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12 grudzień\Robocze\"/>
    </mc:Choice>
  </mc:AlternateContent>
  <bookViews>
    <workbookView xWindow="0" yWindow="0" windowWidth="28770" windowHeight="11460" tabRatio="941"/>
  </bookViews>
  <sheets>
    <sheet name="TYTUŁ" sheetId="13" r:id="rId1"/>
    <sheet name="SPIS TREŚCI" sheetId="14" r:id="rId2"/>
    <sheet name="UWAGA" sheetId="18" r:id="rId3"/>
    <sheet name="TABLICA 1" sheetId="81" r:id="rId4"/>
    <sheet name="TABLICA 2" sheetId="60" r:id="rId5"/>
    <sheet name="TABLICA 3" sheetId="75" r:id="rId6"/>
    <sheet name="TABLICA 4 " sheetId="21" r:id="rId7"/>
    <sheet name="TABLICA 5" sheetId="3" r:id="rId8"/>
    <sheet name="TABLICA 6" sheetId="74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6" r:id="rId21"/>
    <sheet name="TABLICA 18" sheetId="77" r:id="rId22"/>
    <sheet name="TABLICA 19" sheetId="78" r:id="rId23"/>
    <sheet name="TABLICA 20" sheetId="79" r:id="rId24"/>
    <sheet name="WYKRES1" sheetId="91" r:id="rId25"/>
    <sheet name="WYKRES2" sheetId="90" r:id="rId26"/>
    <sheet name="WYKRES3" sheetId="84" r:id="rId27"/>
    <sheet name="WYKRES4" sheetId="85" r:id="rId28"/>
    <sheet name="WYKRES5" sheetId="86" r:id="rId29"/>
    <sheet name="WYKRES6" sheetId="87" r:id="rId30"/>
    <sheet name="WYKRES7" sheetId="88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8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8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8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8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8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8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8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8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8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8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8">#REF!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8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8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18'!$A$6:$HV$62</definedName>
    <definedName name="_xlnm._FilterDatabase" localSheetId="22" hidden="1">'TABLICA 19'!$A$6:$L$287</definedName>
    <definedName name="_xlnm._FilterDatabase" localSheetId="23" hidden="1">'TABLICA 20'!$A$11:$N$11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2'!$A$1:$I$24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8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8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8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8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1'!$A$1:$I$118</definedName>
    <definedName name="_xlnm.Print_Area" localSheetId="12">'TABLICA 10 '!$A$1:$L$97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'!$A$1:$G$26</definedName>
    <definedName name="_xlnm.Print_Area" localSheetId="18">'TABLICA 16'!$A$1:$F$35</definedName>
    <definedName name="_xlnm.Print_Area" localSheetId="21">'TABLICA 18'!$A$1:$D$40</definedName>
    <definedName name="_xlnm.Print_Area" localSheetId="22">'TABLICA 19'!$A$1:$L$286</definedName>
    <definedName name="_xlnm.Print_Area" localSheetId="4">'TABLICA 2'!$A$1:$J$24</definedName>
    <definedName name="_xlnm.Print_Area" localSheetId="23">'TABLICA 20'!$A$1:$N$112</definedName>
    <definedName name="_xlnm.Print_Area" localSheetId="5">'TABLICA 3'!$A$1:$L$172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6'!$B$1:$L$134</definedName>
    <definedName name="_xlnm.Print_Area" localSheetId="9">'TABLICA 7'!$A$12:$L$185</definedName>
    <definedName name="_xlnm.Print_Area" localSheetId="10">'TABLICA 8 '!$A$12:$M$434</definedName>
    <definedName name="_xlnm.Print_Area" localSheetId="11">'TABLICA 9 '!$A$12:$L$183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'!$B$1:$G$22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8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8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8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8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17'!$1:$3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8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11" i="79" l="1"/>
  <c r="M111" i="79"/>
  <c r="L111" i="79"/>
  <c r="K111" i="79"/>
  <c r="J111" i="79"/>
  <c r="I111" i="79"/>
  <c r="H111" i="79"/>
  <c r="G111" i="79"/>
  <c r="F111" i="79"/>
  <c r="E111" i="79"/>
  <c r="D111" i="79"/>
  <c r="I286" i="78"/>
  <c r="G286" i="78"/>
  <c r="L285" i="78"/>
  <c r="L284" i="78"/>
  <c r="J284" i="78"/>
  <c r="H284" i="78"/>
  <c r="F284" i="78"/>
  <c r="L283" i="78"/>
  <c r="L282" i="78"/>
  <c r="J282" i="78"/>
  <c r="H282" i="78"/>
  <c r="F282" i="78"/>
  <c r="L281" i="78"/>
  <c r="L280" i="78"/>
  <c r="L279" i="78"/>
  <c r="L278" i="78"/>
  <c r="J278" i="78"/>
  <c r="H278" i="78"/>
  <c r="F278" i="78"/>
  <c r="L277" i="78"/>
  <c r="L276" i="78"/>
  <c r="J276" i="78"/>
  <c r="H276" i="78"/>
  <c r="F276" i="78"/>
  <c r="L275" i="78"/>
  <c r="L274" i="78"/>
  <c r="L273" i="78"/>
  <c r="J272" i="78"/>
  <c r="H272" i="78"/>
  <c r="F272" i="78"/>
  <c r="L271" i="78"/>
  <c r="L270" i="78"/>
  <c r="J270" i="78"/>
  <c r="H270" i="78"/>
  <c r="F270" i="78"/>
  <c r="L269" i="78"/>
  <c r="L268" i="78"/>
  <c r="L267" i="78"/>
  <c r="K267" i="78"/>
  <c r="L266" i="78"/>
  <c r="J265" i="78"/>
  <c r="H265" i="78"/>
  <c r="F265" i="78"/>
  <c r="L264" i="78"/>
  <c r="L263" i="78"/>
  <c r="K263" i="78"/>
  <c r="L262" i="78"/>
  <c r="J261" i="78"/>
  <c r="H261" i="78"/>
  <c r="F261" i="78"/>
  <c r="L260" i="78"/>
  <c r="L259" i="78"/>
  <c r="L258" i="78"/>
  <c r="J258" i="78"/>
  <c r="H258" i="78"/>
  <c r="F258" i="78"/>
  <c r="L257" i="78"/>
  <c r="L256" i="78"/>
  <c r="K256" i="78"/>
  <c r="L255" i="78"/>
  <c r="J254" i="78"/>
  <c r="H254" i="78"/>
  <c r="F254" i="78"/>
  <c r="L253" i="78"/>
  <c r="L252" i="78"/>
  <c r="L251" i="78"/>
  <c r="L250" i="78"/>
  <c r="L249" i="78"/>
  <c r="J248" i="78"/>
  <c r="H248" i="78"/>
  <c r="F248" i="78"/>
  <c r="L247" i="78"/>
  <c r="L246" i="78"/>
  <c r="L245" i="78"/>
  <c r="K245" i="78"/>
  <c r="J245" i="78"/>
  <c r="H245" i="78"/>
  <c r="F245" i="78"/>
  <c r="L244" i="78"/>
  <c r="L243" i="78"/>
  <c r="J243" i="78"/>
  <c r="H243" i="78"/>
  <c r="F243" i="78"/>
  <c r="L242" i="78"/>
  <c r="L239" i="78"/>
  <c r="K239" i="78"/>
  <c r="J239" i="78"/>
  <c r="H239" i="78"/>
  <c r="F239" i="78"/>
  <c r="L238" i="78"/>
  <c r="F238" i="78"/>
  <c r="L237" i="78"/>
  <c r="J237" i="78"/>
  <c r="H237" i="78"/>
  <c r="L236" i="78"/>
  <c r="L235" i="78"/>
  <c r="J235" i="78"/>
  <c r="H235" i="78"/>
  <c r="F235" i="78"/>
  <c r="L234" i="78"/>
  <c r="K234" i="78"/>
  <c r="L233" i="78"/>
  <c r="K233" i="78"/>
  <c r="L232" i="78"/>
  <c r="K232" i="78"/>
  <c r="J232" i="78"/>
  <c r="H232" i="78"/>
  <c r="F232" i="78"/>
  <c r="J230" i="78"/>
  <c r="H230" i="78"/>
  <c r="E230" i="78"/>
  <c r="F230" i="78" s="1"/>
  <c r="L229" i="78"/>
  <c r="J229" i="78"/>
  <c r="H229" i="78"/>
  <c r="F229" i="78"/>
  <c r="L228" i="78"/>
  <c r="K228" i="78"/>
  <c r="J228" i="78"/>
  <c r="H228" i="78"/>
  <c r="F228" i="78"/>
  <c r="L227" i="78"/>
  <c r="K227" i="78"/>
  <c r="L226" i="78"/>
  <c r="K226" i="78"/>
  <c r="J226" i="78"/>
  <c r="H226" i="78"/>
  <c r="F226" i="78"/>
  <c r="L225" i="78"/>
  <c r="K225" i="78"/>
  <c r="J225" i="78"/>
  <c r="H225" i="78"/>
  <c r="F225" i="78"/>
  <c r="L224" i="78"/>
  <c r="L223" i="78"/>
  <c r="K223" i="78"/>
  <c r="J223" i="78"/>
  <c r="H223" i="78"/>
  <c r="F223" i="78"/>
  <c r="L222" i="78"/>
  <c r="K222" i="78"/>
  <c r="J222" i="78"/>
  <c r="H222" i="78"/>
  <c r="F222" i="78"/>
  <c r="L221" i="78"/>
  <c r="K221" i="78"/>
  <c r="L220" i="78"/>
  <c r="K220" i="78"/>
  <c r="J220" i="78"/>
  <c r="H220" i="78"/>
  <c r="F220" i="78"/>
  <c r="L219" i="78"/>
  <c r="K219" i="78"/>
  <c r="F219" i="78"/>
  <c r="L218" i="78"/>
  <c r="J218" i="78"/>
  <c r="H218" i="78"/>
  <c r="L217" i="78"/>
  <c r="K217" i="78"/>
  <c r="L216" i="78"/>
  <c r="K216" i="78"/>
  <c r="L215" i="78"/>
  <c r="K215" i="78"/>
  <c r="L214" i="78"/>
  <c r="K214" i="78"/>
  <c r="L213" i="78"/>
  <c r="K213" i="78"/>
  <c r="J213" i="78"/>
  <c r="H213" i="78"/>
  <c r="F213" i="78"/>
  <c r="L212" i="78"/>
  <c r="K212" i="78"/>
  <c r="L211" i="78"/>
  <c r="K211" i="78"/>
  <c r="L210" i="78"/>
  <c r="K210" i="78"/>
  <c r="J210" i="78"/>
  <c r="H210" i="78"/>
  <c r="F210" i="78"/>
  <c r="L209" i="78"/>
  <c r="K209" i="78"/>
  <c r="L207" i="78"/>
  <c r="K207" i="78"/>
  <c r="L206" i="78"/>
  <c r="K206" i="78"/>
  <c r="L205" i="78"/>
  <c r="K205" i="78"/>
  <c r="L204" i="78"/>
  <c r="K204" i="78"/>
  <c r="J204" i="78"/>
  <c r="H204" i="78"/>
  <c r="F204" i="78"/>
  <c r="L203" i="78"/>
  <c r="K203" i="78"/>
  <c r="L202" i="78"/>
  <c r="K202" i="78"/>
  <c r="J202" i="78"/>
  <c r="H202" i="78"/>
  <c r="F202" i="78"/>
  <c r="L201" i="78"/>
  <c r="K201" i="78"/>
  <c r="L200" i="78"/>
  <c r="K200" i="78"/>
  <c r="L198" i="78"/>
  <c r="K198" i="78"/>
  <c r="J198" i="78"/>
  <c r="H198" i="78"/>
  <c r="F198" i="78"/>
  <c r="L197" i="78"/>
  <c r="K197" i="78"/>
  <c r="L196" i="78"/>
  <c r="K196" i="78"/>
  <c r="L195" i="78"/>
  <c r="K195" i="78"/>
  <c r="L194" i="78"/>
  <c r="K194" i="78"/>
  <c r="L192" i="78"/>
  <c r="K192" i="78"/>
  <c r="L191" i="78"/>
  <c r="K191" i="78"/>
  <c r="L190" i="78"/>
  <c r="K190" i="78"/>
  <c r="L189" i="78"/>
  <c r="L188" i="78"/>
  <c r="K188" i="78"/>
  <c r="J188" i="78"/>
  <c r="H188" i="78"/>
  <c r="F188" i="78"/>
  <c r="L187" i="78"/>
  <c r="K187" i="78"/>
  <c r="L186" i="78"/>
  <c r="K186" i="78"/>
  <c r="L185" i="78"/>
  <c r="L183" i="78"/>
  <c r="K183" i="78"/>
  <c r="J183" i="78"/>
  <c r="H183" i="78"/>
  <c r="F183" i="78"/>
  <c r="L182" i="78"/>
  <c r="L180" i="78"/>
  <c r="L179" i="78"/>
  <c r="K179" i="78"/>
  <c r="L177" i="78"/>
  <c r="K177" i="78"/>
  <c r="L176" i="78"/>
  <c r="K176" i="78"/>
  <c r="L175" i="78"/>
  <c r="K175" i="78"/>
  <c r="L174" i="78"/>
  <c r="K174" i="78"/>
  <c r="L173" i="78"/>
  <c r="L172" i="78"/>
  <c r="K172" i="78"/>
  <c r="J172" i="78"/>
  <c r="H172" i="78"/>
  <c r="F172" i="78"/>
  <c r="L171" i="78"/>
  <c r="K171" i="78"/>
  <c r="L170" i="78"/>
  <c r="K170" i="78"/>
  <c r="L169" i="78"/>
  <c r="K169" i="78"/>
  <c r="L168" i="78"/>
  <c r="L167" i="78"/>
  <c r="K167" i="78"/>
  <c r="E167" i="78"/>
  <c r="L166" i="78"/>
  <c r="K166" i="78"/>
  <c r="E166" i="78"/>
  <c r="L165" i="78"/>
  <c r="E165" i="78"/>
  <c r="K165" i="78" s="1"/>
  <c r="L164" i="78"/>
  <c r="L163" i="78"/>
  <c r="K163" i="78"/>
  <c r="L162" i="78"/>
  <c r="K162" i="78"/>
  <c r="L161" i="78"/>
  <c r="K161" i="78"/>
  <c r="L159" i="78"/>
  <c r="K159" i="78"/>
  <c r="L158" i="78"/>
  <c r="K158" i="78"/>
  <c r="L155" i="78"/>
  <c r="J155" i="78"/>
  <c r="H155" i="78"/>
  <c r="E155" i="78"/>
  <c r="E286" i="78" s="1"/>
  <c r="L154" i="78"/>
  <c r="K154" i="78"/>
  <c r="L153" i="78"/>
  <c r="J153" i="78"/>
  <c r="H153" i="78"/>
  <c r="F153" i="78"/>
  <c r="L152" i="78"/>
  <c r="L151" i="78"/>
  <c r="K151" i="78"/>
  <c r="L150" i="78"/>
  <c r="K150" i="78"/>
  <c r="L149" i="78"/>
  <c r="K149" i="78"/>
  <c r="L148" i="78"/>
  <c r="K148" i="78"/>
  <c r="J148" i="78"/>
  <c r="H148" i="78"/>
  <c r="F148" i="78"/>
  <c r="L147" i="78"/>
  <c r="K147" i="78"/>
  <c r="L146" i="78"/>
  <c r="K146" i="78"/>
  <c r="L145" i="78"/>
  <c r="K145" i="78"/>
  <c r="L144" i="78"/>
  <c r="K144" i="78"/>
  <c r="L143" i="78"/>
  <c r="K143" i="78"/>
  <c r="L142" i="78"/>
  <c r="J141" i="78"/>
  <c r="H141" i="78"/>
  <c r="F141" i="78"/>
  <c r="L140" i="78"/>
  <c r="K140" i="78"/>
  <c r="L139" i="78"/>
  <c r="K139" i="78"/>
  <c r="L138" i="78"/>
  <c r="K138" i="78"/>
  <c r="L137" i="78"/>
  <c r="K137" i="78"/>
  <c r="L136" i="78"/>
  <c r="K136" i="78"/>
  <c r="L135" i="78"/>
  <c r="K135" i="78"/>
  <c r="L134" i="78"/>
  <c r="K134" i="78"/>
  <c r="L133" i="78"/>
  <c r="K133" i="78"/>
  <c r="L132" i="78"/>
  <c r="K132" i="78"/>
  <c r="L131" i="78"/>
  <c r="K131" i="78"/>
  <c r="L130" i="78"/>
  <c r="K130" i="78"/>
  <c r="L129" i="78"/>
  <c r="K129" i="78"/>
  <c r="L128" i="78"/>
  <c r="K128" i="78"/>
  <c r="L127" i="78"/>
  <c r="K127" i="78"/>
  <c r="L126" i="78"/>
  <c r="K126" i="78"/>
  <c r="L125" i="78"/>
  <c r="K125" i="78"/>
  <c r="L124" i="78"/>
  <c r="L123" i="78"/>
  <c r="K123" i="78"/>
  <c r="L122" i="78"/>
  <c r="K122" i="78"/>
  <c r="L121" i="78"/>
  <c r="K121" i="78"/>
  <c r="L120" i="78"/>
  <c r="L119" i="78"/>
  <c r="K119" i="78"/>
  <c r="L118" i="78"/>
  <c r="K118" i="78"/>
  <c r="L117" i="78"/>
  <c r="K117" i="78"/>
  <c r="L116" i="78"/>
  <c r="K116" i="78"/>
  <c r="L115" i="78"/>
  <c r="K115" i="78"/>
  <c r="L114" i="78"/>
  <c r="K114" i="78"/>
  <c r="L113" i="78"/>
  <c r="K113" i="78"/>
  <c r="L112" i="78"/>
  <c r="K112" i="78"/>
  <c r="L111" i="78"/>
  <c r="K111" i="78"/>
  <c r="L110" i="78"/>
  <c r="K110" i="78"/>
  <c r="L109" i="78"/>
  <c r="K109" i="78"/>
  <c r="L108" i="78"/>
  <c r="K108" i="78"/>
  <c r="J108" i="78"/>
  <c r="H108" i="78"/>
  <c r="F108" i="78"/>
  <c r="L107" i="78"/>
  <c r="K107" i="78"/>
  <c r="J107" i="78"/>
  <c r="H107" i="78"/>
  <c r="F107" i="78"/>
  <c r="L105" i="78"/>
  <c r="K105" i="78"/>
  <c r="L104" i="78"/>
  <c r="K104" i="78"/>
  <c r="L103" i="78"/>
  <c r="K103" i="78"/>
  <c r="L102" i="78"/>
  <c r="K102" i="78"/>
  <c r="L101" i="78"/>
  <c r="K101" i="78"/>
  <c r="L98" i="78"/>
  <c r="K98" i="78"/>
  <c r="L97" i="78"/>
  <c r="K97" i="78"/>
  <c r="L96" i="78"/>
  <c r="K96" i="78"/>
  <c r="L95" i="78"/>
  <c r="K95" i="78"/>
  <c r="L94" i="78"/>
  <c r="L93" i="78"/>
  <c r="K93" i="78"/>
  <c r="L92" i="78"/>
  <c r="K92" i="78"/>
  <c r="L91" i="78"/>
  <c r="K91" i="78"/>
  <c r="J91" i="78"/>
  <c r="H91" i="78"/>
  <c r="F91" i="78"/>
  <c r="L90" i="78"/>
  <c r="K90" i="78"/>
  <c r="L89" i="78"/>
  <c r="K89" i="78"/>
  <c r="L88" i="78"/>
  <c r="K88" i="78"/>
  <c r="L87" i="78"/>
  <c r="K87" i="78"/>
  <c r="L86" i="78"/>
  <c r="K86" i="78"/>
  <c r="L85" i="78"/>
  <c r="K85" i="78"/>
  <c r="L84" i="78"/>
  <c r="K84" i="78"/>
  <c r="L83" i="78"/>
  <c r="K83" i="78"/>
  <c r="L82" i="78"/>
  <c r="K82" i="78"/>
  <c r="L81" i="78"/>
  <c r="K81" i="78"/>
  <c r="L80" i="78"/>
  <c r="K80" i="78"/>
  <c r="L79" i="78"/>
  <c r="K79" i="78"/>
  <c r="L78" i="78"/>
  <c r="K78" i="78"/>
  <c r="L77" i="78"/>
  <c r="K77" i="78"/>
  <c r="L76" i="78"/>
  <c r="K76" i="78"/>
  <c r="L75" i="78"/>
  <c r="K75" i="78"/>
  <c r="L74" i="78"/>
  <c r="K74" i="78"/>
  <c r="L73" i="78"/>
  <c r="K73" i="78"/>
  <c r="L72" i="78"/>
  <c r="K72" i="78"/>
  <c r="L71" i="78"/>
  <c r="K71" i="78"/>
  <c r="L70" i="78"/>
  <c r="K70" i="78"/>
  <c r="J69" i="78"/>
  <c r="H69" i="78"/>
  <c r="F69" i="78"/>
  <c r="L68" i="78"/>
  <c r="K68" i="78"/>
  <c r="L67" i="78"/>
  <c r="K67" i="78"/>
  <c r="L66" i="78"/>
  <c r="J66" i="78"/>
  <c r="H66" i="78"/>
  <c r="F66" i="78"/>
  <c r="L65" i="78"/>
  <c r="J65" i="78"/>
  <c r="H65" i="78"/>
  <c r="L64" i="78"/>
  <c r="K64" i="78"/>
  <c r="L63" i="78"/>
  <c r="K63" i="78"/>
  <c r="L62" i="78"/>
  <c r="K62" i="78"/>
  <c r="L61" i="78"/>
  <c r="K61" i="78"/>
  <c r="L60" i="78"/>
  <c r="K60" i="78"/>
  <c r="L59" i="78"/>
  <c r="K59" i="78"/>
  <c r="J59" i="78"/>
  <c r="H59" i="78"/>
  <c r="F59" i="78"/>
  <c r="L58" i="78"/>
  <c r="L57" i="78"/>
  <c r="K57" i="78"/>
  <c r="J57" i="78"/>
  <c r="H57" i="78"/>
  <c r="F57" i="78"/>
  <c r="L56" i="78"/>
  <c r="K56" i="78"/>
  <c r="L55" i="78"/>
  <c r="K55" i="78"/>
  <c r="L54" i="78"/>
  <c r="K54" i="78"/>
  <c r="L53" i="78"/>
  <c r="K53" i="78"/>
  <c r="L52" i="78"/>
  <c r="K52" i="78"/>
  <c r="L51" i="78"/>
  <c r="K51" i="78"/>
  <c r="L48" i="78"/>
  <c r="K48" i="78"/>
  <c r="L47" i="78"/>
  <c r="K47" i="78"/>
  <c r="L46" i="78"/>
  <c r="K46" i="78"/>
  <c r="J44" i="78"/>
  <c r="H44" i="78"/>
  <c r="F44" i="78"/>
  <c r="L43" i="78"/>
  <c r="K43" i="78"/>
  <c r="L42" i="78"/>
  <c r="K42" i="78"/>
  <c r="L41" i="78"/>
  <c r="K41" i="78"/>
  <c r="L40" i="78"/>
  <c r="K40" i="78"/>
  <c r="L38" i="78"/>
  <c r="K38" i="78"/>
  <c r="L37" i="78"/>
  <c r="K37" i="78"/>
  <c r="J37" i="78"/>
  <c r="H37" i="78"/>
  <c r="F37" i="78"/>
  <c r="L36" i="78"/>
  <c r="K36" i="78"/>
  <c r="L35" i="78"/>
  <c r="K35" i="78"/>
  <c r="L34" i="78"/>
  <c r="L33" i="78"/>
  <c r="K33" i="78"/>
  <c r="L32" i="78"/>
  <c r="L31" i="78"/>
  <c r="K31" i="78"/>
  <c r="J31" i="78"/>
  <c r="H31" i="78"/>
  <c r="F31" i="78"/>
  <c r="L30" i="78"/>
  <c r="K30" i="78"/>
  <c r="L29" i="78"/>
  <c r="K29" i="78"/>
  <c r="L28" i="78"/>
  <c r="K28" i="78"/>
  <c r="J28" i="78"/>
  <c r="H28" i="78"/>
  <c r="F28" i="78"/>
  <c r="L27" i="78"/>
  <c r="K27" i="78"/>
  <c r="L26" i="78"/>
  <c r="K26" i="78"/>
  <c r="J26" i="78"/>
  <c r="H26" i="78"/>
  <c r="F26" i="78"/>
  <c r="L25" i="78"/>
  <c r="K25" i="78"/>
  <c r="J25" i="78"/>
  <c r="H25" i="78"/>
  <c r="F25" i="78"/>
  <c r="L24" i="78"/>
  <c r="K24" i="78"/>
  <c r="J23" i="78"/>
  <c r="H23" i="78"/>
  <c r="F23" i="78"/>
  <c r="L22" i="78"/>
  <c r="J22" i="78"/>
  <c r="H22" i="78"/>
  <c r="L21" i="78"/>
  <c r="J21" i="78"/>
  <c r="H21" i="78"/>
  <c r="L20" i="78"/>
  <c r="J20" i="78"/>
  <c r="H20" i="78"/>
  <c r="L19" i="78"/>
  <c r="L18" i="78"/>
  <c r="J18" i="78"/>
  <c r="H18" i="78"/>
  <c r="L17" i="78"/>
  <c r="L16" i="78"/>
  <c r="K16" i="78"/>
  <c r="J16" i="78"/>
  <c r="H16" i="78"/>
  <c r="F16" i="78"/>
  <c r="L15" i="78"/>
  <c r="J15" i="78"/>
  <c r="H15" i="78"/>
  <c r="L14" i="78"/>
  <c r="L13" i="78"/>
  <c r="J13" i="78"/>
  <c r="H13" i="78"/>
  <c r="L12" i="78"/>
  <c r="L11" i="78"/>
  <c r="J11" i="78"/>
  <c r="H11" i="78"/>
  <c r="L10" i="78"/>
  <c r="L9" i="78"/>
  <c r="J9" i="78"/>
  <c r="H9" i="78"/>
  <c r="L8" i="78"/>
  <c r="J8" i="78"/>
  <c r="H8" i="78"/>
  <c r="L7" i="78"/>
  <c r="J7" i="78"/>
  <c r="J286" i="78" s="1"/>
  <c r="H7" i="78"/>
  <c r="H286" i="78" s="1"/>
  <c r="D38" i="77"/>
  <c r="D37" i="77"/>
  <c r="D36" i="77"/>
  <c r="C35" i="77"/>
  <c r="C32" i="77"/>
  <c r="D32" i="77" s="1"/>
  <c r="D31" i="77"/>
  <c r="D30" i="77"/>
  <c r="D29" i="77"/>
  <c r="C28" i="77"/>
  <c r="D28" i="77" s="1"/>
  <c r="B28" i="77"/>
  <c r="B32" i="77" s="1"/>
  <c r="B39" i="77" s="1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E50" i="76"/>
  <c r="D50" i="76"/>
  <c r="G50" i="76" s="1"/>
  <c r="B50" i="76"/>
  <c r="H49" i="76"/>
  <c r="G49" i="76"/>
  <c r="F49" i="76"/>
  <c r="H48" i="76"/>
  <c r="G48" i="76"/>
  <c r="F48" i="76"/>
  <c r="H38" i="76"/>
  <c r="E38" i="76"/>
  <c r="D38" i="76"/>
  <c r="C38" i="76"/>
  <c r="B38" i="76"/>
  <c r="H37" i="76"/>
  <c r="G37" i="76"/>
  <c r="F37" i="76"/>
  <c r="H36" i="76"/>
  <c r="G36" i="76"/>
  <c r="F36" i="76"/>
  <c r="E26" i="76"/>
  <c r="C26" i="76"/>
  <c r="B26" i="76"/>
  <c r="G26" i="76" s="1"/>
  <c r="H25" i="76"/>
  <c r="G25" i="76"/>
  <c r="F25" i="76"/>
  <c r="H24" i="76"/>
  <c r="G24" i="76"/>
  <c r="F24" i="76"/>
  <c r="C14" i="76"/>
  <c r="B14" i="76"/>
  <c r="H13" i="76"/>
  <c r="G13" i="76"/>
  <c r="F13" i="76"/>
  <c r="H12" i="76"/>
  <c r="G12" i="76"/>
  <c r="F12" i="76"/>
  <c r="F26" i="76" l="1"/>
  <c r="H50" i="76"/>
  <c r="I287" i="78"/>
  <c r="F155" i="78"/>
  <c r="F286" i="78" s="1"/>
  <c r="C39" i="77"/>
  <c r="D39" i="77" s="1"/>
  <c r="K155" i="78"/>
  <c r="K286" i="78"/>
  <c r="L286" i="78"/>
  <c r="F427" i="69" l="1"/>
  <c r="F430" i="69" s="1"/>
  <c r="H427" i="69"/>
  <c r="H430" i="69" s="1"/>
  <c r="I427" i="69"/>
  <c r="I430" i="69" s="1"/>
  <c r="J427" i="69"/>
  <c r="K427" i="69"/>
  <c r="K430" i="69" s="1"/>
  <c r="L427" i="69"/>
  <c r="M427" i="69"/>
  <c r="M430" i="69" s="1"/>
  <c r="F428" i="69"/>
  <c r="F431" i="69" s="1"/>
  <c r="H428" i="69"/>
  <c r="H431" i="69" s="1"/>
  <c r="I428" i="69"/>
  <c r="I431" i="69" s="1"/>
  <c r="J428" i="69"/>
  <c r="J431" i="69" s="1"/>
  <c r="K428" i="69"/>
  <c r="K431" i="69" s="1"/>
  <c r="L428" i="69"/>
  <c r="L431" i="69" s="1"/>
  <c r="M428" i="69"/>
  <c r="M431" i="69" s="1"/>
  <c r="F429" i="69"/>
  <c r="H429" i="69"/>
  <c r="I429" i="69"/>
  <c r="J429" i="69"/>
  <c r="K429" i="69"/>
  <c r="L429" i="69"/>
  <c r="M429" i="69"/>
  <c r="J430" i="69"/>
  <c r="L430" i="69"/>
  <c r="E427" i="69" l="1"/>
  <c r="E430" i="69" s="1"/>
  <c r="E428" i="69"/>
  <c r="E431" i="69" s="1"/>
  <c r="E429" i="69"/>
  <c r="B90" i="21" l="1"/>
  <c r="E90" i="21" s="1"/>
  <c r="C90" i="2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<sst xmlns="http://schemas.openxmlformats.org/spreadsheetml/2006/main" count="4859" uniqueCount="934">
  <si>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</si>
  <si>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</si>
  <si>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</si>
  <si>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</si>
  <si>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</si>
  <si>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</si>
  <si>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</si>
  <si>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</si>
  <si>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</si>
  <si>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</si>
  <si>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</si>
  <si>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</si>
  <si>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</si>
  <si>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</si>
  <si>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</si>
  <si>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</si>
  <si>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</si>
  <si>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</si>
  <si>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</si>
  <si>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</si>
  <si>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</si>
  <si>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</si>
  <si>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</si>
  <si>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</si>
  <si>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</si>
  <si>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</si>
  <si>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</si>
  <si>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</si>
  <si>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</si>
  <si>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</si>
  <si>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</si>
  <si>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</si>
  <si>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</si>
  <si>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</si>
  <si>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</si>
  <si>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</si>
  <si>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</si>
  <si>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</si>
  <si>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</si>
  <si>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</si>
  <si>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</si>
  <si>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</si>
  <si>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</si>
  <si>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</si>
  <si>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</si>
  <si>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</si>
  <si>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</si>
  <si>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</si>
  <si>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</si>
  <si>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</si>
  <si>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</si>
  <si>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</si>
  <si>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</si>
  <si>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</si>
  <si>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</si>
  <si>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</si>
  <si>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</si>
  <si>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</si>
  <si>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</si>
  <si>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</si>
  <si>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</si>
  <si>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</si>
  <si>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</si>
  <si>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</si>
  <si>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</si>
  <si>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</si>
  <si>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</si>
  <si>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</si>
  <si>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</si>
  <si>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</si>
  <si>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</si>
  <si>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</si>
  <si>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</si>
  <si>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</si>
  <si>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</si>
  <si>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</si>
  <si>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</si>
  <si>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</si>
  <si>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</si>
  <si>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</si>
  <si>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</si>
  <si>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</si>
  <si>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</si>
  <si>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</si>
  <si>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</si>
  <si>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</si>
  <si>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</si>
  <si>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</si>
  <si>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</si>
  <si>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</si>
  <si>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</si>
  <si>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</si>
  <si>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</si>
  <si>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</si>
  <si>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</si>
  <si>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</si>
  <si>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</si>
  <si>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</si>
  <si>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</si>
  <si>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</si>
  <si>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</si>
  <si>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</si>
  <si>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</si>
  <si>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</si>
  <si>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</si>
  <si>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</si>
  <si>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</si>
  <si>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</si>
  <si>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</si>
  <si>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</si>
  <si>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</si>
  <si>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</si>
  <si>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</si>
  <si>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</si>
  <si>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</si>
  <si>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</si>
  <si>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</si>
  <si>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</si>
  <si>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</si>
  <si>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</si>
  <si>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</si>
  <si>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</si>
  <si>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</si>
  <si>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</si>
  <si>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</si>
  <si>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</si>
  <si>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</si>
  <si>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</si>
  <si>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</si>
  <si>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</si>
  <si>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</si>
  <si>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</si>
  <si>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</si>
  <si>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</si>
  <si>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</si>
  <si>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</si>
  <si>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</si>
  <si>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</si>
  <si>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</si>
  <si>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</si>
  <si>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</si>
  <si>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</si>
  <si>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</si>
  <si>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</si>
  <si>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</si>
  <si>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</si>
  <si>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</si>
  <si>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</si>
  <si>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</si>
  <si>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</si>
  <si>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</si>
  <si>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</si>
  <si>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</si>
  <si>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</si>
  <si>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</si>
  <si>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</si>
  <si>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</si>
  <si>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</si>
  <si>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</si>
  <si>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</si>
  <si>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</si>
  <si>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</si>
  <si>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</si>
  <si>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</si>
  <si>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</si>
  <si>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</si>
  <si>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</si>
  <si>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</si>
  <si>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</si>
  <si>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</si>
  <si>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</si>
  <si>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</si>
  <si>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</si>
  <si>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</si>
  <si>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</si>
  <si>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</si>
  <si>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</si>
  <si>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</si>
  <si>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</si>
  <si>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</si>
  <si>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</si>
  <si>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</si>
  <si>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</si>
  <si>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</si>
  <si>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</si>
  <si>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</si>
  <si>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</si>
  <si>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</si>
  <si>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</si>
  <si>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</si>
  <si>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</si>
  <si>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</si>
  <si>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</si>
  <si>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</si>
  <si>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</si>
  <si>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</si>
  <si>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</si>
  <si>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</si>
  <si>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</si>
  <si>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</si>
  <si>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</si>
  <si>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</si>
  <si>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</si>
  <si>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</si>
  <si>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</si>
  <si>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</si>
  <si>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</si>
  <si>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</si>
  <si>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</si>
  <si>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</si>
  <si>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</si>
  <si>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</si>
  <si>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</si>
  <si>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</si>
  <si>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</si>
  <si>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</si>
  <si>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</si>
  <si>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</si>
  <si>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</si>
  <si>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</si>
  <si>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</si>
  <si>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</si>
  <si>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</si>
  <si>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</si>
  <si>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</si>
  <si>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</si>
  <si>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</si>
  <si>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</si>
  <si>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</si>
  <si>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</si>
  <si>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</si>
  <si>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</si>
  <si>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</si>
  <si>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</si>
  <si>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</si>
  <si>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</si>
  <si>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</si>
  <si>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</si>
  <si>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</si>
  <si>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</si>
  <si>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</si>
  <si>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</si>
  <si>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</si>
  <si>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</si>
  <si>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</si>
  <si>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</si>
  <si>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</si>
  <si>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</si>
  <si>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</si>
  <si>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</si>
  <si>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</si>
  <si>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</si>
  <si>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</si>
  <si>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</si>
  <si>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</si>
  <si>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</si>
  <si>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</si>
  <si>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</si>
  <si>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</si>
  <si>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</si>
  <si>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</si>
  <si>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</si>
  <si>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</si>
  <si>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</si>
  <si>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</si>
  <si>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</si>
  <si>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</si>
  <si>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</si>
  <si>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</si>
  <si>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</si>
  <si>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</si>
  <si>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</si>
  <si>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</si>
  <si>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</si>
  <si>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</si>
  <si>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</si>
  <si>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</si>
  <si>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</si>
  <si>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</si>
  <si>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</si>
  <si>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</si>
  <si>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</si>
  <si>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</si>
  <si>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</si>
  <si>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</si>
  <si>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</si>
  <si>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</si>
  <si>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</si>
  <si>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</si>
  <si>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</si>
  <si>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</si>
  <si>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</si>
  <si>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</si>
  <si>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</si>
  <si>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</si>
  <si>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</si>
  <si>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</si>
  <si>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</si>
  <si>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</si>
  <si>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</si>
  <si>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</si>
  <si>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</si>
  <si>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</si>
  <si>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</si>
  <si>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</si>
  <si>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</si>
  <si>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</si>
  <si>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</si>
  <si>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</si>
  <si>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</si>
  <si>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</si>
  <si>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</si>
  <si>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</si>
  <si>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</si>
  <si>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</si>
  <si>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</si>
  <si>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</si>
  <si>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</si>
  <si>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</si>
  <si>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</si>
  <si>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</si>
  <si>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</si>
  <si>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</si>
  <si>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</si>
  <si>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</si>
  <si>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</si>
  <si>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</si>
  <si>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</si>
  <si>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</si>
  <si>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</si>
  <si>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</si>
  <si>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</si>
  <si>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</si>
  <si>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</si>
  <si>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</si>
  <si>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</si>
  <si>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</si>
  <si>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</si>
  <si>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</si>
  <si>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</si>
  <si>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</si>
  <si>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</si>
  <si>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</si>
  <si>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</si>
  <si>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</si>
  <si>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</si>
  <si>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</si>
  <si>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</si>
  <si>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</si>
  <si>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</si>
  <si>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</si>
  <si>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</si>
  <si>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</si>
  <si>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</si>
  <si>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</si>
  <si>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</si>
  <si>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</si>
  <si>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</si>
  <si>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</si>
  <si>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</si>
  <si>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</si>
  <si>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</si>
  <si>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</si>
  <si>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</si>
  <si>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</si>
  <si>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</si>
  <si>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</si>
  <si>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</si>
  <si>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</si>
  <si>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</si>
  <si>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</si>
  <si>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</si>
  <si>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</si>
  <si>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</si>
  <si>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</si>
  <si>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</si>
  <si>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</si>
  <si>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</si>
  <si>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</si>
  <si>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</si>
  <si>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</si>
  <si>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</si>
  <si>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</si>
  <si>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</si>
  <si>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</si>
  <si>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</si>
  <si>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</si>
  <si>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</si>
  <si>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</si>
  <si>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</si>
  <si>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</si>
  <si>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</si>
  <si>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</si>
  <si>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</si>
  <si>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</si>
  <si>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</si>
  <si>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</si>
  <si>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</si>
  <si>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</si>
  <si>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</si>
  <si>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</si>
  <si>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</si>
  <si>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</si>
  <si>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</si>
  <si>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</si>
  <si>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</si>
  <si>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</si>
  <si>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</si>
  <si>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</si>
  <si>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</si>
  <si>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</si>
  <si>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</si>
  <si>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</si>
  <si>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</si>
  <si>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</si>
  <si>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</si>
  <si>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</si>
  <si>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</si>
  <si>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</si>
  <si>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</si>
  <si>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</si>
  <si>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</si>
  <si>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</si>
  <si>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</si>
  <si>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</si>
  <si>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</si>
  <si>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</si>
  <si>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</si>
  <si>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</si>
  <si>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</si>
  <si>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</si>
  <si>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</si>
  <si>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</si>
  <si>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</si>
  <si>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</si>
  <si>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</si>
  <si>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</si>
  <si>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</si>
  <si>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</si>
  <si>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</si>
  <si>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</si>
  <si>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</si>
  <si>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</si>
  <si>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</si>
  <si>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</si>
  <si>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</si>
  <si>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</si>
  <si>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</si>
  <si>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</si>
  <si>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</si>
  <si>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</si>
  <si>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</si>
  <si>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</si>
  <si>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</si>
  <si>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</si>
  <si>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</si>
  <si>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</si>
  <si>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</si>
  <si>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</si>
  <si>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</si>
  <si>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</si>
  <si>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</si>
  <si>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</si>
  <si>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</si>
  <si>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</si>
  <si>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</si>
  <si>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</si>
  <si>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</si>
  <si>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</si>
  <si>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</si>
  <si>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</si>
  <si>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</si>
  <si>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</si>
  <si>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</si>
  <si>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</si>
  <si>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</si>
  <si>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</si>
  <si>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</si>
  <si>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</si>
  <si>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</si>
  <si>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</si>
  <si>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</si>
  <si>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</si>
  <si>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</si>
  <si>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</si>
  <si>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</si>
  <si>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</si>
  <si>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</si>
  <si>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</si>
  <si>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</si>
  <si>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</si>
  <si>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</si>
  <si>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</si>
  <si>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</si>
  <si>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</si>
  <si>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</si>
  <si>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</si>
  <si>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</si>
  <si>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</si>
  <si>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</si>
  <si>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</si>
  <si>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</si>
  <si>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</si>
  <si>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</si>
  <si>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</si>
  <si>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</si>
  <si>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</si>
  <si>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</si>
  <si>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</si>
  <si>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</si>
  <si>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</si>
  <si>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</si>
  <si>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</si>
  <si>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</si>
  <si>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</si>
  <si>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</si>
  <si>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</si>
  <si>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</si>
  <si>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</si>
  <si>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</si>
  <si>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</si>
  <si>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</si>
  <si>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</si>
  <si>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</si>
  <si>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</si>
  <si>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</si>
  <si>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</si>
  <si>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</si>
  <si>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</si>
  <si>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</si>
  <si>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</si>
  <si>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</si>
  <si>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</si>
  <si>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</si>
  <si>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</si>
  <si>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</si>
  <si>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</si>
  <si>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</si>
  <si>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</si>
  <si>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</si>
  <si>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</si>
  <si>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</si>
  <si>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</si>
  <si>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</si>
  <si>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</si>
  <si>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</si>
  <si>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</si>
  <si>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</si>
  <si>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</si>
  <si>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</si>
  <si>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</si>
  <si>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</si>
  <si>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</si>
  <si>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</si>
  <si>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</si>
  <si>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</si>
  <si>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</si>
  <si>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</si>
  <si>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</si>
  <si>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</si>
  <si>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</si>
  <si>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</si>
  <si>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</si>
  <si>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</si>
  <si>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</si>
  <si>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</si>
  <si>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</si>
  <si>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</si>
  <si>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</si>
  <si>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</si>
  <si>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</si>
  <si>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</si>
  <si>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</si>
  <si>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</si>
  <si>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</si>
  <si>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</si>
  <si>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</si>
  <si>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</si>
  <si>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</si>
  <si>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</si>
  <si>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</si>
  <si>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</si>
  <si>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</si>
  <si>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</si>
  <si>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</si>
  <si>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</si>
  <si>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</si>
  <si>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</si>
  <si>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</si>
  <si>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</si>
  <si>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</si>
  <si>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</si>
  <si>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</si>
  <si>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</si>
  <si>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</si>
  <si>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</si>
  <si>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</si>
  <si>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</si>
  <si>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</si>
  <si>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</si>
  <si>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</si>
  <si>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</si>
  <si>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</si>
  <si>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</si>
  <si>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</si>
  <si>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</si>
  <si>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</si>
  <si>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</si>
  <si>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</si>
  <si>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</si>
  <si>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</si>
  <si>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</si>
  <si>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</si>
  <si>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</si>
  <si>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</si>
  <si>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</si>
  <si>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</si>
  <si>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</si>
  <si>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</si>
  <si>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</si>
  <si>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</si>
  <si>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</si>
  <si>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</si>
  <si>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</si>
  <si>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</si>
  <si>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</si>
  <si>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</si>
  <si>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</si>
  <si>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</si>
  <si>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</si>
  <si>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</si>
  <si>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</si>
  <si>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</si>
  <si>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</si>
  <si>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</si>
  <si>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</si>
  <si>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</si>
  <si>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</si>
  <si>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</si>
  <si>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</si>
  <si>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</si>
  <si>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</si>
  <si>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</si>
  <si>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</si>
  <si>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</si>
  <si>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</si>
  <si>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</si>
  <si>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</si>
  <si>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</si>
  <si>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</si>
  <si>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</si>
  <si>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</si>
  <si>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</si>
  <si>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</si>
  <si>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</si>
  <si>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</si>
  <si>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</si>
  <si>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</si>
  <si>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</si>
  <si>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</si>
  <si>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</si>
  <si>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</si>
  <si>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</si>
  <si>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</si>
  <si>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</si>
  <si>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</si>
  <si>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</si>
  <si>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</si>
  <si>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</si>
  <si>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</si>
  <si>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</si>
  <si>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</si>
  <si>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</si>
  <si>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</si>
  <si>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</si>
  <si>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</si>
  <si>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</si>
  <si>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</si>
  <si>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</si>
  <si>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</si>
  <si>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</si>
  <si>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</si>
  <si>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</si>
  <si>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</si>
  <si>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</si>
  <si>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</si>
  <si>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</si>
  <si>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</si>
  <si>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</si>
  <si>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</si>
  <si>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</si>
  <si>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</si>
  <si>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</si>
  <si>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</si>
  <si>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</si>
  <si>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</si>
  <si>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</si>
  <si>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</si>
  <si>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</si>
  <si>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</si>
  <si>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</si>
  <si>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</si>
  <si>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</si>
  <si>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</si>
  <si>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</si>
  <si>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</si>
  <si>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</si>
  <si>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</si>
  <si>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</si>
  <si>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</si>
  <si>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</si>
  <si>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</si>
  <si>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</si>
  <si>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</si>
  <si>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</si>
  <si>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</si>
  <si>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</si>
  <si>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</si>
  <si>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</si>
  <si>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</si>
  <si>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</si>
  <si>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</si>
  <si>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</si>
  <si>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</si>
  <si>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</si>
  <si>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</si>
  <si>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</si>
  <si>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</si>
  <si>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</si>
  <si>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</si>
  <si>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</si>
  <si>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</si>
  <si>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</si>
  <si>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</si>
  <si>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</si>
  <si>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t>6:3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</si>
  <si>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</si>
  <si>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</si>
  <si>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</si>
  <si>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</si>
  <si>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</si>
  <si>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</si>
  <si>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</si>
  <si>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</si>
  <si>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</si>
  <si>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2020 rok</t>
  </si>
  <si>
    <t>I - IV</t>
  </si>
  <si>
    <t>I - V</t>
  </si>
  <si>
    <t>I - VI</t>
  </si>
  <si>
    <t>I - VII</t>
  </si>
  <si>
    <t>I - VIII</t>
  </si>
  <si>
    <t>I - IX</t>
  </si>
  <si>
    <t>I - X</t>
  </si>
  <si>
    <t>I - XI</t>
  </si>
  <si>
    <t>I - XII</t>
  </si>
  <si>
    <t>1. 8. Podatek tonażowy</t>
  </si>
  <si>
    <t>1. 9. Podatki zniesione</t>
  </si>
  <si>
    <t>1.10. Pozostałe dochody podatkowe</t>
  </si>
  <si>
    <t>ZESTAWIENIE  OGÓLNE  Z  WYKONANIA  BUDŻETU  ŚRODKÓW  EUROPEJSKICH</t>
  </si>
  <si>
    <t xml:space="preserve">Ustawa </t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</si>
  <si>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</si>
  <si>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</si>
  <si>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</si>
  <si>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</si>
  <si>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</si>
  <si>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</si>
  <si>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</si>
  <si>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</si>
  <si>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</si>
  <si>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</si>
  <si>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</si>
  <si>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</si>
  <si>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</si>
  <si>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</si>
  <si>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</si>
  <si>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</si>
  <si>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</si>
  <si>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</si>
  <si>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</si>
  <si>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</si>
  <si>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</si>
  <si>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</si>
  <si>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</si>
  <si>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</si>
  <si>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</si>
  <si>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</si>
  <si>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</si>
  <si>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</si>
  <si>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</si>
  <si>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</si>
  <si>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</si>
  <si>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</si>
  <si>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</si>
  <si>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</si>
  <si>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</si>
  <si>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</si>
  <si>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</si>
  <si>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</si>
  <si>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</si>
  <si>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</si>
  <si>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Regionalny Program Operacyjny Województwa Kujawsko - Pomorskiego na lata 2007 - 2013</t>
  </si>
  <si>
    <t>Regionalny Program Operacyjny Województwa Łódzkiego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</si>
  <si>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</si>
  <si>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</si>
  <si>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</si>
  <si>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</si>
  <si>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</si>
  <si>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</si>
  <si>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</si>
  <si>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</si>
  <si>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</si>
  <si>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</si>
  <si>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</si>
  <si>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</si>
  <si>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</si>
  <si>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</si>
  <si>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</si>
  <si>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</si>
  <si>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</si>
  <si>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</si>
  <si>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</si>
  <si>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</si>
  <si>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</si>
  <si>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</si>
  <si>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</si>
  <si>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</si>
  <si>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</si>
  <si>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</si>
  <si>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</si>
  <si>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</si>
  <si>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Program Operacyjny Polska Wschodnia 2014-2020</t>
  </si>
  <si>
    <t>Regionalny Program Operacyjny Województwa Kujawsko - Pomorskiego na lata 2007-2013</t>
  </si>
  <si>
    <t>Regionalny Program Operacyjny Województwa Łódzkiego na lata 2007-2013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</si>
  <si>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</si>
  <si>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</si>
  <si>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</si>
  <si>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</si>
  <si>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</si>
  <si>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</si>
  <si>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</si>
  <si>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</si>
  <si>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</si>
  <si>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</si>
  <si>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</si>
  <si>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</si>
  <si>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</si>
  <si>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</si>
  <si>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</si>
  <si>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</si>
  <si>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</si>
  <si>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</si>
  <si>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</si>
  <si>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</si>
  <si>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</si>
  <si>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</si>
  <si>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</si>
  <si>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2020 rok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</si>
  <si>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</si>
  <si>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</si>
  <si>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</si>
  <si>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</si>
  <si>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</si>
  <si>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EOG 2009 - 2014</t>
  </si>
  <si>
    <t>Program Operacyjny Infrastruktura i Środowisko 2007 - 2013</t>
  </si>
  <si>
    <t>Program Operacyjny Kapitał Ludzki 2007 - 2013</t>
  </si>
  <si>
    <t>Regionalny Program Operacyjny  Województwa Mazowieckiego na lata 2014 - 2020</t>
  </si>
  <si>
    <t>Mechanizm Finasowy EOG 2014 - 2021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</si>
  <si>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</si>
  <si>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</si>
  <si>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</si>
  <si>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</si>
  <si>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</si>
  <si>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</si>
  <si>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</si>
  <si>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</si>
  <si>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</si>
  <si>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</si>
  <si>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</si>
  <si>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</si>
  <si>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</si>
  <si>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</si>
  <si>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</si>
  <si>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</si>
  <si>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</si>
  <si>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</si>
  <si>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</si>
  <si>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</si>
  <si>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</si>
  <si>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</si>
  <si>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Zrównoważony Rozwój Sektora Rybołówstwa i Nadbrzeżnych Obszarów Rybackich 2007 - 2013</t>
  </si>
  <si>
    <t xml:space="preserve">
34</t>
  </si>
  <si>
    <t xml:space="preserve">
34</t>
  </si>
  <si>
    <r>
      <t xml:space="preserve">  I - XII </t>
    </r>
    <r>
      <rPr>
        <b/>
        <vertAlign val="superscript"/>
        <sz val="12"/>
        <rFont val="Arial"/>
        <family val="2"/>
        <charset val="238"/>
      </rPr>
      <t>**)</t>
    </r>
  </si>
  <si>
    <t>**)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</si>
  <si>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**)</t>
    </r>
  </si>
  <si>
    <t xml:space="preserve">     I - XII</t>
  </si>
  <si>
    <r>
      <t xml:space="preserve">                                 c - Wykonanie </t>
    </r>
    <r>
      <rPr>
        <b/>
        <vertAlign val="superscript"/>
        <sz val="9"/>
        <rFont val="Arial"/>
        <family val="2"/>
        <charset val="238"/>
      </rPr>
      <t>**)</t>
    </r>
  </si>
  <si>
    <t>R o k     2 0 1 9</t>
  </si>
  <si>
    <t xml:space="preserve">R o k     2 0 2 0 </t>
  </si>
  <si>
    <t>na dzień 31-12-2020 r.</t>
  </si>
  <si>
    <t xml:space="preserve">     - wydatki na obsługę długu Skarbu Państwa</t>
  </si>
  <si>
    <t>1) 2) 3)</t>
  </si>
  <si>
    <t>1) Zmiana rezerwy na podstawie decyzji budżetowej Ministra Finansów, Funduszy i Polityki Regionalnej MF/BP4.4143.16.2.2020.RC z dnia 12 listopada 2020 r. tworzącej nową pozycję rezerwy celowej.</t>
  </si>
  <si>
    <t>2) Zmiana rezerwy na podstawie decyzji budżetowej Ministra Finansów, Funduszy i Polityki Regionalnej MF/BP4.4143.16.3.2020.RC z dnia 25 grudnia 2020 r. tworzącej nową pozycję rezerwy celowej.</t>
  </si>
  <si>
    <t xml:space="preserve"> I - V</t>
  </si>
  <si>
    <t>ZA STYCZEŃ - GRUDZIEŃ 2020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</si>
  <si>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czerwiec </t>
    </r>
    <r>
      <rPr>
        <b/>
        <sz val="14"/>
        <color indexed="22"/>
        <rFont val="Arial"/>
        <family val="2"/>
        <charset val="238"/>
      </rPr>
      <t>2021 r.</t>
    </r>
  </si>
  <si>
    <t xml:space="preserve">  Zestawienie  ogólne - porównanie  wykonania  budżetu  państwa  w  latach  2019 - 2020</t>
  </si>
  <si>
    <t xml:space="preserve">- rozporządzenia Prezesa Rady Ministrów z dnia 28 października 2020 r. w sprawie przeniesienia planowanych wydatków budżetowych, </t>
  </si>
  <si>
    <t xml:space="preserve">  w tym wynagrodzeń, określonych w ustawie budżetowej na rok 2020 (Dz. U. poz. 1909),</t>
  </si>
  <si>
    <t xml:space="preserve">- rozporządzenia Prezesa Rady Ministrów z dnia 5 listopada 2020 r. w sprawie przeniesienia planowanych wydatków budżetowych na rok 2020 (Dz. U. poz. 1963), </t>
  </si>
  <si>
    <t>- rozporządzenia Prezesa Rady Ministrów z dnia 25 listopada 2020 r. w sprawie przeniesienia planowanych wydatków budżetu państwa</t>
  </si>
  <si>
    <t>*)</t>
  </si>
  <si>
    <t xml:space="preserve">  oraz kwot wynagrodzeń określonych w ustawie budżetowej na rok 2020 (Dz. U. poz. 2089),</t>
  </si>
  <si>
    <t>- rozporządzenia Prezesa Rady Ministrów z dnia 30 listopada 2020 r. w sprawie przeniesienia planowanych wydatków budżetowych na rok 2020 (Dz. U. poz. 2129),</t>
  </si>
  <si>
    <t>- rozporządzenia Prezesa Rady Ministrów z dnia 30 listopada 2020 r. w sprawie przeniesienia planowanych wydatków budżetowych na rok 2020 (Dz. U. poz. 2128),</t>
  </si>
  <si>
    <t>- rozporządzenia Prezesa Rady Ministrów z dnia 16 grudnia 2020 r. w sprawie przeniesienia planowanych wydatków budżetowych na rok 2020 (Dz. U. poz. 2280),</t>
  </si>
  <si>
    <t xml:space="preserve">- rozporządzenia Prezesa Rady Ministrów z dnia 18 grudnia 2020 r. w sprawie przeniesienia planowanych wydatków budżetowych, </t>
  </si>
  <si>
    <t xml:space="preserve">  w tym wynagrodzeń, określonych w ustawie budżetowej na rok 2020 (Dz. U. poz. 2301),</t>
  </si>
  <si>
    <t>- rozporządzenia Prezesa Rady Ministrów z dnia 30 grudnia 2020 r. w sprawie przeniesienia planowanych wydatków budżetowych określonych w ustawie budżetowej na rok 2020 (Dz. U. poz. 2423),</t>
  </si>
  <si>
    <t>- rozporządzenia Prezesa Rady Ministrów z dnia 30 grudnia 2020 r. w sprawie przeniesienia planowanych wydatków budżetowych na rok 2020 (Dz. U. poz. 2431).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</si>
  <si>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</si>
  <si>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</si>
  <si>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</si>
  <si>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W  LATACH  2019 - 2020</t>
  </si>
  <si>
    <t>Sprawozdanie operatywne z wykonania budżetu państwa uwzględnia przepisy ustawy z dnia 28 października 2020 r. o zmianie ustawy budżetowej na rok 2020 (Dz. U. poz. 1919)</t>
  </si>
  <si>
    <t>oraz:</t>
  </si>
  <si>
    <t xml:space="preserve">   na 2020 rok</t>
  </si>
  <si>
    <r>
      <t xml:space="preserve">       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zobowiązania części 79 z tytułu odsetek, dyskonta i opłat od kredytów otrzymanych, wyemitowanych obligacji Skarbu Państwa i transakcji</t>
    </r>
  </si>
  <si>
    <t xml:space="preserve">         'swap oraz innych tytułów płatne w latach następnych.</t>
  </si>
  <si>
    <t>3) Zmiana rezerwy na podstawie polecenia Prezesa Rady Ministrów z dnia 22 grudnia 2020 r. (znak pisma: BBF.WPA.6100.16.2020) wydanego na podstawie art. 15zi pkt 6 ustawy z dnia 2 marca 2020 r. o szczególnych rozwiązaniach związanych z zapobieganiem, przeciwdziałaniem i zwalczaniem COVID-19, innych chorób zakaźnych oraz wywołanych nimi sytuacji kryzysowych, w związku z art. 69 ust. 1 i 2 ustawy z dnia 31 marca 2020 r. o zmianie ustawy o szczególnych rozwiązaniach związanych z zapobieganiem, przeciwdziałaniem i zwalczaniem COVID-19, innych chorób zakaźnych oraz wywołanych nimi sytuacji kryzysowych w związku z utworzeniem nowej rezerwy celowej.</t>
  </si>
  <si>
    <t>**)  łącznie z wydatkami, które nie wygasły z upływem roku budżetowego</t>
  </si>
  <si>
    <t>**)  łącznie z wydatkami, które nie wygasły z upływem 2020 roku</t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</si>
  <si>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 łącznie z wydatkami, które nie wygasły z upływem 2020 roku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</si>
</sst>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#,##0.000"/>
    <numFmt numFmtId="189" formatCode="\ #,###,"/>
    <numFmt numFmtId="190" formatCode="_-* #,##0.0\ _z_ł_-;\-* #,##0.0\ _z_ł_-;_-* &quot;-&quot;?\ _z_ł_-;_-@_-"/>
    <numFmt numFmtId="191" formatCode="#,0##,"/>
    <numFmt numFmtId="192" formatCode="_-* #,##0.0000\ _z_ł_-;\-* #,##0.0000\ _z_ł_-;_-* &quot;-&quot;??\ _z_ł_-;_-@_-"/>
    <numFmt numFmtId="193" formatCode="000"/>
  </numFmts>
  <fonts count="1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name val="Arial CE"/>
      <charset val="238"/>
    </font>
    <font>
      <b/>
      <vertAlign val="superscript"/>
      <sz val="11"/>
      <name val="Arial CE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911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7" fillId="0" borderId="0"/>
    <xf numFmtId="9" fontId="29" fillId="0" borderId="0" applyFont="0" applyFill="0" applyBorder="0" applyAlignment="0" applyProtection="0"/>
    <xf numFmtId="0" fontId="26" fillId="0" borderId="0"/>
    <xf numFmtId="0" fontId="97" fillId="0" borderId="0"/>
    <xf numFmtId="0" fontId="27" fillId="0" borderId="0"/>
    <xf numFmtId="0" fontId="98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0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1" fillId="0" borderId="0"/>
    <xf numFmtId="165" fontId="54" fillId="0" borderId="0"/>
    <xf numFmtId="165" fontId="54" fillId="0" borderId="0"/>
    <xf numFmtId="0" fontId="10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55" fillId="0" borderId="0"/>
    <xf numFmtId="9" fontId="1" fillId="0" borderId="0" applyFont="0" applyFill="0" applyBorder="0" applyAlignment="0" applyProtection="0"/>
  </cellStyleXfs>
  <cellXfs count="1921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2" fillId="0" borderId="0" xfId="340" applyFont="1"/>
    <xf numFmtId="165" fontId="83" fillId="0" borderId="0" xfId="340" applyFont="1"/>
    <xf numFmtId="165" fontId="84" fillId="0" borderId="0" xfId="340" applyFont="1" applyAlignment="1" applyProtection="1">
      <alignment horizontal="centerContinuous"/>
    </xf>
    <xf numFmtId="165" fontId="83" fillId="0" borderId="0" xfId="340" applyFont="1" applyAlignment="1">
      <alignment horizontal="centerContinuous"/>
    </xf>
    <xf numFmtId="165" fontId="83" fillId="0" borderId="29" xfId="340" applyFont="1" applyBorder="1"/>
    <xf numFmtId="165" fontId="69" fillId="0" borderId="0" xfId="340" applyFont="1" applyAlignment="1" applyProtection="1">
      <alignment horizontal="right"/>
    </xf>
    <xf numFmtId="165" fontId="83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3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5" fillId="0" borderId="23" xfId="340" applyFont="1" applyBorder="1" applyAlignment="1">
      <alignment horizontal="center" vertical="center"/>
    </xf>
    <xf numFmtId="165" fontId="85" fillId="0" borderId="42" xfId="340" quotePrefix="1" applyFont="1" applyBorder="1" applyAlignment="1" applyProtection="1">
      <alignment horizontal="center" vertical="center"/>
    </xf>
    <xf numFmtId="165" fontId="83" fillId="0" borderId="0" xfId="340" applyFont="1" applyAlignment="1">
      <alignment horizontal="center" vertical="center"/>
    </xf>
    <xf numFmtId="165" fontId="83" fillId="0" borderId="0" xfId="340" applyFont="1" applyBorder="1"/>
    <xf numFmtId="4" fontId="83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88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1" fillId="0" borderId="0" xfId="0" applyFont="1" applyAlignment="1"/>
    <xf numFmtId="0" fontId="86" fillId="0" borderId="0" xfId="0" applyFont="1"/>
    <xf numFmtId="0" fontId="94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4" fillId="0" borderId="0" xfId="0" applyFont="1" applyAlignment="1" applyProtection="1">
      <alignment horizontal="left"/>
    </xf>
    <xf numFmtId="0" fontId="83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4" fillId="0" borderId="0" xfId="0" applyFont="1"/>
    <xf numFmtId="0" fontId="83" fillId="0" borderId="0" xfId="0" applyFont="1" applyAlignment="1" applyProtection="1">
      <alignment horizontal="left"/>
    </xf>
    <xf numFmtId="165" fontId="83" fillId="0" borderId="0" xfId="451" applyFont="1"/>
    <xf numFmtId="0" fontId="83" fillId="0" borderId="0" xfId="0" applyFont="1" applyAlignment="1" applyProtection="1">
      <alignment horizontal="right"/>
    </xf>
    <xf numFmtId="0" fontId="84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3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65" fontId="85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2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3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3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4" fillId="25" borderId="0" xfId="483" applyNumberFormat="1" applyFont="1" applyFill="1"/>
    <xf numFmtId="165" fontId="84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3" fillId="0" borderId="0" xfId="483" applyNumberFormat="1" applyFont="1" applyFill="1" applyAlignment="1" applyProtection="1">
      <alignment horizontal="center"/>
    </xf>
    <xf numFmtId="165" fontId="83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3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3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4" fillId="0" borderId="0" xfId="485" applyNumberFormat="1" applyFont="1" applyBorder="1"/>
    <xf numFmtId="165" fontId="83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72" fillId="25" borderId="0" xfId="483" quotePrefix="1" applyNumberFormat="1" applyFont="1" applyFill="1"/>
    <xf numFmtId="3" fontId="83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3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4" fillId="25" borderId="0" xfId="310" applyNumberFormat="1" applyFont="1" applyFill="1"/>
    <xf numFmtId="165" fontId="83" fillId="0" borderId="0" xfId="310" applyNumberFormat="1" applyFont="1" applyFill="1"/>
    <xf numFmtId="165" fontId="84" fillId="0" borderId="0" xfId="310" applyNumberFormat="1" applyFont="1" applyFill="1"/>
    <xf numFmtId="165" fontId="84" fillId="0" borderId="0" xfId="310" applyNumberFormat="1" applyFont="1" applyFill="1" applyBorder="1"/>
    <xf numFmtId="165" fontId="83" fillId="0" borderId="0" xfId="310" applyNumberFormat="1" applyFont="1" applyFill="1" applyBorder="1"/>
    <xf numFmtId="165" fontId="83" fillId="25" borderId="0" xfId="310" applyNumberFormat="1" applyFont="1" applyFill="1" applyBorder="1"/>
    <xf numFmtId="165" fontId="83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99" fillId="25" borderId="0" xfId="310" applyNumberFormat="1" applyFont="1" applyFill="1"/>
    <xf numFmtId="165" fontId="84" fillId="25" borderId="0" xfId="310" applyNumberFormat="1" applyFont="1" applyFill="1" applyAlignment="1">
      <alignment horizontal="center"/>
    </xf>
    <xf numFmtId="167" fontId="83" fillId="25" borderId="0" xfId="310" applyNumberFormat="1" applyFont="1" applyFill="1"/>
    <xf numFmtId="3" fontId="83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3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3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4" fillId="25" borderId="0" xfId="315" applyNumberFormat="1" applyFont="1" applyFill="1"/>
    <xf numFmtId="165" fontId="84" fillId="25" borderId="0" xfId="315" applyNumberFormat="1" applyFont="1" applyFill="1" applyBorder="1"/>
    <xf numFmtId="165" fontId="83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3" fillId="25" borderId="0" xfId="315" applyNumberFormat="1" applyFont="1" applyFill="1"/>
    <xf numFmtId="3" fontId="83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65" fontId="67" fillId="0" borderId="0" xfId="339" quotePrefix="1" applyFont="1" applyBorder="1" applyAlignment="1" applyProtection="1">
      <alignment horizontal="left"/>
    </xf>
    <xf numFmtId="0" fontId="0" fillId="25" borderId="0" xfId="0" applyFill="1" applyAlignment="1"/>
    <xf numFmtId="165" fontId="83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19" fillId="0" borderId="0" xfId="0" applyNumberFormat="1" applyFont="1" applyProtection="1"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80" fontId="126" fillId="0" borderId="0" xfId="345" applyNumberFormat="1" applyFont="1" applyFill="1" applyBorder="1" applyAlignment="1" applyProtection="1">
      <alignment horizontal="right" vertical="center"/>
    </xf>
    <xf numFmtId="180" fontId="126" fillId="0" borderId="14" xfId="345" applyNumberFormat="1" applyFont="1" applyFill="1" applyBorder="1" applyAlignment="1" applyProtection="1">
      <alignment horizontal="right" vertical="center"/>
    </xf>
    <xf numFmtId="180" fontId="126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5" fillId="0" borderId="52" xfId="345" applyNumberFormat="1" applyFont="1" applyFill="1" applyBorder="1" applyAlignment="1" applyProtection="1">
      <alignment horizontal="right" vertical="center"/>
    </xf>
    <xf numFmtId="180" fontId="105" fillId="0" borderId="19" xfId="345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Alignment="1" applyProtection="1">
      <alignment horizontal="right" vertical="center"/>
    </xf>
    <xf numFmtId="181" fontId="66" fillId="0" borderId="18" xfId="467" applyNumberFormat="1" applyFont="1" applyFill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5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71" fontId="129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6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3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3" fillId="0" borderId="0" xfId="485" applyNumberFormat="1" applyFont="1" applyFill="1" applyBorder="1"/>
    <xf numFmtId="4" fontId="83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0" fillId="0" borderId="0" xfId="449" applyNumberFormat="1" applyFont="1"/>
    <xf numFmtId="177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2" fillId="0" borderId="0" xfId="0" applyFont="1" applyProtection="1">
      <protection locked="0" hidden="1"/>
    </xf>
    <xf numFmtId="0" fontId="132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6" fillId="0" borderId="0" xfId="0" applyNumberFormat="1" applyFont="1" applyAlignment="1">
      <alignment horizontal="right" vertical="center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7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6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6" fillId="0" borderId="29" xfId="0" applyNumberFormat="1" applyFont="1" applyBorder="1" applyAlignment="1">
      <alignment horizontal="right" wrapText="1"/>
    </xf>
    <xf numFmtId="165" fontId="83" fillId="25" borderId="11" xfId="483" applyNumberFormat="1" applyFont="1" applyFill="1" applyBorder="1"/>
    <xf numFmtId="179" fontId="112" fillId="0" borderId="0" xfId="326" applyNumberFormat="1" applyFont="1" applyFill="1" applyAlignment="1">
      <alignment vertical="center"/>
    </xf>
    <xf numFmtId="179" fontId="112" fillId="0" borderId="0" xfId="326" applyNumberFormat="1" applyFont="1" applyFill="1"/>
    <xf numFmtId="179" fontId="112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2" fillId="0" borderId="35" xfId="326" applyNumberFormat="1" applyFont="1" applyFill="1" applyBorder="1" applyAlignment="1">
      <alignment vertical="center"/>
    </xf>
    <xf numFmtId="179" fontId="112" fillId="0" borderId="18" xfId="326" applyNumberFormat="1" applyFont="1" applyFill="1" applyBorder="1" applyAlignment="1">
      <alignment vertical="center"/>
    </xf>
    <xf numFmtId="179" fontId="112" fillId="0" borderId="63" xfId="326" applyNumberFormat="1" applyFont="1" applyFill="1" applyBorder="1"/>
    <xf numFmtId="179" fontId="114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2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4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2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3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6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7" xfId="485" applyNumberFormat="1" applyFont="1" applyFill="1" applyBorder="1"/>
    <xf numFmtId="179" fontId="78" fillId="0" borderId="62" xfId="485" applyNumberFormat="1" applyFont="1" applyFill="1" applyBorder="1" applyProtection="1"/>
    <xf numFmtId="179" fontId="112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2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6" fillId="0" borderId="0" xfId="310" applyNumberFormat="1" applyFont="1" applyFill="1" applyAlignment="1">
      <alignment vertical="center"/>
    </xf>
    <xf numFmtId="179" fontId="116" fillId="0" borderId="35" xfId="310" applyNumberFormat="1" applyFont="1" applyFill="1" applyBorder="1" applyAlignment="1">
      <alignment vertical="center"/>
    </xf>
    <xf numFmtId="179" fontId="116" fillId="0" borderId="18" xfId="310" applyNumberFormat="1" applyFont="1" applyFill="1" applyBorder="1" applyAlignment="1">
      <alignment vertical="center"/>
    </xf>
    <xf numFmtId="179" fontId="112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7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18" fillId="25" borderId="35" xfId="326" applyNumberFormat="1" applyFont="1" applyFill="1" applyBorder="1" applyAlignment="1"/>
    <xf numFmtId="179" fontId="116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2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3" fillId="0" borderId="11" xfId="339" applyNumberFormat="1" applyFont="1" applyFill="1" applyBorder="1" applyAlignment="1" applyProtection="1">
      <alignment horizontal="right"/>
    </xf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36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82" fontId="134" fillId="0" borderId="0" xfId="485" applyNumberFormat="1" applyFont="1"/>
    <xf numFmtId="1" fontId="137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3" fontId="41" fillId="0" borderId="0" xfId="313" applyNumberFormat="1" applyFill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86" fontId="116" fillId="0" borderId="0" xfId="0" applyNumberFormat="1" applyFont="1" applyAlignment="1">
      <alignment horizontal="right" vertical="center"/>
    </xf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10" xfId="450" applyNumberFormat="1" applyFont="1" applyBorder="1" applyAlignment="1" applyProtection="1"/>
    <xf numFmtId="167" fontId="67" fillId="0" borderId="35" xfId="339" applyNumberFormat="1" applyFont="1" applyFill="1" applyBorder="1" applyProtection="1"/>
    <xf numFmtId="165" fontId="83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4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310" applyNumberFormat="1" applyFont="1" applyFill="1"/>
    <xf numFmtId="165" fontId="84" fillId="25" borderId="0" xfId="310" applyNumberFormat="1" applyFont="1" applyFill="1"/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1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3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3" xfId="233" applyNumberFormat="1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5" fillId="0" borderId="0" xfId="342" applyNumberFormat="1" applyFont="1" applyFill="1" applyBorder="1" applyAlignment="1" applyProtection="1">
      <alignment vertical="center"/>
    </xf>
    <xf numFmtId="180" fontId="105" fillId="0" borderId="35" xfId="342" applyNumberFormat="1" applyFont="1" applyFill="1" applyBorder="1" applyAlignment="1" applyProtection="1">
      <alignment vertical="center"/>
    </xf>
    <xf numFmtId="165" fontId="141" fillId="25" borderId="0" xfId="310" applyNumberFormat="1" applyFont="1" applyFill="1"/>
    <xf numFmtId="1" fontId="142" fillId="0" borderId="0" xfId="0" applyNumberFormat="1" applyFont="1"/>
    <xf numFmtId="165" fontId="141" fillId="25" borderId="0" xfId="483" applyNumberFormat="1" applyFont="1" applyFill="1" applyAlignment="1">
      <alignment horizontal="center"/>
    </xf>
    <xf numFmtId="165" fontId="143" fillId="0" borderId="0" xfId="345" applyFont="1" applyFill="1" applyAlignment="1">
      <alignment vertical="center"/>
    </xf>
    <xf numFmtId="165" fontId="143" fillId="0" borderId="0" xfId="342" applyFont="1" applyFill="1" applyAlignment="1">
      <alignment vertical="center"/>
    </xf>
    <xf numFmtId="0" fontId="143" fillId="0" borderId="0" xfId="343" applyFont="1" applyFill="1" applyAlignment="1">
      <alignment vertical="center"/>
    </xf>
    <xf numFmtId="0" fontId="66" fillId="0" borderId="23" xfId="449" quotePrefix="1" applyFont="1" applyBorder="1" applyAlignment="1">
      <alignment vertical="center" wrapText="1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4" fillId="0" borderId="0" xfId="0" applyFont="1" applyFill="1" applyAlignment="1" applyProtection="1">
      <alignment horizontal="right"/>
    </xf>
    <xf numFmtId="166" fontId="66" fillId="0" borderId="36" xfId="0" applyNumberFormat="1" applyFont="1" applyFill="1" applyBorder="1" applyAlignment="1" applyProtection="1">
      <alignment vertical="center"/>
      <protection locked="0" hidden="1"/>
    </xf>
    <xf numFmtId="166" fontId="66" fillId="0" borderId="37" xfId="233" applyNumberFormat="1" applyFont="1" applyFill="1" applyBorder="1" applyAlignment="1">
      <alignment vertical="center"/>
    </xf>
    <xf numFmtId="165" fontId="106" fillId="0" borderId="0" xfId="483" applyNumberFormat="1" applyFont="1" applyFill="1"/>
    <xf numFmtId="0" fontId="67" fillId="0" borderId="0" xfId="313" applyFont="1" applyFill="1" applyAlignment="1">
      <alignment vertical="top"/>
    </xf>
    <xf numFmtId="3" fontId="71" fillId="0" borderId="27" xfId="449" quotePrefix="1" applyNumberFormat="1" applyFont="1" applyBorder="1" applyAlignment="1">
      <alignment horizontal="center" vertical="center"/>
    </xf>
    <xf numFmtId="183" fontId="66" fillId="0" borderId="10" xfId="487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7" fontId="67" fillId="0" borderId="18" xfId="449" applyNumberFormat="1" applyFont="1" applyFill="1" applyBorder="1" applyAlignment="1">
      <alignment horizontal="right"/>
    </xf>
    <xf numFmtId="183" fontId="67" fillId="0" borderId="36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0" fillId="0" borderId="0" xfId="0"/>
    <xf numFmtId="165" fontId="72" fillId="0" borderId="0" xfId="467" applyFont="1"/>
    <xf numFmtId="0" fontId="0" fillId="0" borderId="0" xfId="0" applyFill="1"/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4" fontId="67" fillId="0" borderId="20" xfId="339" applyNumberFormat="1" applyFont="1" applyFill="1" applyBorder="1" applyProtection="1"/>
    <xf numFmtId="178" fontId="120" fillId="0" borderId="15" xfId="0" applyNumberFormat="1" applyFont="1" applyBorder="1" applyAlignment="1" applyProtection="1">
      <alignment vertical="center"/>
      <protection locked="0" hidden="1"/>
    </xf>
    <xf numFmtId="3" fontId="66" fillId="0" borderId="35" xfId="449" quotePrefix="1" applyNumberFormat="1" applyFont="1" applyBorder="1" applyAlignment="1">
      <alignment horizontal="center" vertical="top"/>
    </xf>
    <xf numFmtId="1" fontId="67" fillId="0" borderId="36" xfId="340" applyNumberFormat="1" applyFont="1" applyBorder="1" applyAlignment="1">
      <alignment vertical="center" wrapText="1"/>
    </xf>
    <xf numFmtId="186" fontId="116" fillId="0" borderId="29" xfId="0" applyNumberFormat="1" applyFont="1" applyBorder="1" applyAlignment="1">
      <alignment horizontal="right" vertical="center"/>
    </xf>
    <xf numFmtId="179" fontId="116" fillId="0" borderId="29" xfId="0" applyNumberFormat="1" applyFont="1" applyBorder="1" applyAlignment="1">
      <alignment horizontal="right" vertical="center"/>
    </xf>
    <xf numFmtId="171" fontId="78" fillId="0" borderId="23" xfId="340" applyNumberFormat="1" applyFont="1" applyFill="1" applyBorder="1" applyAlignment="1" applyProtection="1">
      <alignment horizontal="right" vertical="center"/>
    </xf>
    <xf numFmtId="1" fontId="67" fillId="0" borderId="0" xfId="343" applyNumberFormat="1" applyFont="1" applyFill="1" applyBorder="1" applyAlignment="1"/>
    <xf numFmtId="1" fontId="67" fillId="0" borderId="29" xfId="343" applyNumberFormat="1" applyFont="1" applyFill="1" applyBorder="1" applyAlignment="1"/>
    <xf numFmtId="0" fontId="66" fillId="0" borderId="0" xfId="313" applyFont="1" applyFill="1" applyAlignment="1">
      <alignment horizontal="center"/>
    </xf>
    <xf numFmtId="0" fontId="120" fillId="0" borderId="0" xfId="0" applyFont="1" applyAlignment="1" applyProtection="1">
      <alignment horizont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165" fontId="69" fillId="0" borderId="64" xfId="339" applyFont="1" applyBorder="1" applyAlignment="1" applyProtection="1">
      <alignment horizontal="center" vertical="center"/>
    </xf>
    <xf numFmtId="0" fontId="55" fillId="0" borderId="0" xfId="0" applyFont="1" applyAlignment="1"/>
    <xf numFmtId="4" fontId="119" fillId="0" borderId="0" xfId="0" applyNumberFormat="1" applyFont="1" applyProtection="1">
      <protection locked="0" hidden="1"/>
    </xf>
    <xf numFmtId="4" fontId="41" fillId="0" borderId="0" xfId="313" applyNumberFormat="1" applyFill="1" applyAlignment="1">
      <alignment vertical="center"/>
    </xf>
    <xf numFmtId="166" fontId="41" fillId="0" borderId="0" xfId="1907" applyNumberFormat="1" applyFont="1" applyFill="1" applyAlignment="1">
      <alignment vertical="center"/>
    </xf>
    <xf numFmtId="166" fontId="67" fillId="0" borderId="0" xfId="313" applyNumberFormat="1" applyFont="1" applyFill="1"/>
    <xf numFmtId="10" fontId="55" fillId="0" borderId="0" xfId="313" applyNumberFormat="1" applyFont="1" applyFill="1"/>
    <xf numFmtId="10" fontId="67" fillId="0" borderId="0" xfId="313" applyNumberFormat="1" applyFont="1" applyFill="1"/>
    <xf numFmtId="3" fontId="108" fillId="0" borderId="35" xfId="313" applyNumberFormat="1" applyFont="1" applyFill="1" applyBorder="1" applyAlignment="1">
      <alignment horizontal="left" vertical="center"/>
    </xf>
    <xf numFmtId="166" fontId="41" fillId="0" borderId="0" xfId="1907" applyNumberFormat="1" applyFont="1" applyFill="1"/>
    <xf numFmtId="4" fontId="41" fillId="0" borderId="0" xfId="1907" applyNumberFormat="1" applyFont="1" applyFill="1"/>
    <xf numFmtId="188" fontId="41" fillId="0" borderId="0" xfId="313" applyNumberFormat="1" applyFill="1"/>
    <xf numFmtId="166" fontId="67" fillId="0" borderId="0" xfId="1907" applyNumberFormat="1" applyFont="1" applyFill="1"/>
    <xf numFmtId="4" fontId="41" fillId="0" borderId="0" xfId="313" applyNumberFormat="1" applyFill="1"/>
    <xf numFmtId="166" fontId="41" fillId="0" borderId="0" xfId="313" applyNumberFormat="1" applyFill="1"/>
    <xf numFmtId="3" fontId="67" fillId="0" borderId="0" xfId="313" applyNumberFormat="1" applyFont="1" applyFill="1"/>
    <xf numFmtId="179" fontId="117" fillId="26" borderId="20" xfId="0" applyNumberFormat="1" applyFont="1" applyFill="1" applyBorder="1" applyAlignment="1">
      <alignment horizontal="right" vertical="center"/>
    </xf>
    <xf numFmtId="186" fontId="117" fillId="0" borderId="0" xfId="0" applyNumberFormat="1" applyFont="1" applyAlignment="1">
      <alignment horizontal="right" vertical="center"/>
    </xf>
    <xf numFmtId="179" fontId="117" fillId="0" borderId="0" xfId="0" applyNumberFormat="1" applyFont="1" applyAlignment="1">
      <alignment horizontal="right" vertical="center"/>
    </xf>
    <xf numFmtId="171" fontId="76" fillId="0" borderId="20" xfId="340" applyNumberFormat="1" applyFont="1" applyFill="1" applyBorder="1" applyAlignment="1" applyProtection="1">
      <alignment horizontal="right" vertical="center"/>
    </xf>
    <xf numFmtId="165" fontId="66" fillId="0" borderId="18" xfId="340" applyFont="1" applyBorder="1" applyAlignment="1">
      <alignment vertical="center"/>
    </xf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15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67" fillId="0" borderId="10" xfId="449" applyNumberFormat="1" applyFont="1" applyFill="1" applyBorder="1" applyAlignment="1">
      <alignment horizontal="right"/>
    </xf>
    <xf numFmtId="167" fontId="67" fillId="0" borderId="15" xfId="449" applyNumberFormat="1" applyFont="1" applyFill="1" applyBorder="1"/>
    <xf numFmtId="166" fontId="67" fillId="0" borderId="15" xfId="449" applyNumberFormat="1" applyFont="1" applyFill="1" applyBorder="1"/>
    <xf numFmtId="166" fontId="67" fillId="0" borderId="10" xfId="449" applyNumberFormat="1" applyFont="1" applyFill="1" applyBorder="1"/>
    <xf numFmtId="0" fontId="69" fillId="0" borderId="20" xfId="449" applyFont="1" applyFill="1" applyBorder="1"/>
    <xf numFmtId="167" fontId="67" fillId="0" borderId="18" xfId="449" applyNumberFormat="1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7" fillId="0" borderId="0" xfId="452"/>
    <xf numFmtId="0" fontId="97" fillId="0" borderId="0" xfId="452" applyFill="1"/>
    <xf numFmtId="166" fontId="67" fillId="0" borderId="14" xfId="449" applyNumberFormat="1" applyFont="1" applyFill="1" applyBorder="1"/>
    <xf numFmtId="166" fontId="67" fillId="0" borderId="35" xfId="449" applyNumberFormat="1" applyFont="1" applyFill="1" applyBorder="1"/>
    <xf numFmtId="3" fontId="71" fillId="0" borderId="14" xfId="449" quotePrefix="1" applyNumberFormat="1" applyFont="1" applyFill="1" applyBorder="1" applyAlignment="1">
      <alignment horizontal="center" vertical="center"/>
    </xf>
    <xf numFmtId="167" fontId="67" fillId="0" borderId="14" xfId="449" applyNumberFormat="1" applyFont="1" applyFill="1" applyBorder="1"/>
    <xf numFmtId="166" fontId="67" fillId="0" borderId="37" xfId="449" applyNumberFormat="1" applyFont="1" applyFill="1" applyBorder="1"/>
    <xf numFmtId="3" fontId="71" fillId="0" borderId="42" xfId="449" quotePrefix="1" applyNumberFormat="1" applyFont="1" applyFill="1" applyBorder="1" applyAlignment="1">
      <alignment horizontal="center" vertical="center"/>
    </xf>
    <xf numFmtId="167" fontId="67" fillId="0" borderId="36" xfId="449" applyNumberFormat="1" applyFont="1" applyFill="1" applyBorder="1"/>
    <xf numFmtId="3" fontId="90" fillId="0" borderId="0" xfId="452" applyNumberFormat="1" applyFont="1" applyBorder="1" applyAlignment="1">
      <alignment horizontal="left" vertical="top" wrapText="1"/>
    </xf>
    <xf numFmtId="3" fontId="90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88" fillId="0" borderId="29" xfId="452" applyNumberFormat="1" applyFont="1" applyBorder="1" applyAlignment="1">
      <alignment horizontal="center" vertical="top" wrapText="1"/>
    </xf>
    <xf numFmtId="3" fontId="90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90" fillId="25" borderId="42" xfId="452" applyNumberFormat="1" applyFont="1" applyFill="1" applyBorder="1" applyAlignment="1">
      <alignment horizontal="center" vertical="center" wrapText="1"/>
    </xf>
    <xf numFmtId="3" fontId="90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9" fontId="67" fillId="0" borderId="15" xfId="452" applyNumberFormat="1" applyFont="1" applyBorder="1" applyAlignment="1">
      <alignment horizontal="center" vertical="center"/>
    </xf>
    <xf numFmtId="189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9" fontId="67" fillId="0" borderId="42" xfId="452" applyNumberFormat="1" applyFont="1" applyBorder="1" applyAlignment="1">
      <alignment horizontal="center" vertical="center"/>
    </xf>
    <xf numFmtId="0" fontId="66" fillId="0" borderId="69" xfId="452" applyFont="1" applyFill="1" applyBorder="1" applyAlignment="1">
      <alignment horizontal="center" vertical="center" wrapText="1"/>
    </xf>
    <xf numFmtId="189" fontId="66" fillId="0" borderId="69" xfId="452" applyNumberFormat="1" applyFont="1" applyBorder="1" applyAlignment="1">
      <alignment horizontal="center" vertical="center"/>
    </xf>
    <xf numFmtId="189" fontId="66" fillId="25" borderId="69" xfId="452" applyNumberFormat="1" applyFont="1" applyFill="1" applyBorder="1" applyAlignment="1">
      <alignment horizontal="center" vertical="center"/>
    </xf>
    <xf numFmtId="166" fontId="66" fillId="0" borderId="69" xfId="453" applyNumberFormat="1" applyFont="1" applyBorder="1" applyAlignment="1">
      <alignment horizontal="center" vertical="center"/>
    </xf>
    <xf numFmtId="0" fontId="67" fillId="0" borderId="23" xfId="1908" applyFont="1" applyFill="1" applyBorder="1" applyAlignment="1">
      <alignment horizontal="left" vertical="center" wrapText="1" indent="1"/>
    </xf>
    <xf numFmtId="178" fontId="67" fillId="0" borderId="23" xfId="1908" applyNumberFormat="1" applyFont="1" applyBorder="1" applyAlignment="1">
      <alignment horizontal="center" vertical="center"/>
    </xf>
    <xf numFmtId="189" fontId="67" fillId="25" borderId="23" xfId="452" applyNumberFormat="1" applyFont="1" applyFill="1" applyBorder="1" applyAlignment="1">
      <alignment horizontal="center" vertical="center" wrapText="1"/>
    </xf>
    <xf numFmtId="166" fontId="112" fillId="0" borderId="23" xfId="453" applyNumberFormat="1" applyFont="1" applyBorder="1" applyAlignment="1">
      <alignment horizontal="center" vertical="center"/>
    </xf>
    <xf numFmtId="0" fontId="67" fillId="0" borderId="42" xfId="1908" applyFont="1" applyFill="1" applyBorder="1" applyAlignment="1">
      <alignment horizontal="left" vertical="center" wrapText="1" indent="1"/>
    </xf>
    <xf numFmtId="178" fontId="67" fillId="0" borderId="42" xfId="1908" applyNumberFormat="1" applyFont="1" applyBorder="1" applyAlignment="1">
      <alignment horizontal="center" vertical="center"/>
    </xf>
    <xf numFmtId="0" fontId="67" fillId="0" borderId="66" xfId="1908" applyFont="1" applyFill="1" applyBorder="1" applyAlignment="1">
      <alignment horizontal="left" vertical="center" wrapText="1" indent="1"/>
    </xf>
    <xf numFmtId="178" fontId="67" fillId="0" borderId="66" xfId="1908" applyNumberFormat="1" applyFont="1" applyBorder="1" applyAlignment="1">
      <alignment horizontal="center" vertical="center"/>
    </xf>
    <xf numFmtId="189" fontId="67" fillId="25" borderId="66" xfId="452" applyNumberFormat="1" applyFont="1" applyFill="1" applyBorder="1" applyAlignment="1">
      <alignment horizontal="center" vertical="center" wrapText="1"/>
    </xf>
    <xf numFmtId="166" fontId="67" fillId="0" borderId="66" xfId="453" applyNumberFormat="1" applyFont="1" applyBorder="1" applyAlignment="1">
      <alignment horizontal="center" vertical="center"/>
    </xf>
    <xf numFmtId="0" fontId="66" fillId="0" borderId="70" xfId="452" applyFont="1" applyFill="1" applyBorder="1" applyAlignment="1">
      <alignment horizontal="center" vertical="center" wrapText="1"/>
    </xf>
    <xf numFmtId="189" fontId="66" fillId="0" borderId="70" xfId="452" applyNumberFormat="1" applyFont="1" applyBorder="1" applyAlignment="1">
      <alignment horizontal="center" vertical="center"/>
    </xf>
    <xf numFmtId="189" fontId="66" fillId="25" borderId="70" xfId="452" applyNumberFormat="1" applyFont="1" applyFill="1" applyBorder="1" applyAlignment="1">
      <alignment horizontal="center" vertical="center"/>
    </xf>
    <xf numFmtId="166" fontId="66" fillId="25" borderId="70" xfId="452" applyNumberFormat="1" applyFont="1" applyFill="1" applyBorder="1" applyAlignment="1">
      <alignment horizontal="center" vertical="center"/>
    </xf>
    <xf numFmtId="0" fontId="67" fillId="25" borderId="23" xfId="1908" applyFont="1" applyFill="1" applyBorder="1" applyAlignment="1">
      <alignment horizontal="left" vertical="center" wrapText="1" indent="1"/>
    </xf>
    <xf numFmtId="166" fontId="67" fillId="0" borderId="23" xfId="453" applyNumberFormat="1" applyFont="1" applyBorder="1" applyAlignment="1">
      <alignment horizontal="center" vertical="center"/>
    </xf>
    <xf numFmtId="2" fontId="67" fillId="25" borderId="66" xfId="1909" applyNumberFormat="1" applyFont="1" applyFill="1" applyBorder="1" applyAlignment="1">
      <alignment horizontal="left" vertical="center" wrapText="1" indent="1"/>
    </xf>
    <xf numFmtId="0" fontId="66" fillId="25" borderId="70" xfId="452" applyFont="1" applyFill="1" applyBorder="1" applyAlignment="1">
      <alignment horizontal="center" vertical="center" wrapText="1"/>
    </xf>
    <xf numFmtId="166" fontId="67" fillId="0" borderId="70" xfId="453" applyNumberFormat="1" applyFont="1" applyBorder="1" applyAlignment="1">
      <alignment horizontal="center" vertical="center"/>
    </xf>
    <xf numFmtId="189" fontId="67" fillId="0" borderId="23" xfId="452" applyNumberFormat="1" applyFont="1" applyBorder="1" applyAlignment="1">
      <alignment horizontal="center" vertical="center"/>
    </xf>
    <xf numFmtId="166" fontId="112" fillId="0" borderId="42" xfId="453" applyNumberFormat="1" applyFont="1" applyBorder="1" applyAlignment="1">
      <alignment horizontal="center" vertical="center"/>
    </xf>
    <xf numFmtId="0" fontId="67" fillId="0" borderId="66" xfId="452" applyFont="1" applyFill="1" applyBorder="1" applyAlignment="1">
      <alignment horizontal="left" vertical="center" wrapText="1" indent="1"/>
    </xf>
    <xf numFmtId="189" fontId="67" fillId="0" borderId="66" xfId="452" applyNumberFormat="1" applyFont="1" applyBorder="1" applyAlignment="1">
      <alignment horizontal="center" vertical="center"/>
    </xf>
    <xf numFmtId="166" fontId="112" fillId="0" borderId="66" xfId="453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35" fillId="0" borderId="0" xfId="455" applyNumberFormat="1" applyFont="1" applyFill="1" applyAlignment="1"/>
    <xf numFmtId="167" fontId="145" fillId="0" borderId="0" xfId="1908" applyNumberFormat="1" applyFont="1" applyFill="1" applyAlignment="1">
      <alignment horizontal="center"/>
    </xf>
    <xf numFmtId="167" fontId="145" fillId="0" borderId="0" xfId="1908" applyNumberFormat="1" applyFont="1" applyFill="1" applyBorder="1" applyAlignment="1">
      <alignment horizontal="left"/>
    </xf>
    <xf numFmtId="167" fontId="145" fillId="0" borderId="0" xfId="1908" applyNumberFormat="1" applyFont="1" applyFill="1" applyAlignment="1">
      <alignment horizontal="left" indent="1"/>
    </xf>
    <xf numFmtId="167" fontId="145" fillId="0" borderId="0" xfId="1908" applyNumberFormat="1" applyFont="1" applyFill="1" applyAlignment="1">
      <alignment horizontal="right" vertical="center"/>
    </xf>
    <xf numFmtId="4" fontId="146" fillId="0" borderId="0" xfId="1908" applyNumberFormat="1" applyFont="1" applyFill="1" applyAlignment="1">
      <alignment horizontal="right" vertical="center"/>
    </xf>
    <xf numFmtId="178" fontId="146" fillId="0" borderId="0" xfId="1908" applyNumberFormat="1" applyFont="1" applyFill="1" applyAlignment="1">
      <alignment horizontal="right" vertical="center"/>
    </xf>
    <xf numFmtId="43" fontId="146" fillId="0" borderId="0" xfId="1908" applyNumberFormat="1" applyFont="1" applyFill="1" applyAlignment="1">
      <alignment horizontal="center" vertical="center"/>
    </xf>
    <xf numFmtId="0" fontId="146" fillId="0" borderId="0" xfId="1908" applyFont="1" applyFill="1" applyAlignment="1">
      <alignment horizontal="center" vertical="center"/>
    </xf>
    <xf numFmtId="0" fontId="113" fillId="0" borderId="0" xfId="456" applyFont="1" applyFill="1"/>
    <xf numFmtId="167" fontId="149" fillId="0" borderId="0" xfId="1908" applyNumberFormat="1" applyFont="1" applyFill="1" applyBorder="1" applyAlignment="1">
      <alignment horizontal="center" wrapText="1"/>
    </xf>
    <xf numFmtId="167" fontId="145" fillId="0" borderId="0" xfId="1908" applyNumberFormat="1" applyFont="1" applyFill="1" applyBorder="1" applyAlignment="1">
      <alignment horizontal="center"/>
    </xf>
    <xf numFmtId="167" fontId="145" fillId="0" borderId="0" xfId="1908" applyNumberFormat="1" applyFont="1" applyFill="1" applyBorder="1" applyAlignment="1">
      <alignment horizontal="left" indent="1"/>
    </xf>
    <xf numFmtId="167" fontId="145" fillId="0" borderId="0" xfId="1908" applyNumberFormat="1" applyFont="1" applyFill="1" applyBorder="1" applyAlignment="1">
      <alignment horizontal="right" vertical="center"/>
    </xf>
    <xf numFmtId="167" fontId="150" fillId="0" borderId="4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/>
    </xf>
    <xf numFmtId="4" fontId="150" fillId="0" borderId="42" xfId="456" applyNumberFormat="1" applyFont="1" applyFill="1" applyBorder="1" applyAlignment="1">
      <alignment horizontal="center" vertical="center" wrapText="1"/>
    </xf>
    <xf numFmtId="178" fontId="150" fillId="0" borderId="42" xfId="456" applyNumberFormat="1" applyFont="1" applyFill="1" applyBorder="1" applyAlignment="1">
      <alignment horizontal="center" vertical="center" wrapText="1"/>
    </xf>
    <xf numFmtId="20" fontId="150" fillId="0" borderId="42" xfId="456" quotePrefix="1" applyNumberFormat="1" applyFont="1" applyFill="1" applyBorder="1" applyAlignment="1">
      <alignment horizontal="center" vertical="center" wrapText="1"/>
    </xf>
    <xf numFmtId="0" fontId="150" fillId="0" borderId="75" xfId="456" quotePrefix="1" applyFont="1" applyFill="1" applyBorder="1" applyAlignment="1">
      <alignment horizontal="center" vertical="center" wrapText="1"/>
    </xf>
    <xf numFmtId="167" fontId="151" fillId="0" borderId="76" xfId="456" applyNumberFormat="1" applyFont="1" applyFill="1" applyBorder="1" applyAlignment="1">
      <alignment horizontal="center" vertical="center" wrapText="1"/>
    </xf>
    <xf numFmtId="167" fontId="151" fillId="0" borderId="15" xfId="456" applyNumberFormat="1" applyFont="1" applyFill="1" applyBorder="1" applyAlignment="1">
      <alignment horizontal="center" vertical="center" wrapText="1"/>
    </xf>
    <xf numFmtId="0" fontId="151" fillId="0" borderId="15" xfId="456" applyFont="1" applyFill="1" applyBorder="1" applyAlignment="1">
      <alignment horizontal="center" vertical="center" wrapText="1"/>
    </xf>
    <xf numFmtId="167" fontId="151" fillId="0" borderId="14" xfId="456" applyNumberFormat="1" applyFont="1" applyFill="1" applyBorder="1" applyAlignment="1">
      <alignment horizontal="center" vertical="center" wrapText="1"/>
    </xf>
    <xf numFmtId="3" fontId="151" fillId="0" borderId="15" xfId="456" applyNumberFormat="1" applyFont="1" applyFill="1" applyBorder="1" applyAlignment="1">
      <alignment horizontal="center" vertical="center" wrapText="1"/>
    </xf>
    <xf numFmtId="3" fontId="151" fillId="0" borderId="10" xfId="456" applyNumberFormat="1" applyFont="1" applyFill="1" applyBorder="1" applyAlignment="1">
      <alignment horizontal="center" vertical="center" wrapText="1"/>
    </xf>
    <xf numFmtId="0" fontId="151" fillId="0" borderId="77" xfId="456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45" fillId="0" borderId="78" xfId="1908" quotePrefix="1" applyNumberFormat="1" applyFont="1" applyFill="1" applyBorder="1" applyAlignment="1">
      <alignment horizontal="center" vertical="center"/>
    </xf>
    <xf numFmtId="49" fontId="145" fillId="0" borderId="79" xfId="1908" quotePrefix="1" applyNumberFormat="1" applyFont="1" applyFill="1" applyBorder="1" applyAlignment="1">
      <alignment horizontal="center" vertical="center"/>
    </xf>
    <xf numFmtId="49" fontId="145" fillId="0" borderId="79" xfId="1908" applyNumberFormat="1" applyFont="1" applyFill="1" applyBorder="1" applyAlignment="1">
      <alignment horizontal="left" vertical="center"/>
    </xf>
    <xf numFmtId="167" fontId="151" fillId="0" borderId="79" xfId="456" applyNumberFormat="1" applyFont="1" applyFill="1" applyBorder="1" applyAlignment="1">
      <alignment horizontal="center" vertical="center" wrapText="1"/>
    </xf>
    <xf numFmtId="0" fontId="151" fillId="0" borderId="79" xfId="456" applyFont="1" applyFill="1" applyBorder="1" applyAlignment="1">
      <alignment horizontal="center" vertical="center" wrapText="1"/>
    </xf>
    <xf numFmtId="178" fontId="145" fillId="0" borderId="79" xfId="456" applyNumberFormat="1" applyFont="1" applyFill="1" applyBorder="1" applyAlignment="1">
      <alignment horizontal="right" vertical="center" wrapText="1"/>
    </xf>
    <xf numFmtId="178" fontId="152" fillId="0" borderId="72" xfId="453" applyNumberFormat="1" applyFont="1" applyFill="1" applyBorder="1" applyAlignment="1">
      <alignment horizontal="right" vertical="center"/>
    </xf>
    <xf numFmtId="190" fontId="152" fillId="0" borderId="79" xfId="453" applyNumberFormat="1" applyFont="1" applyFill="1" applyBorder="1" applyAlignment="1">
      <alignment horizontal="right" vertical="center"/>
    </xf>
    <xf numFmtId="166" fontId="152" fillId="0" borderId="80" xfId="1910" applyNumberFormat="1" applyFont="1" applyFill="1" applyBorder="1" applyAlignment="1">
      <alignment horizontal="right" vertical="center"/>
    </xf>
    <xf numFmtId="167" fontId="145" fillId="0" borderId="81" xfId="1908" quotePrefix="1" applyNumberFormat="1" applyFont="1" applyFill="1" applyBorder="1" applyAlignment="1">
      <alignment horizontal="center" vertical="center"/>
    </xf>
    <xf numFmtId="49" fontId="145" fillId="0" borderId="82" xfId="1908" quotePrefix="1" applyNumberFormat="1" applyFont="1" applyFill="1" applyBorder="1" applyAlignment="1">
      <alignment horizontal="center" vertical="center"/>
    </xf>
    <xf numFmtId="49" fontId="145" fillId="0" borderId="82" xfId="1908" applyNumberFormat="1" applyFont="1" applyFill="1" applyBorder="1" applyAlignment="1">
      <alignment horizontal="left" vertical="center"/>
    </xf>
    <xf numFmtId="167" fontId="151" fillId="0" borderId="82" xfId="456" applyNumberFormat="1" applyFont="1" applyFill="1" applyBorder="1" applyAlignment="1">
      <alignment horizontal="center" vertical="center" wrapText="1"/>
    </xf>
    <xf numFmtId="0" fontId="151" fillId="0" borderId="82" xfId="456" applyFont="1" applyFill="1" applyBorder="1" applyAlignment="1">
      <alignment horizontal="center" vertical="center" wrapText="1"/>
    </xf>
    <xf numFmtId="178" fontId="145" fillId="0" borderId="82" xfId="456" applyNumberFormat="1" applyFont="1" applyFill="1" applyBorder="1" applyAlignment="1">
      <alignment horizontal="right" vertical="center" wrapText="1"/>
    </xf>
    <xf numFmtId="178" fontId="152" fillId="0" borderId="82" xfId="453" applyNumberFormat="1" applyFont="1" applyFill="1" applyBorder="1" applyAlignment="1">
      <alignment horizontal="right" vertical="center"/>
    </xf>
    <xf numFmtId="190" fontId="152" fillId="0" borderId="82" xfId="453" applyNumberFormat="1" applyFont="1" applyFill="1" applyBorder="1" applyAlignment="1">
      <alignment horizontal="right" vertical="center"/>
    </xf>
    <xf numFmtId="166" fontId="152" fillId="0" borderId="83" xfId="1910" applyNumberFormat="1" applyFont="1" applyFill="1" applyBorder="1" applyAlignment="1">
      <alignment horizontal="right" vertical="center"/>
    </xf>
    <xf numFmtId="0" fontId="145" fillId="0" borderId="72" xfId="1908" applyFont="1" applyFill="1" applyBorder="1" applyAlignment="1">
      <alignment horizontal="left" vertical="center" wrapText="1"/>
    </xf>
    <xf numFmtId="167" fontId="151" fillId="0" borderId="72" xfId="456" applyNumberFormat="1" applyFont="1" applyFill="1" applyBorder="1" applyAlignment="1">
      <alignment horizontal="center" vertical="center" wrapText="1"/>
    </xf>
    <xf numFmtId="0" fontId="151" fillId="0" borderId="72" xfId="456" applyFont="1" applyFill="1" applyBorder="1" applyAlignment="1">
      <alignment horizontal="center" vertical="center" wrapText="1"/>
    </xf>
    <xf numFmtId="178" fontId="145" fillId="0" borderId="72" xfId="456" applyNumberFormat="1" applyFont="1" applyFill="1" applyBorder="1" applyAlignment="1">
      <alignment horizontal="right" vertical="center" wrapText="1"/>
    </xf>
    <xf numFmtId="190" fontId="152" fillId="0" borderId="72" xfId="453" applyNumberFormat="1" applyFont="1" applyFill="1" applyBorder="1" applyAlignment="1">
      <alignment horizontal="right" vertical="center"/>
    </xf>
    <xf numFmtId="166" fontId="152" fillId="0" borderId="73" xfId="1910" applyNumberFormat="1" applyFont="1" applyFill="1" applyBorder="1" applyAlignment="1">
      <alignment horizontal="right" vertical="center"/>
    </xf>
    <xf numFmtId="167" fontId="151" fillId="0" borderId="85" xfId="456" applyNumberFormat="1" applyFont="1" applyFill="1" applyBorder="1" applyAlignment="1">
      <alignment horizontal="center" vertical="center" wrapText="1"/>
    </xf>
    <xf numFmtId="0" fontId="151" fillId="0" borderId="85" xfId="456" applyFont="1" applyFill="1" applyBorder="1" applyAlignment="1">
      <alignment horizontal="center" vertical="center" wrapText="1"/>
    </xf>
    <xf numFmtId="178" fontId="145" fillId="0" borderId="85" xfId="456" applyNumberFormat="1" applyFont="1" applyFill="1" applyBorder="1" applyAlignment="1">
      <alignment horizontal="right" vertical="center" wrapText="1"/>
    </xf>
    <xf numFmtId="178" fontId="152" fillId="0" borderId="85" xfId="453" applyNumberFormat="1" applyFont="1" applyFill="1" applyBorder="1" applyAlignment="1">
      <alignment horizontal="right" vertical="center"/>
    </xf>
    <xf numFmtId="190" fontId="152" fillId="0" borderId="85" xfId="453" applyNumberFormat="1" applyFont="1" applyFill="1" applyBorder="1" applyAlignment="1">
      <alignment horizontal="right" vertical="center"/>
    </xf>
    <xf numFmtId="166" fontId="152" fillId="0" borderId="86" xfId="1910" applyNumberFormat="1" applyFont="1" applyFill="1" applyBorder="1" applyAlignment="1">
      <alignment horizontal="right" vertical="center"/>
    </xf>
    <xf numFmtId="167" fontId="151" fillId="0" borderId="23" xfId="456" applyNumberFormat="1" applyFont="1" applyFill="1" applyBorder="1" applyAlignment="1">
      <alignment horizontal="center" vertical="center" wrapText="1"/>
    </xf>
    <xf numFmtId="0" fontId="151" fillId="0" borderId="23" xfId="456" applyFont="1" applyFill="1" applyBorder="1" applyAlignment="1">
      <alignment horizontal="center" vertical="center" wrapText="1"/>
    </xf>
    <xf numFmtId="178" fontId="145" fillId="0" borderId="23" xfId="456" applyNumberFormat="1" applyFont="1" applyFill="1" applyBorder="1" applyAlignment="1">
      <alignment horizontal="right" vertical="center" wrapText="1"/>
    </xf>
    <xf numFmtId="178" fontId="152" fillId="0" borderId="23" xfId="453" applyNumberFormat="1" applyFont="1" applyFill="1" applyBorder="1" applyAlignment="1">
      <alignment horizontal="right" vertical="center"/>
    </xf>
    <xf numFmtId="190" fontId="152" fillId="0" borderId="20" xfId="453" applyNumberFormat="1" applyFont="1" applyFill="1" applyBorder="1" applyAlignment="1">
      <alignment horizontal="right" vertical="center"/>
    </xf>
    <xf numFmtId="166" fontId="152" fillId="0" borderId="89" xfId="1910" applyNumberFormat="1" applyFont="1" applyFill="1" applyBorder="1" applyAlignment="1">
      <alignment horizontal="right" vertical="center"/>
    </xf>
    <xf numFmtId="167" fontId="145" fillId="0" borderId="90" xfId="1908" quotePrefix="1" applyNumberFormat="1" applyFont="1" applyFill="1" applyBorder="1" applyAlignment="1">
      <alignment horizontal="center" vertical="center"/>
    </xf>
    <xf numFmtId="49" fontId="145" fillId="0" borderId="20" xfId="1908" quotePrefix="1" applyNumberFormat="1" applyFont="1" applyFill="1" applyBorder="1" applyAlignment="1">
      <alignment horizontal="center" vertical="center"/>
    </xf>
    <xf numFmtId="49" fontId="145" fillId="0" borderId="20" xfId="1908" applyNumberFormat="1" applyFont="1" applyFill="1" applyBorder="1" applyAlignment="1">
      <alignment horizontal="left" vertical="center"/>
    </xf>
    <xf numFmtId="167" fontId="151" fillId="0" borderId="20" xfId="456" applyNumberFormat="1" applyFont="1" applyFill="1" applyBorder="1" applyAlignment="1">
      <alignment horizontal="center" vertical="center" wrapText="1"/>
    </xf>
    <xf numFmtId="0" fontId="151" fillId="0" borderId="20" xfId="456" applyFont="1" applyFill="1" applyBorder="1" applyAlignment="1">
      <alignment horizontal="center" vertical="center" wrapText="1"/>
    </xf>
    <xf numFmtId="178" fontId="145" fillId="0" borderId="20" xfId="456" applyNumberFormat="1" applyFont="1" applyFill="1" applyBorder="1" applyAlignment="1">
      <alignment horizontal="right" vertical="center" wrapText="1"/>
    </xf>
    <xf numFmtId="190" fontId="152" fillId="0" borderId="23" xfId="453" applyNumberFormat="1" applyFont="1" applyFill="1" applyBorder="1" applyAlignment="1">
      <alignment horizontal="right" vertical="center"/>
    </xf>
    <xf numFmtId="166" fontId="152" fillId="0" borderId="91" xfId="1910" applyNumberFormat="1" applyFont="1" applyFill="1" applyBorder="1" applyAlignment="1">
      <alignment horizontal="right" vertical="center"/>
    </xf>
    <xf numFmtId="178" fontId="145" fillId="0" borderId="72" xfId="1908" applyNumberFormat="1" applyFont="1" applyFill="1" applyBorder="1" applyAlignment="1">
      <alignment horizontal="right" vertical="center"/>
    </xf>
    <xf numFmtId="166" fontId="145" fillId="0" borderId="72" xfId="456" applyNumberFormat="1" applyFont="1" applyFill="1" applyBorder="1" applyAlignment="1">
      <alignment horizontal="right" vertical="center"/>
    </xf>
    <xf numFmtId="166" fontId="145" fillId="0" borderId="73" xfId="456" applyNumberFormat="1" applyFont="1" applyFill="1" applyBorder="1" applyAlignment="1">
      <alignment horizontal="right" vertical="center"/>
    </xf>
    <xf numFmtId="178" fontId="145" fillId="0" borderId="15" xfId="1908" applyNumberFormat="1" applyFont="1" applyFill="1" applyBorder="1" applyAlignment="1">
      <alignment horizontal="right" vertical="center"/>
    </xf>
    <xf numFmtId="178" fontId="145" fillId="0" borderId="15" xfId="456" applyNumberFormat="1" applyFont="1" applyFill="1" applyBorder="1" applyAlignment="1">
      <alignment horizontal="right" vertical="center" wrapText="1"/>
    </xf>
    <xf numFmtId="178" fontId="152" fillId="0" borderId="15" xfId="453" applyNumberFormat="1" applyFont="1" applyFill="1" applyBorder="1" applyAlignment="1">
      <alignment horizontal="right" vertical="center"/>
    </xf>
    <xf numFmtId="166" fontId="152" fillId="0" borderId="92" xfId="1910" applyNumberFormat="1" applyFont="1" applyFill="1" applyBorder="1" applyAlignment="1">
      <alignment horizontal="right" vertical="center"/>
    </xf>
    <xf numFmtId="178" fontId="145" fillId="0" borderId="85" xfId="1908" applyNumberFormat="1" applyFont="1" applyFill="1" applyBorder="1" applyAlignment="1">
      <alignment horizontal="right" vertical="center"/>
    </xf>
    <xf numFmtId="167" fontId="145" fillId="0" borderId="93" xfId="1908" quotePrefix="1" applyNumberFormat="1" applyFont="1" applyFill="1" applyBorder="1" applyAlignment="1">
      <alignment horizontal="center" vertical="center"/>
    </xf>
    <xf numFmtId="49" fontId="145" fillId="0" borderId="87" xfId="1908" quotePrefix="1" applyNumberFormat="1" applyFont="1" applyFill="1" applyBorder="1" applyAlignment="1">
      <alignment horizontal="center" vertical="center"/>
    </xf>
    <xf numFmtId="49" fontId="145" fillId="0" borderId="87" xfId="1908" applyNumberFormat="1" applyFont="1" applyFill="1" applyBorder="1" applyAlignment="1">
      <alignment horizontal="left" vertical="center"/>
    </xf>
    <xf numFmtId="178" fontId="145" fillId="0" borderId="87" xfId="1908" applyNumberFormat="1" applyFont="1" applyFill="1" applyBorder="1" applyAlignment="1">
      <alignment horizontal="right" vertical="center"/>
    </xf>
    <xf numFmtId="178" fontId="145" fillId="0" borderId="87" xfId="456" applyNumberFormat="1" applyFont="1" applyFill="1" applyBorder="1" applyAlignment="1">
      <alignment horizontal="right" vertical="center" wrapText="1"/>
    </xf>
    <xf numFmtId="178" fontId="152" fillId="0" borderId="87" xfId="453" applyNumberFormat="1" applyFont="1" applyFill="1" applyBorder="1" applyAlignment="1">
      <alignment horizontal="right" vertical="center"/>
    </xf>
    <xf numFmtId="190" fontId="152" fillId="0" borderId="87" xfId="453" applyNumberFormat="1" applyFont="1" applyFill="1" applyBorder="1" applyAlignment="1">
      <alignment horizontal="right" vertical="center"/>
    </xf>
    <xf numFmtId="178" fontId="145" fillId="0" borderId="79" xfId="1908" applyNumberFormat="1" applyFont="1" applyFill="1" applyBorder="1" applyAlignment="1">
      <alignment horizontal="right" vertical="center"/>
    </xf>
    <xf numFmtId="178" fontId="152" fillId="0" borderId="79" xfId="453" applyNumberFormat="1" applyFont="1" applyFill="1" applyBorder="1" applyAlignment="1">
      <alignment horizontal="right" vertical="center"/>
    </xf>
    <xf numFmtId="178" fontId="145" fillId="0" borderId="20" xfId="1908" applyNumberFormat="1" applyFont="1" applyFill="1" applyBorder="1" applyAlignment="1">
      <alignment horizontal="right" vertical="center"/>
    </xf>
    <xf numFmtId="178" fontId="152" fillId="0" borderId="20" xfId="453" applyNumberFormat="1" applyFont="1" applyFill="1" applyBorder="1" applyAlignment="1">
      <alignment horizontal="right" vertical="center"/>
    </xf>
    <xf numFmtId="178" fontId="145" fillId="0" borderId="20" xfId="456" applyNumberFormat="1" applyFont="1" applyFill="1" applyBorder="1" applyAlignment="1">
      <alignment horizontal="right" vertical="center"/>
    </xf>
    <xf numFmtId="178" fontId="145" fillId="0" borderId="72" xfId="1908" applyNumberFormat="1" applyFont="1" applyFill="1" applyBorder="1" applyAlignment="1">
      <alignment horizontal="right" vertical="center" wrapText="1"/>
    </xf>
    <xf numFmtId="41" fontId="152" fillId="0" borderId="72" xfId="453" applyNumberFormat="1" applyFont="1" applyFill="1" applyBorder="1" applyAlignment="1">
      <alignment horizontal="right" vertical="center"/>
    </xf>
    <xf numFmtId="190" fontId="152" fillId="0" borderId="73" xfId="453" applyNumberFormat="1" applyFont="1" applyFill="1" applyBorder="1" applyAlignment="1">
      <alignment horizontal="right" vertical="center"/>
    </xf>
    <xf numFmtId="0" fontId="145" fillId="0" borderId="85" xfId="1908" applyFont="1" applyFill="1" applyBorder="1" applyAlignment="1">
      <alignment horizontal="left" vertical="center" wrapText="1"/>
    </xf>
    <xf numFmtId="178" fontId="145" fillId="0" borderId="85" xfId="1908" applyNumberFormat="1" applyFont="1" applyFill="1" applyBorder="1" applyAlignment="1">
      <alignment horizontal="right" vertical="center" wrapText="1"/>
    </xf>
    <xf numFmtId="178" fontId="145" fillId="0" borderId="85" xfId="456" applyNumberFormat="1" applyFont="1" applyFill="1" applyBorder="1" applyAlignment="1">
      <alignment horizontal="right" vertical="center"/>
    </xf>
    <xf numFmtId="166" fontId="145" fillId="0" borderId="85" xfId="456" applyNumberFormat="1" applyFont="1" applyFill="1" applyBorder="1" applyAlignment="1">
      <alignment horizontal="right" vertical="center"/>
    </xf>
    <xf numFmtId="166" fontId="145" fillId="0" borderId="86" xfId="456" applyNumberFormat="1" applyFont="1" applyFill="1" applyBorder="1" applyAlignment="1">
      <alignment horizontal="right" vertical="center"/>
    </xf>
    <xf numFmtId="167" fontId="145" fillId="0" borderId="20" xfId="1908" quotePrefix="1" applyNumberFormat="1" applyFont="1" applyFill="1" applyBorder="1" applyAlignment="1">
      <alignment horizontal="center" vertical="center"/>
    </xf>
    <xf numFmtId="167" fontId="145" fillId="0" borderId="20" xfId="1908" applyNumberFormat="1" applyFont="1" applyFill="1" applyBorder="1" applyAlignment="1">
      <alignment vertical="center" wrapText="1"/>
    </xf>
    <xf numFmtId="166" fontId="145" fillId="0" borderId="20" xfId="456" applyNumberFormat="1" applyFont="1" applyFill="1" applyBorder="1" applyAlignment="1">
      <alignment horizontal="right" vertical="center"/>
    </xf>
    <xf numFmtId="166" fontId="145" fillId="0" borderId="92" xfId="456" applyNumberFormat="1" applyFont="1" applyFill="1" applyBorder="1" applyAlignment="1">
      <alignment horizontal="right" vertical="center"/>
    </xf>
    <xf numFmtId="167" fontId="145" fillId="0" borderId="72" xfId="1908" applyNumberFormat="1" applyFont="1" applyFill="1" applyBorder="1" applyAlignment="1">
      <alignment horizontal="center" vertical="center" wrapText="1"/>
    </xf>
    <xf numFmtId="178" fontId="145" fillId="0" borderId="72" xfId="456" applyNumberFormat="1" applyFont="1" applyFill="1" applyBorder="1" applyAlignment="1">
      <alignment horizontal="right" vertical="center"/>
    </xf>
    <xf numFmtId="167" fontId="145" fillId="0" borderId="85" xfId="1908" applyNumberFormat="1" applyFont="1" applyFill="1" applyBorder="1" applyAlignment="1">
      <alignment horizontal="center" vertical="center" wrapText="1"/>
    </xf>
    <xf numFmtId="178" fontId="145" fillId="0" borderId="23" xfId="1908" applyNumberFormat="1" applyFont="1" applyFill="1" applyBorder="1" applyAlignment="1">
      <alignment horizontal="right" vertical="center" wrapText="1"/>
    </xf>
    <xf numFmtId="178" fontId="145" fillId="0" borderId="23" xfId="456" applyNumberFormat="1" applyFont="1" applyFill="1" applyBorder="1" applyAlignment="1">
      <alignment horizontal="right" vertical="center"/>
    </xf>
    <xf numFmtId="166" fontId="145" fillId="0" borderId="23" xfId="456" applyNumberFormat="1" applyFont="1" applyFill="1" applyBorder="1" applyAlignment="1">
      <alignment horizontal="right" vertical="center"/>
    </xf>
    <xf numFmtId="166" fontId="145" fillId="0" borderId="89" xfId="456" applyNumberFormat="1" applyFont="1" applyFill="1" applyBorder="1" applyAlignment="1">
      <alignment horizontal="right" vertical="center"/>
    </xf>
    <xf numFmtId="0" fontId="145" fillId="0" borderId="42" xfId="1908" applyFont="1" applyFill="1" applyBorder="1" applyAlignment="1">
      <alignment horizontal="left" vertical="center" wrapText="1"/>
    </xf>
    <xf numFmtId="178" fontId="145" fillId="0" borderId="42" xfId="1908" applyNumberFormat="1" applyFont="1" applyFill="1" applyBorder="1" applyAlignment="1">
      <alignment horizontal="right" vertical="center" wrapText="1"/>
    </xf>
    <xf numFmtId="178" fontId="152" fillId="0" borderId="42" xfId="453" applyNumberFormat="1" applyFont="1" applyFill="1" applyBorder="1" applyAlignment="1">
      <alignment horizontal="right" vertical="center"/>
    </xf>
    <xf numFmtId="178" fontId="145" fillId="0" borderId="42" xfId="456" applyNumberFormat="1" applyFont="1" applyFill="1" applyBorder="1" applyAlignment="1">
      <alignment horizontal="right" vertical="center"/>
    </xf>
    <xf numFmtId="166" fontId="145" fillId="0" borderId="42" xfId="456" applyNumberFormat="1" applyFont="1" applyFill="1" applyBorder="1" applyAlignment="1">
      <alignment horizontal="right" vertical="center"/>
    </xf>
    <xf numFmtId="166" fontId="145" fillId="0" borderId="75" xfId="456" applyNumberFormat="1" applyFont="1" applyFill="1" applyBorder="1" applyAlignment="1">
      <alignment horizontal="right" vertical="center"/>
    </xf>
    <xf numFmtId="178" fontId="145" fillId="0" borderId="15" xfId="1908" applyNumberFormat="1" applyFont="1" applyFill="1" applyBorder="1" applyAlignment="1">
      <alignment horizontal="right" vertical="center" wrapText="1"/>
    </xf>
    <xf numFmtId="178" fontId="145" fillId="0" borderId="15" xfId="456" applyNumberFormat="1" applyFont="1" applyFill="1" applyBorder="1" applyAlignment="1">
      <alignment horizontal="right" vertical="center"/>
    </xf>
    <xf numFmtId="166" fontId="145" fillId="0" borderId="15" xfId="456" applyNumberFormat="1" applyFont="1" applyFill="1" applyBorder="1" applyAlignment="1">
      <alignment horizontal="right" vertical="center"/>
    </xf>
    <xf numFmtId="166" fontId="145" fillId="0" borderId="77" xfId="456" applyNumberFormat="1" applyFont="1" applyFill="1" applyBorder="1" applyAlignment="1">
      <alignment horizontal="right" vertical="center"/>
    </xf>
    <xf numFmtId="0" fontId="87" fillId="0" borderId="0" xfId="456" applyFont="1" applyFill="1" applyAlignment="1">
      <alignment horizontal="center" vertical="center"/>
    </xf>
    <xf numFmtId="190" fontId="152" fillId="0" borderId="42" xfId="453" applyNumberFormat="1" applyFont="1" applyFill="1" applyBorder="1" applyAlignment="1">
      <alignment horizontal="right" vertical="center"/>
    </xf>
    <xf numFmtId="167" fontId="145" fillId="0" borderId="42" xfId="1908" applyNumberFormat="1" applyFont="1" applyFill="1" applyBorder="1" applyAlignment="1">
      <alignment horizontal="center" vertical="center" wrapText="1"/>
    </xf>
    <xf numFmtId="41" fontId="152" fillId="0" borderId="42" xfId="453" applyNumberFormat="1" applyFont="1" applyFill="1" applyBorder="1" applyAlignment="1">
      <alignment horizontal="right" vertical="center"/>
    </xf>
    <xf numFmtId="190" fontId="152" fillId="0" borderId="75" xfId="453" applyNumberFormat="1" applyFont="1" applyFill="1" applyBorder="1" applyAlignment="1">
      <alignment horizontal="right" vertical="center"/>
    </xf>
    <xf numFmtId="178" fontId="153" fillId="0" borderId="42" xfId="456" applyNumberFormat="1" applyFont="1" applyFill="1" applyBorder="1" applyAlignment="1">
      <alignment horizontal="right" vertical="center"/>
    </xf>
    <xf numFmtId="167" fontId="145" fillId="0" borderId="78" xfId="1908" quotePrefix="1" applyNumberFormat="1" applyFont="1" applyFill="1" applyBorder="1" applyAlignment="1">
      <alignment horizontal="center" vertical="center" wrapText="1"/>
    </xf>
    <xf numFmtId="167" fontId="145" fillId="0" borderId="79" xfId="1908" applyNumberFormat="1" applyFont="1" applyFill="1" applyBorder="1" applyAlignment="1">
      <alignment horizontal="center" vertical="center" wrapText="1"/>
    </xf>
    <xf numFmtId="0" fontId="145" fillId="0" borderId="79" xfId="1908" applyFont="1" applyFill="1" applyBorder="1" applyAlignment="1">
      <alignment horizontal="left" vertical="center" wrapText="1"/>
    </xf>
    <xf numFmtId="178" fontId="145" fillId="0" borderId="79" xfId="1908" applyNumberFormat="1" applyFont="1" applyFill="1" applyBorder="1" applyAlignment="1">
      <alignment horizontal="right" vertical="center" wrapText="1"/>
    </xf>
    <xf numFmtId="178" fontId="145" fillId="0" borderId="79" xfId="456" applyNumberFormat="1" applyFont="1" applyFill="1" applyBorder="1" applyAlignment="1">
      <alignment horizontal="right" vertical="center"/>
    </xf>
    <xf numFmtId="166" fontId="145" fillId="0" borderId="80" xfId="456" applyNumberFormat="1" applyFont="1" applyFill="1" applyBorder="1" applyAlignment="1">
      <alignment horizontal="right" vertical="center"/>
    </xf>
    <xf numFmtId="178" fontId="145" fillId="0" borderId="42" xfId="1908" applyNumberFormat="1" applyFont="1" applyFill="1" applyBorder="1" applyAlignment="1">
      <alignment horizontal="right" vertical="center"/>
    </xf>
    <xf numFmtId="167" fontId="145" fillId="0" borderId="72" xfId="1908" quotePrefix="1" applyNumberFormat="1" applyFont="1" applyFill="1" applyBorder="1" applyAlignment="1">
      <alignment horizontal="center" vertical="center" wrapText="1"/>
    </xf>
    <xf numFmtId="0" fontId="145" fillId="0" borderId="42" xfId="1908" applyFont="1" applyFill="1" applyBorder="1" applyAlignment="1">
      <alignment vertical="center" wrapText="1"/>
    </xf>
    <xf numFmtId="41" fontId="152" fillId="0" borderId="85" xfId="453" applyNumberFormat="1" applyFont="1" applyFill="1" applyBorder="1" applyAlignment="1">
      <alignment horizontal="right" vertical="center"/>
    </xf>
    <xf numFmtId="190" fontId="152" fillId="0" borderId="86" xfId="453" applyNumberFormat="1" applyFont="1" applyFill="1" applyBorder="1" applyAlignment="1">
      <alignment horizontal="right" vertical="center"/>
    </xf>
    <xf numFmtId="167" fontId="145" fillId="0" borderId="90" xfId="1908" quotePrefix="1" applyNumberFormat="1" applyFont="1" applyFill="1" applyBorder="1" applyAlignment="1">
      <alignment horizontal="center" vertical="center" wrapText="1"/>
    </xf>
    <xf numFmtId="0" fontId="145" fillId="0" borderId="20" xfId="1908" applyFont="1" applyFill="1" applyBorder="1" applyAlignment="1">
      <alignment vertical="center" wrapText="1"/>
    </xf>
    <xf numFmtId="178" fontId="153" fillId="0" borderId="20" xfId="456" applyNumberFormat="1" applyFont="1" applyFill="1" applyBorder="1" applyAlignment="1">
      <alignment horizontal="right" vertical="center"/>
    </xf>
    <xf numFmtId="0" fontId="145" fillId="0" borderId="72" xfId="1908" applyFont="1" applyFill="1" applyBorder="1" applyAlignment="1">
      <alignment vertical="center" wrapText="1"/>
    </xf>
    <xf numFmtId="178" fontId="145" fillId="0" borderId="23" xfId="1908" applyNumberFormat="1" applyFont="1" applyFill="1" applyBorder="1" applyAlignment="1">
      <alignment horizontal="right" vertical="center"/>
    </xf>
    <xf numFmtId="190" fontId="152" fillId="25" borderId="42" xfId="453" applyNumberFormat="1" applyFont="1" applyFill="1" applyBorder="1" applyAlignment="1">
      <alignment horizontal="right" vertical="center"/>
    </xf>
    <xf numFmtId="191" fontId="152" fillId="0" borderId="42" xfId="1908" applyNumberFormat="1" applyFont="1" applyFill="1" applyBorder="1" applyAlignment="1">
      <alignment horizontal="right" vertical="center"/>
    </xf>
    <xf numFmtId="167" fontId="145" fillId="0" borderId="85" xfId="1908" quotePrefix="1" applyNumberFormat="1" applyFont="1" applyFill="1" applyBorder="1" applyAlignment="1">
      <alignment horizontal="center" vertical="center"/>
    </xf>
    <xf numFmtId="167" fontId="145" fillId="0" borderId="85" xfId="1908" applyNumberFormat="1" applyFont="1" applyFill="1" applyBorder="1" applyAlignment="1">
      <alignment horizontal="left" vertical="center"/>
    </xf>
    <xf numFmtId="0" fontId="145" fillId="0" borderId="85" xfId="1908" applyFont="1" applyFill="1" applyBorder="1" applyAlignment="1">
      <alignment vertical="center" wrapText="1"/>
    </xf>
    <xf numFmtId="167" fontId="145" fillId="0" borderId="23" xfId="1908" quotePrefix="1" applyNumberFormat="1" applyFont="1" applyFill="1" applyBorder="1" applyAlignment="1">
      <alignment horizontal="center" vertical="center"/>
    </xf>
    <xf numFmtId="167" fontId="145" fillId="0" borderId="23" xfId="1908" applyNumberFormat="1" applyFont="1" applyFill="1" applyBorder="1" applyAlignment="1">
      <alignment horizontal="left" vertical="center"/>
    </xf>
    <xf numFmtId="0" fontId="145" fillId="0" borderId="23" xfId="1908" applyFont="1" applyFill="1" applyBorder="1" applyAlignment="1">
      <alignment vertical="center" wrapText="1"/>
    </xf>
    <xf numFmtId="0" fontId="145" fillId="0" borderId="72" xfId="1908" quotePrefix="1" applyFont="1" applyFill="1" applyBorder="1" applyAlignment="1">
      <alignment horizontal="center" vertical="center"/>
    </xf>
    <xf numFmtId="49" fontId="145" fillId="0" borderId="72" xfId="1908" quotePrefix="1" applyNumberFormat="1" applyFont="1" applyFill="1" applyBorder="1" applyAlignment="1">
      <alignment horizontal="center" vertical="center"/>
    </xf>
    <xf numFmtId="49" fontId="145" fillId="0" borderId="72" xfId="1908" applyNumberFormat="1" applyFont="1" applyFill="1" applyBorder="1" applyAlignment="1">
      <alignment horizontal="left" vertical="center"/>
    </xf>
    <xf numFmtId="166" fontId="152" fillId="0" borderId="42" xfId="1910" applyNumberFormat="1" applyFont="1" applyFill="1" applyBorder="1" applyAlignment="1">
      <alignment horizontal="right" vertical="center"/>
    </xf>
    <xf numFmtId="49" fontId="145" fillId="0" borderId="15" xfId="1908" quotePrefix="1" applyNumberFormat="1" applyFont="1" applyFill="1" applyBorder="1" applyAlignment="1">
      <alignment horizontal="center" vertical="center"/>
    </xf>
    <xf numFmtId="49" fontId="145" fillId="0" borderId="23" xfId="1908" quotePrefix="1" applyNumberFormat="1" applyFont="1" applyFill="1" applyBorder="1" applyAlignment="1">
      <alignment horizontal="center" vertical="center"/>
    </xf>
    <xf numFmtId="49" fontId="145" fillId="0" borderId="23" xfId="1908" applyNumberFormat="1" applyFont="1" applyFill="1" applyBorder="1" applyAlignment="1">
      <alignment vertical="center"/>
    </xf>
    <xf numFmtId="49" fontId="145" fillId="0" borderId="15" xfId="1908" applyNumberFormat="1" applyFont="1" applyFill="1" applyBorder="1" applyAlignment="1">
      <alignment horizontal="left" vertical="center" wrapText="1"/>
    </xf>
    <xf numFmtId="166" fontId="152" fillId="0" borderId="72" xfId="1910" applyNumberFormat="1" applyFont="1" applyFill="1" applyBorder="1" applyAlignment="1">
      <alignment horizontal="right" vertical="center"/>
    </xf>
    <xf numFmtId="166" fontId="152" fillId="0" borderId="85" xfId="1910" applyNumberFormat="1" applyFont="1" applyFill="1" applyBorder="1" applyAlignment="1">
      <alignment horizontal="right" vertical="center"/>
    </xf>
    <xf numFmtId="166" fontId="152" fillId="0" borderId="23" xfId="1910" applyNumberFormat="1" applyFont="1" applyFill="1" applyBorder="1" applyAlignment="1">
      <alignment horizontal="right" vertical="center"/>
    </xf>
    <xf numFmtId="0" fontId="145" fillId="0" borderId="23" xfId="1908" quotePrefix="1" applyFont="1" applyFill="1" applyBorder="1" applyAlignment="1">
      <alignment horizontal="center" vertical="center"/>
    </xf>
    <xf numFmtId="0" fontId="145" fillId="0" borderId="85" xfId="1908" quotePrefix="1" applyFont="1" applyFill="1" applyBorder="1" applyAlignment="1">
      <alignment horizontal="center" vertical="center"/>
    </xf>
    <xf numFmtId="0" fontId="145" fillId="0" borderId="90" xfId="1908" applyFont="1" applyFill="1" applyBorder="1" applyAlignment="1">
      <alignment horizontal="center" vertical="center"/>
    </xf>
    <xf numFmtId="0" fontId="145" fillId="0" borderId="20" xfId="1908" quotePrefix="1" applyFont="1" applyFill="1" applyBorder="1" applyAlignment="1">
      <alignment horizontal="center" vertical="center"/>
    </xf>
    <xf numFmtId="189" fontId="145" fillId="0" borderId="20" xfId="456" applyNumberFormat="1" applyFont="1" applyFill="1" applyBorder="1" applyAlignment="1">
      <alignment horizontal="right" vertical="center"/>
    </xf>
    <xf numFmtId="190" fontId="154" fillId="0" borderId="85" xfId="453" applyNumberFormat="1" applyFont="1" applyFill="1" applyBorder="1" applyAlignment="1">
      <alignment horizontal="right" vertical="center"/>
    </xf>
    <xf numFmtId="167" fontId="145" fillId="0" borderId="90" xfId="1908" applyNumberFormat="1" applyFont="1" applyFill="1" applyBorder="1" applyAlignment="1">
      <alignment horizontal="center" vertical="center"/>
    </xf>
    <xf numFmtId="167" fontId="145" fillId="0" borderId="78" xfId="1908" applyNumberFormat="1" applyFont="1" applyFill="1" applyBorder="1" applyAlignment="1">
      <alignment horizontal="center" vertical="center"/>
    </xf>
    <xf numFmtId="0" fontId="145" fillId="0" borderId="79" xfId="1908" applyFont="1" applyFill="1" applyBorder="1" applyAlignment="1">
      <alignment vertical="center" wrapText="1"/>
    </xf>
    <xf numFmtId="189" fontId="145" fillId="0" borderId="79" xfId="456" applyNumberFormat="1" applyFont="1" applyFill="1" applyBorder="1" applyAlignment="1">
      <alignment horizontal="right" vertical="center"/>
    </xf>
    <xf numFmtId="190" fontId="154" fillId="0" borderId="79" xfId="453" applyNumberFormat="1" applyFont="1" applyFill="1" applyBorder="1" applyAlignment="1">
      <alignment horizontal="right" vertical="center"/>
    </xf>
    <xf numFmtId="178" fontId="153" fillId="0" borderId="23" xfId="1908" applyNumberFormat="1" applyFont="1" applyFill="1" applyBorder="1" applyAlignment="1">
      <alignment horizontal="right" vertical="center"/>
    </xf>
    <xf numFmtId="41" fontId="152" fillId="0" borderId="23" xfId="453" applyNumberFormat="1" applyFont="1" applyFill="1" applyBorder="1" applyAlignment="1">
      <alignment horizontal="right" vertical="center"/>
    </xf>
    <xf numFmtId="190" fontId="154" fillId="0" borderId="23" xfId="453" applyNumberFormat="1" applyFont="1" applyFill="1" applyBorder="1" applyAlignment="1">
      <alignment horizontal="right" vertical="center"/>
    </xf>
    <xf numFmtId="190" fontId="154" fillId="0" borderId="89" xfId="453" applyNumberFormat="1" applyFont="1" applyFill="1" applyBorder="1" applyAlignment="1">
      <alignment horizontal="right" vertical="center"/>
    </xf>
    <xf numFmtId="178" fontId="153" fillId="0" borderId="15" xfId="1908" applyNumberFormat="1" applyFont="1" applyFill="1" applyBorder="1" applyAlignment="1">
      <alignment horizontal="right" vertical="center"/>
    </xf>
    <xf numFmtId="41" fontId="152" fillId="0" borderId="15" xfId="453" applyNumberFormat="1" applyFont="1" applyFill="1" applyBorder="1" applyAlignment="1">
      <alignment horizontal="right" vertical="center"/>
    </xf>
    <xf numFmtId="190" fontId="154" fillId="0" borderId="15" xfId="453" applyNumberFormat="1" applyFont="1" applyFill="1" applyBorder="1" applyAlignment="1">
      <alignment horizontal="right" vertical="center"/>
    </xf>
    <xf numFmtId="190" fontId="154" fillId="0" borderId="77" xfId="453" applyNumberFormat="1" applyFont="1" applyFill="1" applyBorder="1" applyAlignment="1">
      <alignment horizontal="right" vertical="center"/>
    </xf>
    <xf numFmtId="49" fontId="145" fillId="0" borderId="72" xfId="1908" applyNumberFormat="1" applyFont="1" applyFill="1" applyBorder="1" applyAlignment="1">
      <alignment horizontal="left" vertical="center" wrapText="1"/>
    </xf>
    <xf numFmtId="49" fontId="145" fillId="0" borderId="15" xfId="1908" applyNumberFormat="1" applyFont="1" applyFill="1" applyBorder="1" applyAlignment="1">
      <alignment horizontal="left" vertical="center"/>
    </xf>
    <xf numFmtId="190" fontId="152" fillId="0" borderId="15" xfId="453" applyNumberFormat="1" applyFont="1" applyFill="1" applyBorder="1" applyAlignment="1">
      <alignment horizontal="right" vertical="center"/>
    </xf>
    <xf numFmtId="49" fontId="145" fillId="0" borderId="85" xfId="1908" quotePrefix="1" applyNumberFormat="1" applyFont="1" applyFill="1" applyBorder="1" applyAlignment="1">
      <alignment horizontal="center" vertical="center"/>
    </xf>
    <xf numFmtId="49" fontId="145" fillId="0" borderId="85" xfId="1908" applyNumberFormat="1" applyFont="1" applyFill="1" applyBorder="1" applyAlignment="1">
      <alignment horizontal="left" vertical="center"/>
    </xf>
    <xf numFmtId="178" fontId="145" fillId="0" borderId="87" xfId="456" applyNumberFormat="1" applyFont="1" applyFill="1" applyBorder="1" applyAlignment="1">
      <alignment horizontal="right" vertical="center"/>
    </xf>
    <xf numFmtId="166" fontId="145" fillId="0" borderId="91" xfId="456" applyNumberFormat="1" applyFont="1" applyFill="1" applyBorder="1" applyAlignment="1">
      <alignment horizontal="right" vertical="center"/>
    </xf>
    <xf numFmtId="190" fontId="152" fillId="0" borderId="89" xfId="453" applyNumberFormat="1" applyFont="1" applyFill="1" applyBorder="1" applyAlignment="1">
      <alignment horizontal="right" vertical="center"/>
    </xf>
    <xf numFmtId="49" fontId="145" fillId="0" borderId="42" xfId="1908" quotePrefix="1" applyNumberFormat="1" applyFont="1" applyFill="1" applyBorder="1" applyAlignment="1">
      <alignment horizontal="center" vertical="center"/>
    </xf>
    <xf numFmtId="49" fontId="145" fillId="0" borderId="42" xfId="1908" applyNumberFormat="1" applyFont="1" applyFill="1" applyBorder="1" applyAlignment="1">
      <alignment horizontal="left" vertical="center"/>
    </xf>
    <xf numFmtId="49" fontId="145" fillId="0" borderId="23" xfId="1908" applyNumberFormat="1" applyFont="1" applyFill="1" applyBorder="1" applyAlignment="1">
      <alignment horizontal="left" vertical="center" wrapText="1"/>
    </xf>
    <xf numFmtId="178" fontId="145" fillId="0" borderId="82" xfId="1908" applyNumberFormat="1" applyFont="1" applyFill="1" applyBorder="1" applyAlignment="1">
      <alignment horizontal="right" vertical="center"/>
    </xf>
    <xf numFmtId="178" fontId="145" fillId="0" borderId="82" xfId="456" applyNumberFormat="1" applyFont="1" applyFill="1" applyBorder="1" applyAlignment="1">
      <alignment horizontal="right" vertical="center"/>
    </xf>
    <xf numFmtId="49" fontId="145" fillId="0" borderId="42" xfId="1908" applyNumberFormat="1" applyFont="1" applyFill="1" applyBorder="1" applyAlignment="1">
      <alignment horizontal="left" vertical="center" wrapText="1"/>
    </xf>
    <xf numFmtId="49" fontId="145" fillId="0" borderId="23" xfId="1908" applyNumberFormat="1" applyFont="1" applyFill="1" applyBorder="1" applyAlignment="1">
      <alignment horizontal="left" vertical="center"/>
    </xf>
    <xf numFmtId="167" fontId="145" fillId="0" borderId="93" xfId="1908" applyNumberFormat="1" applyFont="1" applyFill="1" applyBorder="1" applyAlignment="1">
      <alignment horizontal="center"/>
    </xf>
    <xf numFmtId="167" fontId="145" fillId="0" borderId="87" xfId="1908" applyNumberFormat="1" applyFont="1" applyFill="1" applyBorder="1" applyAlignment="1">
      <alignment horizontal="center"/>
    </xf>
    <xf numFmtId="167" fontId="145" fillId="0" borderId="87" xfId="1908" applyNumberFormat="1" applyFont="1" applyFill="1" applyBorder="1" applyAlignment="1">
      <alignment horizontal="left"/>
    </xf>
    <xf numFmtId="167" fontId="149" fillId="0" borderId="87" xfId="1908" applyNumberFormat="1" applyFont="1" applyFill="1" applyBorder="1" applyAlignment="1">
      <alignment horizontal="left" vertical="center" indent="1"/>
    </xf>
    <xf numFmtId="178" fontId="149" fillId="0" borderId="87" xfId="1908" applyNumberFormat="1" applyFont="1" applyFill="1" applyBorder="1" applyAlignment="1">
      <alignment horizontal="right" vertical="center"/>
    </xf>
    <xf numFmtId="166" fontId="149" fillId="0" borderId="87" xfId="456" applyNumberFormat="1" applyFont="1" applyFill="1" applyBorder="1" applyAlignment="1">
      <alignment horizontal="right" vertical="center"/>
    </xf>
    <xf numFmtId="166" fontId="149" fillId="0" borderId="91" xfId="456" applyNumberFormat="1" applyFont="1" applyFill="1" applyBorder="1" applyAlignment="1">
      <alignment horizontal="right" vertical="center"/>
    </xf>
    <xf numFmtId="167" fontId="149" fillId="0" borderId="0" xfId="1908" applyNumberFormat="1" applyFont="1" applyFill="1" applyBorder="1" applyAlignment="1">
      <alignment horizontal="left" vertical="center" indent="1"/>
    </xf>
    <xf numFmtId="189" fontId="149" fillId="0" borderId="0" xfId="1908" applyNumberFormat="1" applyFont="1" applyFill="1" applyBorder="1" applyAlignment="1">
      <alignment horizontal="right" vertical="center"/>
    </xf>
    <xf numFmtId="190" fontId="152" fillId="0" borderId="0" xfId="453" applyNumberFormat="1" applyFont="1" applyFill="1" applyBorder="1" applyAlignment="1">
      <alignment horizontal="right" vertical="center"/>
    </xf>
    <xf numFmtId="166" fontId="149" fillId="0" borderId="0" xfId="456" applyNumberFormat="1" applyFont="1" applyFill="1" applyBorder="1" applyAlignment="1">
      <alignment horizontal="right" vertical="center"/>
    </xf>
    <xf numFmtId="0" fontId="141" fillId="0" borderId="0" xfId="456" applyFont="1" applyFill="1" applyAlignment="1">
      <alignment horizontal="right" vertical="top"/>
    </xf>
    <xf numFmtId="0" fontId="87" fillId="0" borderId="0" xfId="456" applyFont="1" applyFill="1" applyAlignment="1">
      <alignment horizontal="right" vertical="top"/>
    </xf>
    <xf numFmtId="0" fontId="113" fillId="0" borderId="0" xfId="456" applyFont="1" applyFill="1" applyAlignment="1">
      <alignment vertical="center"/>
    </xf>
    <xf numFmtId="167" fontId="113" fillId="0" borderId="0" xfId="1908" applyNumberFormat="1" applyFont="1" applyFill="1" applyBorder="1" applyAlignment="1">
      <alignment vertical="center" wrapText="1"/>
    </xf>
    <xf numFmtId="4" fontId="113" fillId="0" borderId="0" xfId="1908" applyNumberFormat="1" applyFont="1" applyFill="1" applyBorder="1" applyAlignment="1">
      <alignment vertical="center" wrapText="1"/>
    </xf>
    <xf numFmtId="4" fontId="113" fillId="0" borderId="0" xfId="1908" applyNumberFormat="1" applyFont="1" applyFill="1" applyBorder="1" applyAlignment="1">
      <alignment horizontal="right" vertical="center" wrapText="1"/>
    </xf>
    <xf numFmtId="167" fontId="113" fillId="0" borderId="0" xfId="1908" applyNumberFormat="1" applyFont="1" applyFill="1" applyBorder="1" applyAlignment="1">
      <alignment horizontal="right" vertical="center" wrapText="1"/>
    </xf>
    <xf numFmtId="0" fontId="113" fillId="0" borderId="0" xfId="456" applyFont="1" applyFill="1" applyAlignment="1">
      <alignment horizontal="center"/>
    </xf>
    <xf numFmtId="0" fontId="113" fillId="0" borderId="0" xfId="456" applyFont="1" applyFill="1" applyAlignment="1">
      <alignment horizontal="right"/>
    </xf>
    <xf numFmtId="43" fontId="27" fillId="0" borderId="0" xfId="456" applyNumberFormat="1" applyFont="1" applyFill="1" applyAlignment="1">
      <alignment horizontal="right" vertical="center"/>
    </xf>
    <xf numFmtId="43" fontId="141" fillId="0" borderId="0" xfId="456" applyNumberFormat="1" applyFont="1" applyFill="1" applyAlignment="1">
      <alignment horizontal="right"/>
    </xf>
    <xf numFmtId="178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 vertical="center"/>
    </xf>
    <xf numFmtId="43" fontId="27" fillId="0" borderId="0" xfId="456" applyNumberFormat="1" applyFont="1" applyFill="1" applyAlignment="1">
      <alignment horizontal="right"/>
    </xf>
    <xf numFmtId="189" fontId="113" fillId="0" borderId="0" xfId="456" applyNumberFormat="1" applyFont="1" applyFill="1"/>
    <xf numFmtId="43" fontId="89" fillId="0" borderId="0" xfId="456" applyNumberFormat="1" applyFont="1" applyFill="1" applyAlignment="1">
      <alignment horizontal="right"/>
    </xf>
    <xf numFmtId="192" fontId="113" fillId="0" borderId="0" xfId="456" applyNumberFormat="1" applyFont="1" applyFill="1" applyAlignment="1">
      <alignment horizontal="right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horizontal="right" vertical="center"/>
    </xf>
    <xf numFmtId="167" fontId="66" fillId="0" borderId="0" xfId="452" applyNumberFormat="1" applyFont="1" applyFill="1"/>
    <xf numFmtId="167" fontId="150" fillId="0" borderId="0" xfId="452" applyNumberFormat="1" applyFont="1" applyFill="1" applyAlignment="1">
      <alignment horizontal="center"/>
    </xf>
    <xf numFmtId="167" fontId="146" fillId="0" borderId="0" xfId="452" applyNumberFormat="1" applyFont="1" applyFill="1" applyBorder="1" applyAlignment="1">
      <alignment horizontal="center" vertical="center"/>
    </xf>
    <xf numFmtId="167" fontId="146" fillId="0" borderId="0" xfId="452" applyNumberFormat="1" applyFont="1" applyFill="1" applyAlignment="1">
      <alignment horizontal="center" vertical="center" wrapText="1"/>
    </xf>
    <xf numFmtId="41" fontId="146" fillId="0" borderId="0" xfId="452" applyNumberFormat="1" applyFont="1" applyFill="1" applyAlignment="1">
      <alignment horizontal="right" vertical="center"/>
    </xf>
    <xf numFmtId="4" fontId="146" fillId="0" borderId="0" xfId="452" applyNumberFormat="1" applyFont="1" applyFill="1" applyAlignment="1">
      <alignment horizontal="right" vertical="center"/>
    </xf>
    <xf numFmtId="43" fontId="146" fillId="0" borderId="0" xfId="452" applyNumberFormat="1" applyFont="1" applyFill="1" applyAlignment="1">
      <alignment horizontal="right" vertical="center"/>
    </xf>
    <xf numFmtId="0" fontId="146" fillId="0" borderId="0" xfId="452" applyFont="1" applyFill="1"/>
    <xf numFmtId="0" fontId="150" fillId="0" borderId="0" xfId="452" applyFont="1" applyFill="1"/>
    <xf numFmtId="0" fontId="87" fillId="0" borderId="0" xfId="452" applyFont="1" applyFill="1" applyBorder="1" applyAlignment="1">
      <alignment horizontal="center"/>
    </xf>
    <xf numFmtId="0" fontId="82" fillId="0" borderId="0" xfId="452" applyFont="1" applyFill="1" applyBorder="1"/>
    <xf numFmtId="0" fontId="82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82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85" fillId="0" borderId="0" xfId="452" applyFont="1" applyFill="1" applyAlignment="1">
      <alignment horizontal="center" vertical="center"/>
    </xf>
    <xf numFmtId="0" fontId="131" fillId="0" borderId="42" xfId="452" applyFont="1" applyFill="1" applyBorder="1" applyAlignment="1">
      <alignment horizontal="center" vertical="center"/>
    </xf>
    <xf numFmtId="0" fontId="131" fillId="0" borderId="27" xfId="452" applyFont="1" applyFill="1" applyBorder="1" applyAlignment="1">
      <alignment horizontal="left" vertical="center" wrapText="1"/>
    </xf>
    <xf numFmtId="178" fontId="131" fillId="0" borderId="27" xfId="452" applyNumberFormat="1" applyFont="1" applyFill="1" applyBorder="1" applyAlignment="1">
      <alignment vertical="center" wrapText="1"/>
    </xf>
    <xf numFmtId="178" fontId="131" fillId="0" borderId="42" xfId="452" applyNumberFormat="1" applyFont="1" applyFill="1" applyBorder="1" applyAlignment="1">
      <alignment horizontal="right" vertical="center"/>
    </xf>
    <xf numFmtId="191" fontId="131" fillId="0" borderId="42" xfId="452" applyNumberFormat="1" applyFont="1" applyFill="1" applyBorder="1" applyAlignment="1">
      <alignment horizontal="right" vertical="center"/>
    </xf>
    <xf numFmtId="41" fontId="131" fillId="0" borderId="42" xfId="452" applyNumberFormat="1" applyFont="1" applyFill="1" applyBorder="1" applyAlignment="1">
      <alignment horizontal="right" vertical="center"/>
    </xf>
    <xf numFmtId="0" fontId="137" fillId="0" borderId="42" xfId="452" applyFont="1" applyFill="1" applyBorder="1" applyAlignment="1">
      <alignment horizontal="center" vertical="center"/>
    </xf>
    <xf numFmtId="0" fontId="85" fillId="0" borderId="0" xfId="452" applyFont="1" applyFill="1" applyAlignment="1">
      <alignment vertical="center"/>
    </xf>
    <xf numFmtId="41" fontId="131" fillId="0" borderId="27" xfId="452" applyNumberFormat="1" applyFont="1" applyFill="1" applyBorder="1" applyAlignment="1">
      <alignment horizontal="right" vertical="center"/>
    </xf>
    <xf numFmtId="0" fontId="131" fillId="25" borderId="27" xfId="452" applyFont="1" applyFill="1" applyBorder="1" applyAlignment="1">
      <alignment horizontal="left" vertical="center" wrapText="1"/>
    </xf>
    <xf numFmtId="191" fontId="131" fillId="0" borderId="42" xfId="452" applyNumberFormat="1" applyFont="1" applyFill="1" applyBorder="1" applyAlignment="1">
      <alignment vertical="center" wrapText="1"/>
    </xf>
    <xf numFmtId="0" fontId="131" fillId="0" borderId="42" xfId="452" applyFont="1" applyFill="1" applyBorder="1" applyAlignment="1">
      <alignment horizontal="left" vertical="center" wrapText="1"/>
    </xf>
    <xf numFmtId="0" fontId="131" fillId="0" borderId="23" xfId="452" applyFont="1" applyFill="1" applyBorder="1" applyAlignment="1">
      <alignment horizontal="center" vertical="center"/>
    </xf>
    <xf numFmtId="178" fontId="131" fillId="0" borderId="42" xfId="452" applyNumberFormat="1" applyFont="1" applyFill="1" applyBorder="1" applyAlignment="1">
      <alignment vertical="center"/>
    </xf>
    <xf numFmtId="41" fontId="131" fillId="0" borderId="27" xfId="452" applyNumberFormat="1" applyFont="1" applyFill="1" applyBorder="1" applyAlignment="1">
      <alignment vertical="center" wrapText="1"/>
    </xf>
    <xf numFmtId="49" fontId="131" fillId="0" borderId="15" xfId="452" applyNumberFormat="1" applyFont="1" applyFill="1" applyBorder="1" applyAlignment="1">
      <alignment horizontal="center" vertical="center"/>
    </xf>
    <xf numFmtId="0" fontId="137" fillId="0" borderId="20" xfId="452" applyFont="1" applyFill="1" applyBorder="1" applyAlignment="1">
      <alignment horizontal="center" vertical="center"/>
    </xf>
    <xf numFmtId="0" fontId="131" fillId="0" borderId="15" xfId="452" applyFont="1" applyFill="1" applyBorder="1" applyAlignment="1">
      <alignment horizontal="center" vertical="center"/>
    </xf>
    <xf numFmtId="193" fontId="131" fillId="0" borderId="15" xfId="452" applyNumberFormat="1" applyFont="1" applyFill="1" applyBorder="1" applyAlignment="1">
      <alignment horizontal="center" vertical="center"/>
    </xf>
    <xf numFmtId="191" fontId="131" fillId="0" borderId="27" xfId="452" applyNumberFormat="1" applyFont="1" applyFill="1" applyBorder="1" applyAlignment="1">
      <alignment vertical="center" wrapText="1"/>
    </xf>
    <xf numFmtId="0" fontId="85" fillId="0" borderId="0" xfId="452" applyFont="1" applyFill="1" applyBorder="1" applyAlignment="1">
      <alignment vertical="center"/>
    </xf>
    <xf numFmtId="0" fontId="131" fillId="25" borderId="36" xfId="452" applyFont="1" applyFill="1" applyBorder="1" applyAlignment="1">
      <alignment horizontal="left" vertical="center" wrapText="1"/>
    </xf>
    <xf numFmtId="0" fontId="137" fillId="25" borderId="42" xfId="452" applyFont="1" applyFill="1" applyBorder="1" applyAlignment="1">
      <alignment horizontal="center" vertical="center"/>
    </xf>
    <xf numFmtId="193" fontId="131" fillId="25" borderId="42" xfId="452" applyNumberFormat="1" applyFont="1" applyFill="1" applyBorder="1" applyAlignment="1">
      <alignment horizontal="center" vertical="center"/>
    </xf>
    <xf numFmtId="49" fontId="131" fillId="25" borderId="15" xfId="452" applyNumberFormat="1" applyFont="1" applyFill="1" applyBorder="1" applyAlignment="1">
      <alignment horizontal="center" vertical="center"/>
    </xf>
    <xf numFmtId="193" fontId="131" fillId="0" borderId="42" xfId="452" applyNumberFormat="1" applyFont="1" applyFill="1" applyBorder="1" applyAlignment="1">
      <alignment horizontal="center" vertical="center"/>
    </xf>
    <xf numFmtId="0" fontId="131" fillId="0" borderId="0" xfId="452" applyFont="1" applyFill="1" applyBorder="1" applyAlignment="1">
      <alignment vertical="center"/>
    </xf>
    <xf numFmtId="0" fontId="131" fillId="0" borderId="0" xfId="452" applyFont="1" applyFill="1" applyBorder="1" applyAlignment="1">
      <alignment horizontal="right" vertical="center"/>
    </xf>
    <xf numFmtId="178" fontId="155" fillId="0" borderId="23" xfId="452" applyNumberFormat="1" applyFont="1" applyFill="1" applyBorder="1" applyAlignment="1">
      <alignment horizontal="right" vertical="center"/>
    </xf>
    <xf numFmtId="178" fontId="55" fillId="0" borderId="0" xfId="452" applyNumberFormat="1" applyFont="1" applyFill="1" applyAlignment="1">
      <alignment vertical="center"/>
    </xf>
    <xf numFmtId="0" fontId="55" fillId="0" borderId="0" xfId="452" applyFont="1" applyFill="1" applyAlignment="1">
      <alignment vertical="center"/>
    </xf>
    <xf numFmtId="0" fontId="115" fillId="0" borderId="0" xfId="452" applyFont="1" applyFill="1" applyBorder="1"/>
    <xf numFmtId="4" fontId="140" fillId="0" borderId="68" xfId="452" applyNumberFormat="1" applyFont="1" applyFill="1" applyBorder="1"/>
    <xf numFmtId="0" fontId="115" fillId="0" borderId="0" xfId="452" applyFont="1" applyFill="1"/>
    <xf numFmtId="0" fontId="82" fillId="0" borderId="0" xfId="452" applyFont="1" applyFill="1" applyBorder="1" applyAlignment="1">
      <alignment wrapText="1"/>
    </xf>
    <xf numFmtId="0" fontId="97" fillId="0" borderId="0" xfId="452" applyFill="1" applyBorder="1"/>
    <xf numFmtId="4" fontId="140" fillId="0" borderId="0" xfId="452" applyNumberFormat="1" applyFont="1" applyFill="1" applyBorder="1"/>
    <xf numFmtId="0" fontId="82" fillId="0" borderId="0" xfId="452" applyFont="1" applyFill="1" applyBorder="1" applyAlignment="1">
      <alignment horizontal="left" wrapText="1"/>
    </xf>
    <xf numFmtId="4" fontId="97" fillId="0" borderId="0" xfId="452" applyNumberFormat="1" applyFill="1" applyBorder="1"/>
    <xf numFmtId="3" fontId="97" fillId="0" borderId="0" xfId="452" applyNumberFormat="1" applyFill="1" applyBorder="1"/>
    <xf numFmtId="0" fontId="82" fillId="0" borderId="0" xfId="452" applyFont="1" applyFill="1" applyBorder="1" applyAlignment="1">
      <alignment horizontal="left"/>
    </xf>
    <xf numFmtId="193" fontId="55" fillId="0" borderId="0" xfId="452" applyNumberFormat="1" applyFont="1" applyFill="1" applyBorder="1" applyAlignment="1">
      <alignment vertical="center"/>
    </xf>
    <xf numFmtId="0" fontId="115" fillId="0" borderId="0" xfId="452" applyFont="1" applyFill="1" applyBorder="1" applyAlignment="1">
      <alignment horizontal="left"/>
    </xf>
    <xf numFmtId="0" fontId="156" fillId="0" borderId="0" xfId="452" applyFont="1" applyFill="1"/>
    <xf numFmtId="0" fontId="156" fillId="0" borderId="0" xfId="452" applyFont="1" applyFill="1" applyAlignment="1">
      <alignment horizontal="right"/>
    </xf>
    <xf numFmtId="0" fontId="145" fillId="0" borderId="78" xfId="1908" applyFont="1" applyFill="1" applyBorder="1" applyAlignment="1">
      <alignment horizontal="center" vertical="center"/>
    </xf>
    <xf numFmtId="166" fontId="145" fillId="0" borderId="79" xfId="456" applyNumberFormat="1" applyFont="1" applyFill="1" applyBorder="1" applyAlignment="1">
      <alignment horizontal="right" vertical="center"/>
    </xf>
    <xf numFmtId="0" fontId="55" fillId="0" borderId="0" xfId="449" applyFont="1" applyAlignment="1">
      <alignment horizontal="left"/>
    </xf>
    <xf numFmtId="3" fontId="67" fillId="0" borderId="0" xfId="449" applyNumberFormat="1" applyFont="1" applyAlignment="1">
      <alignment horizontal="left"/>
    </xf>
    <xf numFmtId="3" fontId="67" fillId="0" borderId="0" xfId="449" applyNumberFormat="1" applyFont="1" applyBorder="1" applyAlignment="1">
      <alignment horizontal="left"/>
    </xf>
    <xf numFmtId="3" fontId="66" fillId="0" borderId="14" xfId="449" applyNumberFormat="1" applyFont="1" applyBorder="1" applyAlignment="1">
      <alignment horizontal="left"/>
    </xf>
    <xf numFmtId="3" fontId="66" fillId="0" borderId="35" xfId="449" applyNumberFormat="1" applyFont="1" applyBorder="1" applyAlignment="1">
      <alignment horizontal="left"/>
    </xf>
    <xf numFmtId="3" fontId="71" fillId="0" borderId="45" xfId="449" quotePrefix="1" applyNumberFormat="1" applyFont="1" applyBorder="1" applyAlignment="1">
      <alignment horizontal="left"/>
    </xf>
    <xf numFmtId="183" fontId="66" fillId="0" borderId="14" xfId="487" applyNumberFormat="1" applyFont="1" applyFill="1" applyBorder="1" applyAlignment="1">
      <alignment horizontal="left"/>
    </xf>
    <xf numFmtId="183" fontId="66" fillId="0" borderId="35" xfId="449" applyNumberFormat="1" applyFont="1" applyFill="1" applyBorder="1" applyAlignment="1">
      <alignment horizontal="left"/>
    </xf>
    <xf numFmtId="183" fontId="67" fillId="0" borderId="35" xfId="449" applyNumberFormat="1" applyFont="1" applyFill="1" applyBorder="1" applyAlignment="1">
      <alignment horizontal="left"/>
    </xf>
    <xf numFmtId="183" fontId="108" fillId="0" borderId="35" xfId="449" applyNumberFormat="1" applyFont="1" applyFill="1" applyBorder="1" applyAlignment="1">
      <alignment horizontal="left"/>
    </xf>
    <xf numFmtId="187" fontId="67" fillId="0" borderId="35" xfId="449" applyNumberFormat="1" applyFont="1" applyFill="1" applyBorder="1" applyAlignment="1">
      <alignment horizontal="left"/>
    </xf>
    <xf numFmtId="183" fontId="67" fillId="0" borderId="37" xfId="449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120" fillId="0" borderId="20" xfId="0" quotePrefix="1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Continuous"/>
      <protection locked="0" hidden="1"/>
    </xf>
    <xf numFmtId="0" fontId="105" fillId="24" borderId="0" xfId="299" applyFont="1" applyFill="1" applyBorder="1" applyAlignment="1">
      <alignment vertical="top" wrapText="1"/>
    </xf>
    <xf numFmtId="1" fontId="67" fillId="0" borderId="36" xfId="340" applyNumberFormat="1" applyFont="1" applyBorder="1"/>
    <xf numFmtId="0" fontId="0" fillId="0" borderId="0" xfId="0" applyAlignment="1">
      <alignment wrapText="1"/>
    </xf>
    <xf numFmtId="37" fontId="158" fillId="0" borderId="38" xfId="0" applyNumberFormat="1" applyFont="1" applyBorder="1" applyAlignment="1" applyProtection="1">
      <alignment horizontal="left" vertical="center" wrapText="1"/>
    </xf>
    <xf numFmtId="37" fontId="159" fillId="0" borderId="38" xfId="0" applyNumberFormat="1" applyFont="1" applyBorder="1" applyAlignment="1" applyProtection="1">
      <alignment horizontal="left" vertical="center" wrapText="1"/>
    </xf>
    <xf numFmtId="0" fontId="66" fillId="0" borderId="23" xfId="449" quotePrefix="1" applyFont="1" applyBorder="1" applyAlignment="1">
      <alignment vertical="center"/>
    </xf>
    <xf numFmtId="3" fontId="66" fillId="0" borderId="23" xfId="449" applyNumberFormat="1" applyFont="1" applyFill="1" applyBorder="1" applyAlignment="1">
      <alignment horizontal="right"/>
    </xf>
    <xf numFmtId="165" fontId="71" fillId="0" borderId="24" xfId="339" applyFont="1" applyBorder="1" applyAlignment="1" applyProtection="1">
      <alignment horizontal="center" vertical="center"/>
    </xf>
    <xf numFmtId="167" fontId="67" fillId="0" borderId="24" xfId="339" applyNumberFormat="1" applyFont="1" applyFill="1" applyBorder="1" applyProtection="1"/>
    <xf numFmtId="165" fontId="69" fillId="0" borderId="18" xfId="339" applyFont="1" applyBorder="1" applyAlignment="1" applyProtection="1">
      <alignment horizontal="center"/>
    </xf>
    <xf numFmtId="0" fontId="69" fillId="0" borderId="24" xfId="0" applyFont="1" applyBorder="1" applyAlignment="1" applyProtection="1">
      <alignment horizontal="center"/>
    </xf>
    <xf numFmtId="165" fontId="71" fillId="0" borderId="58" xfId="339" applyFont="1" applyBorder="1" applyAlignment="1" applyProtection="1">
      <alignment horizontal="center" vertical="center"/>
    </xf>
    <xf numFmtId="167" fontId="67" fillId="0" borderId="18" xfId="339" applyNumberFormat="1" applyFont="1" applyFill="1" applyBorder="1" applyProtection="1"/>
    <xf numFmtId="167" fontId="67" fillId="0" borderId="0" xfId="339" applyNumberFormat="1" applyFont="1" applyFill="1" applyBorder="1" applyProtection="1"/>
    <xf numFmtId="167" fontId="67" fillId="0" borderId="18" xfId="450" applyNumberFormat="1" applyFont="1" applyFill="1" applyBorder="1" applyProtection="1"/>
    <xf numFmtId="167" fontId="67" fillId="0" borderId="35" xfId="450" applyNumberFormat="1" applyFont="1" applyBorder="1" applyAlignment="1" applyProtection="1"/>
    <xf numFmtId="167" fontId="67" fillId="0" borderId="22" xfId="339" applyNumberFormat="1" applyFont="1" applyFill="1" applyBorder="1" applyProtection="1"/>
    <xf numFmtId="167" fontId="96" fillId="0" borderId="35" xfId="339" applyNumberFormat="1" applyFont="1" applyFill="1" applyBorder="1" applyAlignment="1" applyProtection="1"/>
    <xf numFmtId="165" fontId="69" fillId="0" borderId="0" xfId="339" applyFont="1" applyBorder="1" applyAlignment="1" applyProtection="1">
      <alignment horizontal="center"/>
    </xf>
    <xf numFmtId="167" fontId="67" fillId="0" borderId="0" xfId="450" applyNumberFormat="1" applyFont="1" applyBorder="1" applyAlignment="1" applyProtection="1"/>
    <xf numFmtId="167" fontId="67" fillId="0" borderId="96" xfId="339" applyNumberFormat="1" applyFont="1" applyFill="1" applyBorder="1" applyProtection="1"/>
    <xf numFmtId="165" fontId="69" fillId="0" borderId="97" xfId="339" applyFont="1" applyBorder="1" applyAlignment="1" applyProtection="1">
      <alignment horizontal="center" vertical="center"/>
    </xf>
    <xf numFmtId="3" fontId="69" fillId="0" borderId="94" xfId="449" applyNumberFormat="1" applyFont="1" applyBorder="1" applyAlignment="1">
      <alignment horizontal="centerContinuous"/>
    </xf>
    <xf numFmtId="167" fontId="66" fillId="0" borderId="98" xfId="449" applyNumberFormat="1" applyFont="1" applyFill="1" applyBorder="1"/>
    <xf numFmtId="3" fontId="69" fillId="0" borderId="0" xfId="449" applyNumberFormat="1" applyFont="1" applyBorder="1" applyAlignment="1">
      <alignment horizontal="center"/>
    </xf>
    <xf numFmtId="3" fontId="71" fillId="0" borderId="94" xfId="449" quotePrefix="1" applyNumberFormat="1" applyFont="1" applyBorder="1" applyAlignment="1">
      <alignment horizontal="center" vertical="center"/>
    </xf>
    <xf numFmtId="167" fontId="66" fillId="0" borderId="96" xfId="449" applyNumberFormat="1" applyFont="1" applyFill="1" applyBorder="1"/>
    <xf numFmtId="167" fontId="66" fillId="0" borderId="27" xfId="449" applyNumberFormat="1" applyFont="1" applyFill="1" applyBorder="1"/>
    <xf numFmtId="167" fontId="66" fillId="0" borderId="95" xfId="449" applyNumberFormat="1" applyFont="1" applyFill="1" applyBorder="1"/>
    <xf numFmtId="167" fontId="66" fillId="0" borderId="36" xfId="449" applyNumberFormat="1" applyFont="1" applyFill="1" applyBorder="1"/>
    <xf numFmtId="167" fontId="66" fillId="0" borderId="18" xfId="449" applyNumberFormat="1" applyFont="1" applyFill="1" applyBorder="1"/>
    <xf numFmtId="3" fontId="67" fillId="0" borderId="96" xfId="449" applyNumberFormat="1" applyFont="1" applyFill="1" applyBorder="1"/>
    <xf numFmtId="3" fontId="67" fillId="0" borderId="0" xfId="449" applyNumberFormat="1" applyFont="1" applyBorder="1" applyAlignment="1"/>
    <xf numFmtId="3" fontId="67" fillId="0" borderId="0" xfId="449" applyNumberFormat="1" applyFont="1" applyBorder="1" applyAlignment="1">
      <alignment horizontal="centerContinuous"/>
    </xf>
    <xf numFmtId="3" fontId="67" fillId="0" borderId="0" xfId="449" applyNumberFormat="1" applyFont="1" applyBorder="1"/>
    <xf numFmtId="0" fontId="55" fillId="0" borderId="0" xfId="449" applyFont="1" applyBorder="1"/>
    <xf numFmtId="167" fontId="108" fillId="0" borderId="37" xfId="449" applyNumberFormat="1" applyFont="1" applyFill="1" applyBorder="1" applyAlignment="1">
      <alignment vertical="center"/>
    </xf>
    <xf numFmtId="0" fontId="160" fillId="0" borderId="0" xfId="0" applyFont="1" applyBorder="1" applyAlignment="1" applyProtection="1">
      <alignment horizontal="left"/>
    </xf>
    <xf numFmtId="0" fontId="160" fillId="0" borderId="0" xfId="0" applyFont="1"/>
    <xf numFmtId="49" fontId="67" fillId="0" borderId="0" xfId="0" quotePrefix="1" applyNumberFormat="1" applyFont="1" applyFill="1" applyAlignment="1">
      <alignment horizontal="left"/>
    </xf>
    <xf numFmtId="10" fontId="66" fillId="0" borderId="0" xfId="1907" applyNumberFormat="1" applyFont="1" applyFill="1"/>
    <xf numFmtId="165" fontId="66" fillId="0" borderId="0" xfId="466" applyFont="1" applyAlignment="1">
      <alignment horizontal="left"/>
    </xf>
    <xf numFmtId="165" fontId="69" fillId="0" borderId="100" xfId="467" applyFont="1" applyBorder="1" applyAlignment="1" applyProtection="1">
      <alignment horizontal="center"/>
    </xf>
    <xf numFmtId="165" fontId="71" fillId="0" borderId="101" xfId="467" applyFont="1" applyBorder="1" applyAlignment="1" applyProtection="1">
      <alignment horizontal="center" vertical="center"/>
    </xf>
    <xf numFmtId="165" fontId="69" fillId="0" borderId="98" xfId="467" applyFont="1" applyBorder="1" applyAlignment="1" applyProtection="1">
      <alignment horizontal="center"/>
    </xf>
    <xf numFmtId="0" fontId="145" fillId="0" borderId="72" xfId="1908" applyFont="1" applyFill="1" applyBorder="1" applyAlignment="1">
      <alignment vertical="center" wrapText="1"/>
    </xf>
    <xf numFmtId="0" fontId="145" fillId="0" borderId="85" xfId="1908" applyFont="1" applyFill="1" applyBorder="1" applyAlignment="1">
      <alignment vertical="center" wrapText="1"/>
    </xf>
    <xf numFmtId="181" fontId="67" fillId="0" borderId="20" xfId="467" applyNumberFormat="1" applyFont="1" applyBorder="1" applyAlignment="1" applyProtection="1">
      <alignment horizontal="right" vertical="center"/>
    </xf>
    <xf numFmtId="181" fontId="67" fillId="0" borderId="18" xfId="467" applyNumberFormat="1" applyFont="1" applyFill="1" applyBorder="1" applyAlignment="1" applyProtection="1">
      <alignment horizontal="right" vertical="center"/>
    </xf>
    <xf numFmtId="181" fontId="67" fillId="0" borderId="100" xfId="467" applyNumberFormat="1" applyFont="1" applyFill="1" applyBorder="1" applyAlignment="1" applyProtection="1">
      <alignment horizontal="right" vertical="center"/>
    </xf>
    <xf numFmtId="181" fontId="67" fillId="0" borderId="20" xfId="467" applyNumberFormat="1" applyFont="1" applyFill="1" applyBorder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 vertical="center"/>
    </xf>
    <xf numFmtId="181" fontId="66" fillId="0" borderId="18" xfId="467" applyNumberFormat="1" applyFont="1" applyFill="1" applyBorder="1" applyAlignment="1" applyProtection="1">
      <alignment horizontal="right" vertical="center"/>
    </xf>
    <xf numFmtId="181" fontId="66" fillId="0" borderId="100" xfId="467" applyNumberFormat="1" applyFont="1" applyFill="1" applyBorder="1" applyAlignment="1" applyProtection="1">
      <alignment horizontal="right" vertical="center"/>
    </xf>
    <xf numFmtId="181" fontId="66" fillId="0" borderId="20" xfId="467" applyNumberFormat="1" applyFont="1" applyFill="1" applyBorder="1" applyAlignment="1" applyProtection="1">
      <alignment horizontal="right" vertical="center"/>
    </xf>
    <xf numFmtId="165" fontId="72" fillId="0" borderId="20" xfId="467" applyFont="1" applyBorder="1" applyAlignment="1">
      <alignment vertical="center"/>
    </xf>
    <xf numFmtId="165" fontId="72" fillId="0" borderId="0" xfId="467" applyFont="1" applyAlignment="1">
      <alignment vertical="center"/>
    </xf>
    <xf numFmtId="165" fontId="72" fillId="0" borderId="35" xfId="467" applyFont="1" applyBorder="1" applyAlignment="1">
      <alignment vertical="center"/>
    </xf>
    <xf numFmtId="165" fontId="72" fillId="0" borderId="18" xfId="467" applyFont="1" applyBorder="1" applyAlignment="1">
      <alignment vertical="center"/>
    </xf>
    <xf numFmtId="181" fontId="67" fillId="0" borderId="35" xfId="467" applyNumberFormat="1" applyFont="1" applyFill="1" applyBorder="1" applyAlignment="1" applyProtection="1">
      <alignment horizontal="right" vertical="center"/>
    </xf>
    <xf numFmtId="165" fontId="72" fillId="0" borderId="100" xfId="467" applyFont="1" applyBorder="1" applyAlignment="1">
      <alignment vertical="center"/>
    </xf>
    <xf numFmtId="167" fontId="67" fillId="25" borderId="23" xfId="467" applyNumberFormat="1" applyFont="1" applyFill="1" applyBorder="1" applyAlignment="1" applyProtection="1">
      <alignment horizontal="right" vertical="center"/>
    </xf>
    <xf numFmtId="167" fontId="67" fillId="0" borderId="29" xfId="467" applyNumberFormat="1" applyFont="1" applyFill="1" applyBorder="1" applyAlignment="1" applyProtection="1">
      <alignment horizontal="right" vertical="center"/>
    </xf>
    <xf numFmtId="167" fontId="67" fillId="0" borderId="99" xfId="467" applyNumberFormat="1" applyFont="1" applyFill="1" applyBorder="1" applyAlignment="1" applyProtection="1">
      <alignment horizontal="right" vertical="center"/>
    </xf>
    <xf numFmtId="167" fontId="67" fillId="0" borderId="36" xfId="467" applyNumberFormat="1" applyFont="1" applyFill="1" applyBorder="1" applyAlignment="1" applyProtection="1">
      <alignment vertical="center"/>
    </xf>
    <xf numFmtId="167" fontId="67" fillId="0" borderId="26" xfId="467" applyNumberFormat="1" applyFont="1" applyFill="1" applyBorder="1" applyAlignment="1" applyProtection="1">
      <alignment horizontal="right" vertical="center"/>
    </xf>
    <xf numFmtId="165" fontId="67" fillId="0" borderId="19" xfId="467" quotePrefix="1" applyFont="1" applyBorder="1" applyAlignment="1" applyProtection="1">
      <alignment horizontal="left" vertical="center"/>
    </xf>
    <xf numFmtId="165" fontId="67" fillId="0" borderId="0" xfId="467" quotePrefix="1" applyFont="1" applyBorder="1" applyAlignment="1" applyProtection="1">
      <alignment horizontal="left" vertical="center"/>
    </xf>
    <xf numFmtId="0" fontId="145" fillId="0" borderId="82" xfId="1908" applyFont="1" applyFill="1" applyBorder="1" applyAlignment="1">
      <alignment vertical="center" wrapText="1"/>
    </xf>
    <xf numFmtId="0" fontId="145" fillId="0" borderId="15" xfId="1908" applyFont="1" applyFill="1" applyBorder="1" applyAlignment="1">
      <alignment vertical="center" wrapText="1"/>
    </xf>
    <xf numFmtId="0" fontId="145" fillId="0" borderId="87" xfId="1908" applyFont="1" applyFill="1" applyBorder="1" applyAlignment="1">
      <alignment vertical="center" wrapText="1"/>
    </xf>
    <xf numFmtId="0" fontId="145" fillId="0" borderId="23" xfId="1908" quotePrefix="1" applyFont="1" applyFill="1" applyBorder="1" applyAlignment="1">
      <alignment vertical="center" wrapText="1"/>
    </xf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165" fontId="69" fillId="0" borderId="54" xfId="339" applyFont="1" applyBorder="1" applyAlignment="1" applyProtection="1">
      <alignment horizontal="center" vertical="center"/>
    </xf>
    <xf numFmtId="165" fontId="69" fillId="0" borderId="59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0" fontId="66" fillId="0" borderId="0" xfId="313" applyFont="1" applyFill="1" applyAlignment="1">
      <alignment horizont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5" fillId="0" borderId="27" xfId="340" applyFont="1" applyBorder="1" applyAlignment="1" applyProtection="1">
      <alignment horizontal="center" vertical="center"/>
    </xf>
    <xf numFmtId="165" fontId="85" fillId="0" borderId="45" xfId="340" applyFont="1" applyBorder="1" applyAlignment="1" applyProtection="1">
      <alignment horizontal="center" vertic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0" fillId="0" borderId="0" xfId="0" applyFont="1" applyAlignment="1" applyProtection="1">
      <alignment horizont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9" fillId="0" borderId="0" xfId="0" applyFont="1" applyFill="1" applyAlignment="1">
      <alignment vertical="center"/>
    </xf>
    <xf numFmtId="0" fontId="81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0" fontId="105" fillId="24" borderId="0" xfId="299" applyFont="1" applyFill="1" applyBorder="1" applyAlignment="1">
      <alignment horizontal="left" vertical="center" wrapText="1"/>
    </xf>
    <xf numFmtId="165" fontId="138" fillId="0" borderId="11" xfId="340" quotePrefix="1" applyFont="1" applyFill="1" applyBorder="1" applyAlignment="1">
      <alignment horizontal="left" wrapText="1"/>
    </xf>
    <xf numFmtId="0" fontId="105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7" fillId="0" borderId="19" xfId="467" quotePrefix="1" applyFont="1" applyBorder="1" applyAlignment="1" applyProtection="1">
      <alignment horizontal="left" vertical="center"/>
    </xf>
    <xf numFmtId="165" fontId="67" fillId="0" borderId="0" xfId="467" quotePrefix="1" applyFont="1" applyBorder="1" applyAlignment="1" applyProtection="1">
      <alignment horizontal="left" vertical="center"/>
    </xf>
    <xf numFmtId="165" fontId="66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 vertical="center"/>
    </xf>
    <xf numFmtId="165" fontId="66" fillId="0" borderId="12" xfId="467" quotePrefix="1" applyFont="1" applyBorder="1" applyAlignment="1" applyProtection="1">
      <alignment horizontal="left" vertical="center"/>
    </xf>
    <xf numFmtId="165" fontId="66" fillId="0" borderId="19" xfId="467" quotePrefix="1" applyFont="1" applyBorder="1" applyAlignment="1" applyProtection="1">
      <alignment horizontal="left" vertical="center"/>
    </xf>
    <xf numFmtId="165" fontId="66" fillId="0" borderId="0" xfId="467" quotePrefix="1" applyFont="1" applyBorder="1" applyAlignment="1" applyProtection="1">
      <alignment horizontal="left" vertical="center"/>
    </xf>
    <xf numFmtId="0" fontId="85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85" fillId="0" borderId="0" xfId="0" applyFont="1" applyBorder="1" applyAlignment="1" applyProtection="1">
      <alignment horizontal="left" wrapText="1"/>
    </xf>
    <xf numFmtId="165" fontId="67" fillId="0" borderId="60" xfId="467" applyFont="1" applyBorder="1" applyAlignment="1" applyProtection="1">
      <alignment horizontal="left" vertical="center"/>
    </xf>
    <xf numFmtId="165" fontId="67" fillId="0" borderId="29" xfId="467" quotePrefix="1" applyFont="1" applyBorder="1" applyAlignment="1" applyProtection="1">
      <alignment horizontal="left" vertical="center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Fill="1" applyBorder="1" applyAlignment="1">
      <alignment horizontal="center" vertical="center" wrapText="1"/>
    </xf>
    <xf numFmtId="165" fontId="66" fillId="0" borderId="20" xfId="341" applyFont="1" applyFill="1" applyBorder="1" applyAlignment="1">
      <alignment horizontal="center" vertical="center" wrapText="1"/>
    </xf>
    <xf numFmtId="165" fontId="66" fillId="0" borderId="23" xfId="341" applyFont="1" applyFill="1" applyBorder="1" applyAlignment="1">
      <alignment horizontal="center" vertical="center" wrapText="1"/>
    </xf>
    <xf numFmtId="0" fontId="139" fillId="0" borderId="0" xfId="449" applyFont="1" applyFill="1" applyAlignment="1">
      <alignment horizontal="left" vertical="top" wrapText="1"/>
    </xf>
    <xf numFmtId="3" fontId="90" fillId="0" borderId="0" xfId="452" applyNumberFormat="1" applyFont="1" applyAlignment="1">
      <alignment horizontal="right" vertical="top" wrapText="1"/>
    </xf>
    <xf numFmtId="0" fontId="90" fillId="24" borderId="0" xfId="452" applyFont="1" applyFill="1" applyBorder="1" applyAlignment="1">
      <alignment horizontal="center" vertical="center" wrapText="1"/>
    </xf>
    <xf numFmtId="3" fontId="90" fillId="0" borderId="29" xfId="452" applyNumberFormat="1" applyFont="1" applyBorder="1" applyAlignment="1">
      <alignment horizontal="right" vertical="top" wrapText="1"/>
    </xf>
    <xf numFmtId="0" fontId="90" fillId="0" borderId="15" xfId="452" applyFont="1" applyBorder="1" applyAlignment="1">
      <alignment horizontal="center" vertical="center" wrapText="1"/>
    </xf>
    <xf numFmtId="0" fontId="90" fillId="0" borderId="23" xfId="452" applyFont="1" applyBorder="1" applyAlignment="1">
      <alignment horizontal="center" vertical="center" wrapText="1"/>
    </xf>
    <xf numFmtId="3" fontId="90" fillId="0" borderId="15" xfId="452" applyNumberFormat="1" applyFont="1" applyBorder="1" applyAlignment="1">
      <alignment horizontal="center" vertical="center" wrapText="1"/>
    </xf>
    <xf numFmtId="3" fontId="90" fillId="0" borderId="23" xfId="452" applyNumberFormat="1" applyFont="1" applyBorder="1" applyAlignment="1">
      <alignment horizontal="center" vertical="center" wrapText="1"/>
    </xf>
    <xf numFmtId="0" fontId="147" fillId="0" borderId="0" xfId="1908" applyFont="1" applyFill="1" applyBorder="1" applyAlignment="1">
      <alignment horizontal="center"/>
    </xf>
    <xf numFmtId="0" fontId="147" fillId="0" borderId="0" xfId="1908" applyFont="1" applyFill="1" applyAlignment="1">
      <alignment horizontal="center"/>
    </xf>
    <xf numFmtId="0" fontId="148" fillId="0" borderId="0" xfId="1908" applyFont="1" applyFill="1" applyAlignment="1">
      <alignment horizontal="center"/>
    </xf>
    <xf numFmtId="167" fontId="149" fillId="0" borderId="0" xfId="1908" applyNumberFormat="1" applyFont="1" applyFill="1" applyBorder="1" applyAlignment="1">
      <alignment horizontal="center" vertical="center"/>
    </xf>
    <xf numFmtId="167" fontId="150" fillId="0" borderId="71" xfId="456" applyNumberFormat="1" applyFont="1" applyFill="1" applyBorder="1" applyAlignment="1">
      <alignment horizontal="center" vertical="center" wrapText="1"/>
    </xf>
    <xf numFmtId="167" fontId="150" fillId="0" borderId="74" xfId="456" applyNumberFormat="1" applyFont="1" applyFill="1" applyBorder="1" applyAlignment="1">
      <alignment horizontal="center" vertical="center" wrapText="1"/>
    </xf>
    <xf numFmtId="167" fontId="150" fillId="0" borderId="7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 wrapText="1"/>
    </xf>
    <xf numFmtId="0" fontId="146" fillId="0" borderId="72" xfId="456" applyFont="1" applyFill="1" applyBorder="1" applyAlignment="1">
      <alignment horizontal="center"/>
    </xf>
    <xf numFmtId="4" fontId="150" fillId="0" borderId="72" xfId="456" applyNumberFormat="1" applyFont="1" applyFill="1" applyBorder="1" applyAlignment="1">
      <alignment horizontal="center" vertical="center"/>
    </xf>
    <xf numFmtId="4" fontId="146" fillId="0" borderId="72" xfId="456" applyNumberFormat="1" applyFont="1" applyFill="1" applyBorder="1" applyAlignment="1">
      <alignment horizontal="center" vertical="center"/>
    </xf>
    <xf numFmtId="41" fontId="150" fillId="0" borderId="72" xfId="456" applyNumberFormat="1" applyFont="1" applyFill="1" applyBorder="1" applyAlignment="1">
      <alignment horizontal="center" vertical="center"/>
    </xf>
    <xf numFmtId="41" fontId="146" fillId="0" borderId="72" xfId="456" applyNumberFormat="1" applyFont="1" applyFill="1" applyBorder="1" applyAlignment="1">
      <alignment horizontal="center" vertical="center"/>
    </xf>
    <xf numFmtId="43" fontId="150" fillId="0" borderId="72" xfId="456" applyNumberFormat="1" applyFont="1" applyFill="1" applyBorder="1" applyAlignment="1">
      <alignment horizontal="center" vertical="center"/>
    </xf>
    <xf numFmtId="43" fontId="150" fillId="0" borderId="73" xfId="456" applyNumberFormat="1" applyFont="1" applyFill="1" applyBorder="1" applyAlignment="1">
      <alignment horizontal="center" vertical="center"/>
    </xf>
    <xf numFmtId="167" fontId="145" fillId="0" borderId="71" xfId="1908" quotePrefix="1" applyNumberFormat="1" applyFont="1" applyFill="1" applyBorder="1" applyAlignment="1">
      <alignment horizontal="center" vertical="center"/>
    </xf>
    <xf numFmtId="167" fontId="145" fillId="0" borderId="84" xfId="1908" quotePrefix="1" applyNumberFormat="1" applyFont="1" applyFill="1" applyBorder="1" applyAlignment="1">
      <alignment horizontal="center" vertical="center"/>
    </xf>
    <xf numFmtId="49" fontId="145" fillId="0" borderId="72" xfId="1908" quotePrefix="1" applyNumberFormat="1" applyFont="1" applyFill="1" applyBorder="1" applyAlignment="1">
      <alignment horizontal="center" vertical="center"/>
    </xf>
    <xf numFmtId="49" fontId="145" fillId="0" borderId="85" xfId="1908" quotePrefix="1" applyNumberFormat="1" applyFont="1" applyFill="1" applyBorder="1" applyAlignment="1">
      <alignment horizontal="center" vertical="center"/>
    </xf>
    <xf numFmtId="49" fontId="145" fillId="0" borderId="72" xfId="1908" applyNumberFormat="1" applyFont="1" applyFill="1" applyBorder="1" applyAlignment="1">
      <alignment horizontal="left" vertical="center"/>
    </xf>
    <xf numFmtId="49" fontId="145" fillId="0" borderId="85" xfId="1908" applyNumberFormat="1" applyFont="1" applyFill="1" applyBorder="1" applyAlignment="1">
      <alignment horizontal="left" vertical="center"/>
    </xf>
    <xf numFmtId="178" fontId="152" fillId="0" borderId="72" xfId="453" applyNumberFormat="1" applyFont="1" applyFill="1" applyBorder="1" applyAlignment="1">
      <alignment horizontal="right" vertical="center"/>
    </xf>
    <xf numFmtId="178" fontId="152" fillId="0" borderId="85" xfId="453" applyNumberFormat="1" applyFont="1" applyFill="1" applyBorder="1" applyAlignment="1">
      <alignment horizontal="right" vertical="center"/>
    </xf>
    <xf numFmtId="178" fontId="145" fillId="0" borderId="82" xfId="456" applyNumberFormat="1" applyFont="1" applyFill="1" applyBorder="1" applyAlignment="1">
      <alignment horizontal="right" vertical="center" wrapText="1"/>
    </xf>
    <xf numFmtId="178" fontId="145" fillId="0" borderId="87" xfId="456" applyNumberFormat="1" applyFont="1" applyFill="1" applyBorder="1" applyAlignment="1">
      <alignment horizontal="right" vertical="center" wrapText="1"/>
    </xf>
    <xf numFmtId="167" fontId="145" fillId="0" borderId="88" xfId="1908" quotePrefix="1" applyNumberFormat="1" applyFont="1" applyFill="1" applyBorder="1" applyAlignment="1">
      <alignment horizontal="center" vertical="center"/>
    </xf>
    <xf numFmtId="49" fontId="145" fillId="0" borderId="23" xfId="1908" quotePrefix="1" applyNumberFormat="1" applyFont="1" applyFill="1" applyBorder="1" applyAlignment="1">
      <alignment horizontal="center" vertical="center"/>
    </xf>
    <xf numFmtId="49" fontId="145" fillId="0" borderId="23" xfId="1908" applyNumberFormat="1" applyFont="1" applyFill="1" applyBorder="1" applyAlignment="1">
      <alignment horizontal="left" vertical="center"/>
    </xf>
    <xf numFmtId="178" fontId="145" fillId="0" borderId="23" xfId="456" applyNumberFormat="1" applyFont="1" applyFill="1" applyBorder="1" applyAlignment="1">
      <alignment horizontal="right" vertical="center" wrapText="1"/>
    </xf>
    <xf numFmtId="178" fontId="145" fillId="0" borderId="85" xfId="456" applyNumberFormat="1" applyFont="1" applyFill="1" applyBorder="1" applyAlignment="1">
      <alignment horizontal="right" vertical="center" wrapText="1"/>
    </xf>
    <xf numFmtId="167" fontId="145" fillId="0" borderId="76" xfId="1908" quotePrefix="1" applyNumberFormat="1" applyFont="1" applyFill="1" applyBorder="1" applyAlignment="1">
      <alignment horizontal="center" vertical="center"/>
    </xf>
    <xf numFmtId="49" fontId="145" fillId="0" borderId="15" xfId="1908" quotePrefix="1" applyNumberFormat="1" applyFont="1" applyFill="1" applyBorder="1" applyAlignment="1">
      <alignment horizontal="center" vertical="center"/>
    </xf>
    <xf numFmtId="49" fontId="145" fillId="0" borderId="15" xfId="1908" applyNumberFormat="1" applyFont="1" applyFill="1" applyBorder="1" applyAlignment="1">
      <alignment horizontal="left" vertical="center"/>
    </xf>
    <xf numFmtId="178" fontId="145" fillId="0" borderId="72" xfId="456" applyNumberFormat="1" applyFont="1" applyFill="1" applyBorder="1" applyAlignment="1">
      <alignment horizontal="right" vertical="center" wrapText="1"/>
    </xf>
    <xf numFmtId="178" fontId="145" fillId="0" borderId="15" xfId="456" applyNumberFormat="1" applyFont="1" applyFill="1" applyBorder="1" applyAlignment="1">
      <alignment horizontal="right" vertical="center" wrapText="1"/>
    </xf>
    <xf numFmtId="178" fontId="145" fillId="0" borderId="82" xfId="456" applyNumberFormat="1" applyFont="1" applyFill="1" applyBorder="1" applyAlignment="1">
      <alignment horizontal="right" vertical="center"/>
    </xf>
    <xf numFmtId="178" fontId="145" fillId="0" borderId="20" xfId="456" applyNumberFormat="1" applyFont="1" applyFill="1" applyBorder="1" applyAlignment="1">
      <alignment horizontal="right" vertical="center"/>
    </xf>
    <xf numFmtId="167" fontId="145" fillId="0" borderId="71" xfId="1908" quotePrefix="1" applyNumberFormat="1" applyFont="1" applyFill="1" applyBorder="1" applyAlignment="1">
      <alignment horizontal="center" vertical="center" wrapText="1"/>
    </xf>
    <xf numFmtId="167" fontId="145" fillId="0" borderId="84" xfId="1908" quotePrefix="1" applyNumberFormat="1" applyFont="1" applyFill="1" applyBorder="1" applyAlignment="1">
      <alignment horizontal="center" vertical="center" wrapText="1"/>
    </xf>
    <xf numFmtId="167" fontId="145" fillId="0" borderId="72" xfId="1908" applyNumberFormat="1" applyFont="1" applyFill="1" applyBorder="1" applyAlignment="1">
      <alignment horizontal="center" vertical="center" wrapText="1"/>
    </xf>
    <xf numFmtId="167" fontId="145" fillId="0" borderId="85" xfId="1908" applyNumberFormat="1" applyFont="1" applyFill="1" applyBorder="1" applyAlignment="1">
      <alignment horizontal="center" vertical="center" wrapText="1"/>
    </xf>
    <xf numFmtId="0" fontId="145" fillId="0" borderId="72" xfId="1908" applyFont="1" applyFill="1" applyBorder="1" applyAlignment="1">
      <alignment horizontal="left" vertical="center" wrapText="1"/>
    </xf>
    <xf numFmtId="0" fontId="145" fillId="0" borderId="85" xfId="1908" applyFont="1" applyFill="1" applyBorder="1" applyAlignment="1">
      <alignment horizontal="left" vertical="center" wrapText="1"/>
    </xf>
    <xf numFmtId="178" fontId="145" fillId="0" borderId="72" xfId="1908" applyNumberFormat="1" applyFont="1" applyFill="1" applyBorder="1" applyAlignment="1">
      <alignment horizontal="right" vertical="center"/>
    </xf>
    <xf numFmtId="178" fontId="145" fillId="0" borderId="85" xfId="1908" applyNumberFormat="1" applyFont="1" applyFill="1" applyBorder="1" applyAlignment="1">
      <alignment horizontal="right" vertical="center"/>
    </xf>
    <xf numFmtId="178" fontId="145" fillId="0" borderId="72" xfId="456" applyNumberFormat="1" applyFont="1" applyFill="1" applyBorder="1" applyAlignment="1">
      <alignment horizontal="right" vertical="center"/>
    </xf>
    <xf numFmtId="178" fontId="145" fillId="0" borderId="85" xfId="456" applyNumberFormat="1" applyFont="1" applyFill="1" applyBorder="1" applyAlignment="1">
      <alignment horizontal="right" vertical="center"/>
    </xf>
    <xf numFmtId="167" fontId="145" fillId="0" borderId="88" xfId="1908" quotePrefix="1" applyNumberFormat="1" applyFont="1" applyFill="1" applyBorder="1" applyAlignment="1">
      <alignment horizontal="center" vertical="center" wrapText="1"/>
    </xf>
    <xf numFmtId="167" fontId="145" fillId="0" borderId="74" xfId="1908" quotePrefix="1" applyNumberFormat="1" applyFont="1" applyFill="1" applyBorder="1" applyAlignment="1">
      <alignment horizontal="center" vertical="center" wrapText="1"/>
    </xf>
    <xf numFmtId="167" fontId="145" fillId="0" borderId="76" xfId="1908" quotePrefix="1" applyNumberFormat="1" applyFont="1" applyFill="1" applyBorder="1" applyAlignment="1">
      <alignment horizontal="center" vertical="center" wrapText="1"/>
    </xf>
    <xf numFmtId="167" fontId="145" fillId="0" borderId="23" xfId="1908" applyNumberFormat="1" applyFont="1" applyFill="1" applyBorder="1" applyAlignment="1">
      <alignment horizontal="center" vertical="center" wrapText="1"/>
    </xf>
    <xf numFmtId="167" fontId="145" fillId="0" borderId="42" xfId="1908" applyNumberFormat="1" applyFont="1" applyFill="1" applyBorder="1" applyAlignment="1">
      <alignment horizontal="center" vertical="center" wrapText="1"/>
    </xf>
    <xf numFmtId="167" fontId="145" fillId="0" borderId="15" xfId="1908" applyNumberFormat="1" applyFont="1" applyFill="1" applyBorder="1" applyAlignment="1">
      <alignment horizontal="center" vertical="center" wrapText="1"/>
    </xf>
    <xf numFmtId="0" fontId="145" fillId="0" borderId="23" xfId="1908" applyFont="1" applyFill="1" applyBorder="1" applyAlignment="1">
      <alignment horizontal="left" vertical="center" wrapText="1"/>
    </xf>
    <xf numFmtId="0" fontId="145" fillId="0" borderId="42" xfId="1908" applyFont="1" applyFill="1" applyBorder="1" applyAlignment="1">
      <alignment horizontal="left" vertical="center" wrapText="1"/>
    </xf>
    <xf numFmtId="0" fontId="145" fillId="0" borderId="15" xfId="1908" applyFont="1" applyFill="1" applyBorder="1" applyAlignment="1">
      <alignment horizontal="left" vertical="center" wrapText="1"/>
    </xf>
    <xf numFmtId="178" fontId="145" fillId="0" borderId="23" xfId="1908" applyNumberFormat="1" applyFont="1" applyFill="1" applyBorder="1" applyAlignment="1">
      <alignment horizontal="right" vertical="center"/>
    </xf>
    <xf numFmtId="178" fontId="145" fillId="0" borderId="42" xfId="1908" applyNumberFormat="1" applyFont="1" applyFill="1" applyBorder="1" applyAlignment="1">
      <alignment horizontal="right" vertical="center"/>
    </xf>
    <xf numFmtId="178" fontId="145" fillId="0" borderId="15" xfId="1908" applyNumberFormat="1" applyFont="1" applyFill="1" applyBorder="1" applyAlignment="1">
      <alignment horizontal="right" vertical="center"/>
    </xf>
    <xf numFmtId="178" fontId="152" fillId="0" borderId="23" xfId="453" applyNumberFormat="1" applyFont="1" applyFill="1" applyBorder="1" applyAlignment="1">
      <alignment horizontal="right" vertical="center"/>
    </xf>
    <xf numFmtId="178" fontId="152" fillId="0" borderId="42" xfId="453" applyNumberFormat="1" applyFont="1" applyFill="1" applyBorder="1" applyAlignment="1">
      <alignment horizontal="right" vertical="center"/>
    </xf>
    <xf numFmtId="178" fontId="152" fillId="0" borderId="15" xfId="453" applyNumberFormat="1" applyFont="1" applyFill="1" applyBorder="1" applyAlignment="1">
      <alignment horizontal="right" vertical="center"/>
    </xf>
    <xf numFmtId="178" fontId="145" fillId="0" borderId="42" xfId="456" applyNumberFormat="1" applyFont="1" applyFill="1" applyBorder="1" applyAlignment="1">
      <alignment horizontal="right" vertical="center"/>
    </xf>
    <xf numFmtId="178" fontId="145" fillId="0" borderId="82" xfId="1908" applyNumberFormat="1" applyFont="1" applyFill="1" applyBorder="1" applyAlignment="1">
      <alignment horizontal="right" vertical="center"/>
    </xf>
    <xf numFmtId="178" fontId="145" fillId="0" borderId="20" xfId="1908" applyNumberFormat="1" applyFont="1" applyFill="1" applyBorder="1" applyAlignment="1">
      <alignment horizontal="right" vertical="center"/>
    </xf>
    <xf numFmtId="178" fontId="145" fillId="0" borderId="23" xfId="456" applyNumberFormat="1" applyFont="1" applyFill="1" applyBorder="1" applyAlignment="1">
      <alignment horizontal="right" vertical="center"/>
    </xf>
    <xf numFmtId="178" fontId="145" fillId="0" borderId="15" xfId="456" applyNumberFormat="1" applyFont="1" applyFill="1" applyBorder="1" applyAlignment="1">
      <alignment horizontal="right" vertical="center"/>
    </xf>
    <xf numFmtId="167" fontId="145" fillId="0" borderId="74" xfId="1908" quotePrefix="1" applyNumberFormat="1" applyFont="1" applyFill="1" applyBorder="1" applyAlignment="1">
      <alignment horizontal="center" vertical="center"/>
    </xf>
    <xf numFmtId="167" fontId="145" fillId="0" borderId="72" xfId="1908" quotePrefix="1" applyNumberFormat="1" applyFont="1" applyFill="1" applyBorder="1" applyAlignment="1">
      <alignment horizontal="center" vertical="center"/>
    </xf>
    <xf numFmtId="167" fontId="145" fillId="0" borderId="23" xfId="1908" quotePrefix="1" applyNumberFormat="1" applyFont="1" applyFill="1" applyBorder="1" applyAlignment="1">
      <alignment horizontal="center" vertical="center"/>
    </xf>
    <xf numFmtId="167" fontId="145" fillId="0" borderId="42" xfId="1908" quotePrefix="1" applyNumberFormat="1" applyFont="1" applyFill="1" applyBorder="1" applyAlignment="1">
      <alignment horizontal="center" vertical="center"/>
    </xf>
    <xf numFmtId="167" fontId="145" fillId="0" borderId="72" xfId="1908" applyNumberFormat="1" applyFont="1" applyFill="1" applyBorder="1" applyAlignment="1">
      <alignment horizontal="left" vertical="center"/>
    </xf>
    <xf numFmtId="167" fontId="145" fillId="0" borderId="23" xfId="1908" applyNumberFormat="1" applyFont="1" applyFill="1" applyBorder="1" applyAlignment="1">
      <alignment horizontal="left" vertical="center"/>
    </xf>
    <xf numFmtId="167" fontId="145" fillId="0" borderId="42" xfId="1908" applyNumberFormat="1" applyFont="1" applyFill="1" applyBorder="1" applyAlignment="1">
      <alignment horizontal="left" vertical="center"/>
    </xf>
    <xf numFmtId="167" fontId="145" fillId="0" borderId="15" xfId="1908" quotePrefix="1" applyNumberFormat="1" applyFont="1" applyFill="1" applyBorder="1" applyAlignment="1">
      <alignment horizontal="center" vertical="center"/>
    </xf>
    <xf numFmtId="167" fontId="145" fillId="0" borderId="15" xfId="1908" applyNumberFormat="1" applyFont="1" applyFill="1" applyBorder="1" applyAlignment="1">
      <alignment horizontal="left" vertical="center"/>
    </xf>
    <xf numFmtId="167" fontId="145" fillId="0" borderId="71" xfId="1908" quotePrefix="1" applyNumberFormat="1" applyFont="1" applyFill="1" applyBorder="1" applyAlignment="1">
      <alignment horizontal="center" vertical="top" wrapText="1"/>
    </xf>
    <xf numFmtId="167" fontId="145" fillId="0" borderId="74" xfId="1908" quotePrefix="1" applyNumberFormat="1" applyFont="1" applyFill="1" applyBorder="1" applyAlignment="1">
      <alignment horizontal="center" vertical="top" wrapText="1"/>
    </xf>
    <xf numFmtId="167" fontId="145" fillId="0" borderId="84" xfId="1908" quotePrefix="1" applyNumberFormat="1" applyFont="1" applyFill="1" applyBorder="1" applyAlignment="1">
      <alignment horizontal="center" vertical="top" wrapText="1"/>
    </xf>
    <xf numFmtId="178" fontId="145" fillId="0" borderId="87" xfId="1908" applyNumberFormat="1" applyFont="1" applyFill="1" applyBorder="1" applyAlignment="1">
      <alignment horizontal="right" vertical="center"/>
    </xf>
    <xf numFmtId="189" fontId="145" fillId="0" borderId="72" xfId="456" applyNumberFormat="1" applyFont="1" applyFill="1" applyBorder="1" applyAlignment="1">
      <alignment horizontal="right" vertical="center"/>
    </xf>
    <xf numFmtId="189" fontId="145" fillId="0" borderId="42" xfId="456" applyNumberFormat="1" applyFont="1" applyFill="1" applyBorder="1" applyAlignment="1">
      <alignment horizontal="right" vertical="center"/>
    </xf>
    <xf numFmtId="189" fontId="145" fillId="0" borderId="85" xfId="456" applyNumberFormat="1" applyFont="1" applyFill="1" applyBorder="1" applyAlignment="1">
      <alignment horizontal="right" vertical="center"/>
    </xf>
    <xf numFmtId="0" fontId="145" fillId="0" borderId="15" xfId="1908" quotePrefix="1" applyFont="1" applyFill="1" applyBorder="1" applyAlignment="1">
      <alignment horizontal="center" vertical="center"/>
    </xf>
    <xf numFmtId="0" fontId="145" fillId="0" borderId="20" xfId="1908" quotePrefix="1" applyFont="1" applyFill="1" applyBorder="1" applyAlignment="1">
      <alignment horizontal="center" vertical="center"/>
    </xf>
    <xf numFmtId="0" fontId="145" fillId="0" borderId="23" xfId="1908" quotePrefix="1" applyFont="1" applyFill="1" applyBorder="1" applyAlignment="1">
      <alignment horizontal="center" vertical="center"/>
    </xf>
    <xf numFmtId="0" fontId="145" fillId="0" borderId="20" xfId="1908" applyFont="1" applyFill="1" applyBorder="1" applyAlignment="1">
      <alignment horizontal="left" vertical="center" wrapText="1"/>
    </xf>
    <xf numFmtId="49" fontId="145" fillId="0" borderId="42" xfId="1908" quotePrefix="1" applyNumberFormat="1" applyFont="1" applyFill="1" applyBorder="1" applyAlignment="1">
      <alignment horizontal="center" vertical="center"/>
    </xf>
    <xf numFmtId="49" fontId="145" fillId="0" borderId="42" xfId="1908" applyNumberFormat="1" applyFont="1" applyFill="1" applyBorder="1" applyAlignment="1">
      <alignment horizontal="left" vertical="center" wrapText="1"/>
    </xf>
    <xf numFmtId="49" fontId="145" fillId="0" borderId="85" xfId="1908" applyNumberFormat="1" applyFont="1" applyFill="1" applyBorder="1" applyAlignment="1">
      <alignment horizontal="left" vertical="center" wrapText="1"/>
    </xf>
    <xf numFmtId="0" fontId="145" fillId="0" borderId="71" xfId="1908" applyFont="1" applyFill="1" applyBorder="1" applyAlignment="1">
      <alignment horizontal="center" vertical="center"/>
    </xf>
    <xf numFmtId="0" fontId="145" fillId="0" borderId="74" xfId="1908" applyFont="1" applyFill="1" applyBorder="1" applyAlignment="1">
      <alignment horizontal="center" vertical="center"/>
    </xf>
    <xf numFmtId="0" fontId="145" fillId="0" borderId="84" xfId="1908" applyFont="1" applyFill="1" applyBorder="1" applyAlignment="1">
      <alignment horizontal="center" vertical="center"/>
    </xf>
    <xf numFmtId="189" fontId="145" fillId="0" borderId="23" xfId="456" applyNumberFormat="1" applyFont="1" applyFill="1" applyBorder="1" applyAlignment="1">
      <alignment horizontal="right" vertical="center"/>
    </xf>
    <xf numFmtId="0" fontId="145" fillId="0" borderId="42" xfId="1908" quotePrefix="1" applyFont="1" applyFill="1" applyBorder="1" applyAlignment="1">
      <alignment horizontal="center" vertical="center"/>
    </xf>
    <xf numFmtId="49" fontId="145" fillId="0" borderId="42" xfId="1908" applyNumberFormat="1" applyFont="1" applyFill="1" applyBorder="1" applyAlignment="1">
      <alignment horizontal="left" vertical="center"/>
    </xf>
    <xf numFmtId="0" fontId="145" fillId="0" borderId="88" xfId="1908" applyFont="1" applyFill="1" applyBorder="1" applyAlignment="1">
      <alignment horizontal="center" vertical="center"/>
    </xf>
    <xf numFmtId="0" fontId="145" fillId="0" borderId="76" xfId="1908" applyFont="1" applyFill="1" applyBorder="1" applyAlignment="1">
      <alignment horizontal="center" vertical="center"/>
    </xf>
    <xf numFmtId="49" fontId="145" fillId="0" borderId="88" xfId="1908" quotePrefix="1" applyNumberFormat="1" applyFont="1" applyFill="1" applyBorder="1" applyAlignment="1">
      <alignment horizontal="center" vertical="center"/>
    </xf>
    <xf numFmtId="49" fontId="145" fillId="0" borderId="74" xfId="1908" quotePrefix="1" applyNumberFormat="1" applyFont="1" applyFill="1" applyBorder="1" applyAlignment="1">
      <alignment horizontal="center" vertical="center"/>
    </xf>
    <xf numFmtId="49" fontId="145" fillId="0" borderId="84" xfId="1908" quotePrefix="1" applyNumberFormat="1" applyFont="1" applyFill="1" applyBorder="1" applyAlignment="1">
      <alignment horizontal="center" vertical="center"/>
    </xf>
    <xf numFmtId="49" fontId="145" fillId="0" borderId="23" xfId="1908" applyNumberFormat="1" applyFont="1" applyFill="1" applyBorder="1" applyAlignment="1">
      <alignment horizontal="left" vertical="center" wrapText="1"/>
    </xf>
    <xf numFmtId="167" fontId="145" fillId="0" borderId="85" xfId="1908" quotePrefix="1" applyNumberFormat="1" applyFont="1" applyFill="1" applyBorder="1" applyAlignment="1">
      <alignment horizontal="center" vertical="center"/>
    </xf>
    <xf numFmtId="167" fontId="145" fillId="0" borderId="88" xfId="1908" applyNumberFormat="1" applyFont="1" applyFill="1" applyBorder="1" applyAlignment="1">
      <alignment horizontal="center" vertical="center"/>
    </xf>
    <xf numFmtId="167" fontId="145" fillId="0" borderId="84" xfId="1908" applyNumberFormat="1" applyFont="1" applyFill="1" applyBorder="1" applyAlignment="1">
      <alignment horizontal="center" vertical="center"/>
    </xf>
    <xf numFmtId="0" fontId="145" fillId="0" borderId="72" xfId="1908" quotePrefix="1" applyFont="1" applyFill="1" applyBorder="1" applyAlignment="1">
      <alignment horizontal="center" vertical="center"/>
    </xf>
    <xf numFmtId="0" fontId="145" fillId="0" borderId="85" xfId="1908" quotePrefix="1" applyFont="1" applyFill="1" applyBorder="1" applyAlignment="1">
      <alignment horizontal="center" vertical="center"/>
    </xf>
    <xf numFmtId="0" fontId="145" fillId="0" borderId="72" xfId="1908" applyFont="1" applyFill="1" applyBorder="1" applyAlignment="1">
      <alignment vertical="center" wrapText="1"/>
    </xf>
    <xf numFmtId="0" fontId="145" fillId="0" borderId="85" xfId="1908" applyFont="1" applyFill="1" applyBorder="1" applyAlignment="1">
      <alignment vertical="center" wrapText="1"/>
    </xf>
    <xf numFmtId="167" fontId="145" fillId="0" borderId="71" xfId="1908" applyNumberFormat="1" applyFont="1" applyFill="1" applyBorder="1" applyAlignment="1">
      <alignment horizontal="center" vertical="center"/>
    </xf>
    <xf numFmtId="167" fontId="145" fillId="0" borderId="74" xfId="1908" applyNumberFormat="1" applyFont="1" applyFill="1" applyBorder="1" applyAlignment="1">
      <alignment horizontal="center" vertical="center"/>
    </xf>
    <xf numFmtId="167" fontId="145" fillId="0" borderId="76" xfId="1908" applyNumberFormat="1" applyFont="1" applyFill="1" applyBorder="1" applyAlignment="1">
      <alignment horizontal="center" vertical="center"/>
    </xf>
    <xf numFmtId="189" fontId="145" fillId="0" borderId="15" xfId="456" applyNumberFormat="1" applyFont="1" applyFill="1" applyBorder="1" applyAlignment="1">
      <alignment horizontal="right" vertical="center"/>
    </xf>
    <xf numFmtId="167" fontId="153" fillId="0" borderId="88" xfId="1908" quotePrefix="1" applyNumberFormat="1" applyFont="1" applyFill="1" applyBorder="1" applyAlignment="1">
      <alignment horizontal="center" vertical="center"/>
    </xf>
    <xf numFmtId="167" fontId="153" fillId="0" borderId="76" xfId="1908" quotePrefix="1" applyNumberFormat="1" applyFont="1" applyFill="1" applyBorder="1" applyAlignment="1">
      <alignment horizontal="center" vertical="center"/>
    </xf>
    <xf numFmtId="167" fontId="153" fillId="0" borderId="23" xfId="1908" quotePrefix="1" applyNumberFormat="1" applyFont="1" applyFill="1" applyBorder="1" applyAlignment="1">
      <alignment horizontal="center" vertical="center"/>
    </xf>
    <xf numFmtId="167" fontId="153" fillId="0" borderId="15" xfId="1908" quotePrefix="1" applyNumberFormat="1" applyFont="1" applyFill="1" applyBorder="1" applyAlignment="1">
      <alignment horizontal="center" vertical="center"/>
    </xf>
    <xf numFmtId="178" fontId="153" fillId="0" borderId="23" xfId="1908" applyNumberFormat="1" applyFont="1" applyFill="1" applyBorder="1" applyAlignment="1">
      <alignment horizontal="right" vertical="center"/>
    </xf>
    <xf numFmtId="178" fontId="153" fillId="0" borderId="15" xfId="1908" applyNumberFormat="1" applyFont="1" applyFill="1" applyBorder="1" applyAlignment="1">
      <alignment horizontal="right" vertical="center"/>
    </xf>
    <xf numFmtId="41" fontId="152" fillId="0" borderId="23" xfId="453" applyNumberFormat="1" applyFont="1" applyFill="1" applyBorder="1" applyAlignment="1">
      <alignment horizontal="right" vertical="center"/>
    </xf>
    <xf numFmtId="41" fontId="152" fillId="0" borderId="15" xfId="453" applyNumberFormat="1" applyFont="1" applyFill="1" applyBorder="1" applyAlignment="1">
      <alignment horizontal="right" vertical="center"/>
    </xf>
    <xf numFmtId="167" fontId="145" fillId="0" borderId="90" xfId="1908" quotePrefix="1" applyNumberFormat="1" applyFont="1" applyFill="1" applyBorder="1" applyAlignment="1">
      <alignment horizontal="center" vertical="center"/>
    </xf>
    <xf numFmtId="167" fontId="145" fillId="0" borderId="93" xfId="1908" quotePrefix="1" applyNumberFormat="1" applyFont="1" applyFill="1" applyBorder="1" applyAlignment="1">
      <alignment horizontal="center" vertical="center"/>
    </xf>
    <xf numFmtId="178" fontId="152" fillId="0" borderId="20" xfId="453" applyNumberFormat="1" applyFont="1" applyFill="1" applyBorder="1" applyAlignment="1">
      <alignment horizontal="right" vertical="center"/>
    </xf>
    <xf numFmtId="178" fontId="152" fillId="0" borderId="87" xfId="453" applyNumberFormat="1" applyFont="1" applyFill="1" applyBorder="1" applyAlignment="1">
      <alignment horizontal="right" vertical="center"/>
    </xf>
    <xf numFmtId="167" fontId="145" fillId="0" borderId="81" xfId="1908" quotePrefix="1" applyNumberFormat="1" applyFont="1" applyFill="1" applyBorder="1" applyAlignment="1">
      <alignment horizontal="center" vertical="center"/>
    </xf>
    <xf numFmtId="49" fontId="145" fillId="0" borderId="82" xfId="1908" quotePrefix="1" applyNumberFormat="1" applyFont="1" applyFill="1" applyBorder="1" applyAlignment="1">
      <alignment horizontal="center" vertical="center"/>
    </xf>
    <xf numFmtId="49" fontId="145" fillId="0" borderId="82" xfId="1908" applyNumberFormat="1" applyFont="1" applyFill="1" applyBorder="1" applyAlignment="1">
      <alignment horizontal="left" vertical="center" wrapText="1"/>
    </xf>
    <xf numFmtId="178" fontId="152" fillId="0" borderId="82" xfId="453" applyNumberFormat="1" applyFont="1" applyFill="1" applyBorder="1" applyAlignment="1">
      <alignment horizontal="right" vertical="center"/>
    </xf>
    <xf numFmtId="0" fontId="87" fillId="0" borderId="0" xfId="452" applyFont="1" applyFill="1" applyBorder="1" applyAlignment="1">
      <alignment horizontal="center"/>
    </xf>
    <xf numFmtId="0" fontId="55" fillId="0" borderId="42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137" fillId="0" borderId="15" xfId="452" applyFont="1" applyFill="1" applyBorder="1" applyAlignment="1">
      <alignment horizontal="center" vertical="center"/>
    </xf>
    <xf numFmtId="0" fontId="137" fillId="0" borderId="23" xfId="452" applyFont="1" applyFill="1" applyBorder="1" applyAlignment="1">
      <alignment horizontal="center" vertical="center"/>
    </xf>
    <xf numFmtId="0" fontId="131" fillId="0" borderId="15" xfId="452" applyFont="1" applyFill="1" applyBorder="1" applyAlignment="1">
      <alignment horizontal="center" vertical="center"/>
    </xf>
    <xf numFmtId="0" fontId="131" fillId="0" borderId="23" xfId="452" applyFont="1" applyFill="1" applyBorder="1" applyAlignment="1">
      <alignment horizontal="center" vertical="center"/>
    </xf>
    <xf numFmtId="0" fontId="137" fillId="0" borderId="20" xfId="452" applyFont="1" applyFill="1" applyBorder="1" applyAlignment="1">
      <alignment horizontal="center" vertical="center"/>
    </xf>
    <xf numFmtId="0" fontId="131" fillId="0" borderId="20" xfId="452" applyFont="1" applyFill="1" applyBorder="1" applyAlignment="1">
      <alignment horizontal="center" vertical="center"/>
    </xf>
    <xf numFmtId="0" fontId="137" fillId="0" borderId="15" xfId="452" applyFont="1" applyFill="1" applyBorder="1" applyAlignment="1">
      <alignment horizontal="center" vertical="top" wrapText="1"/>
    </xf>
    <xf numFmtId="0" fontId="137" fillId="0" borderId="20" xfId="452" applyFont="1" applyFill="1" applyBorder="1" applyAlignment="1">
      <alignment horizontal="center" vertical="top"/>
    </xf>
    <xf numFmtId="0" fontId="137" fillId="0" borderId="23" xfId="452" applyFont="1" applyFill="1" applyBorder="1" applyAlignment="1">
      <alignment horizontal="center" vertical="top"/>
    </xf>
    <xf numFmtId="0" fontId="137" fillId="25" borderId="15" xfId="452" applyFont="1" applyFill="1" applyBorder="1" applyAlignment="1">
      <alignment horizontal="center" vertical="center"/>
    </xf>
    <xf numFmtId="0" fontId="137" fillId="25" borderId="23" xfId="452" applyFont="1" applyFill="1" applyBorder="1" applyAlignment="1">
      <alignment horizontal="center" vertical="center"/>
    </xf>
    <xf numFmtId="193" fontId="131" fillId="25" borderId="15" xfId="452" applyNumberFormat="1" applyFont="1" applyFill="1" applyBorder="1" applyAlignment="1">
      <alignment horizontal="center" vertical="center"/>
    </xf>
    <xf numFmtId="193" fontId="131" fillId="25" borderId="23" xfId="452" applyNumberFormat="1" applyFont="1" applyFill="1" applyBorder="1" applyAlignment="1">
      <alignment horizontal="center" vertical="center"/>
    </xf>
    <xf numFmtId="0" fontId="131" fillId="25" borderId="15" xfId="452" applyFont="1" applyFill="1" applyBorder="1" applyAlignment="1">
      <alignment horizontal="center" vertical="center"/>
    </xf>
    <xf numFmtId="0" fontId="131" fillId="25" borderId="23" xfId="452" applyFont="1" applyFill="1" applyBorder="1" applyAlignment="1">
      <alignment horizontal="center" vertical="center"/>
    </xf>
  </cellXfs>
  <cellStyles count="191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1909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" xfId="1907" builtinId="5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1910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I-XII 2020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670648927504751E-3"/>
                  <c:y val="3.90201224846894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  <c:pt idx="10">
                <c:v>38515.096364960133</c:v>
              </c:pt>
              <c:pt idx="11">
                <c:v>37307.884181209316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0525056"/>
        <c:axId val="730525448"/>
      </c:barChart>
      <c:catAx>
        <c:axId val="7305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0525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05254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052505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184551929.02500004</c:v>
              </c:pt>
              <c:pt idx="1">
                <c:v>71787252.440420002</c:v>
              </c:pt>
              <c:pt idx="2">
                <c:v>41293050.551709995</c:v>
              </c:pt>
              <c:pt idx="3">
                <c:v>53314913.09279</c:v>
              </c:pt>
              <c:pt idx="4">
                <c:v>10476873.161710002</c:v>
              </c:pt>
              <c:pt idx="5">
                <c:v>8837733.5037400723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771234324876062E-2"/>
                  <c:y val="-3.64662025942409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Wpłaty z zysku NBP</a:t>
                    </a:r>
                  </a:p>
                  <a:p>
                    <a:r>
                      <a:rPr lang="en-US"/>
                      <a:t>15,7%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468832.71654000011</c:v>
              </c:pt>
              <c:pt idx="1">
                <c:v>7437077.4013100006</c:v>
              </c:pt>
              <c:pt idx="2">
                <c:v>4557739.9578299997</c:v>
              </c:pt>
              <c:pt idx="3">
                <c:v>32001060.848967146</c:v>
              </c:pt>
              <c:pt idx="4">
                <c:v>2937184.1549999998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2019 - 2020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376122754153603"/>
          <c:y val="0.16795172156207011"/>
          <c:w val="0.78372418722543657"/>
          <c:h val="0.4498308558492333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400535.255</c:v>
              </c:pt>
              <c:pt idx="1">
                <c:v>414273.01400000002</c:v>
              </c:pt>
              <c:pt idx="2">
                <c:v>-13737.759</c:v>
              </c:pt>
              <c:pt idx="3">
                <c:v>11095.253000000001</c:v>
              </c:pt>
              <c:pt idx="4">
                <c:v>33036.783000000003</c:v>
              </c:pt>
              <c:pt idx="5">
                <c:v>-21941.528999999999</c:v>
              </c:pt>
            </c:numLit>
          </c:val>
        </c:ser>
        <c:ser>
          <c:idx val="1"/>
          <c:order val="1"/>
          <c:tx>
            <c:v>Wykonanie I-XII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419795.67700000003</c:v>
              </c:pt>
              <c:pt idx="1">
                <c:v>504776.14799999999</c:v>
              </c:pt>
              <c:pt idx="2">
                <c:v>-84980.471000000005</c:v>
              </c:pt>
              <c:pt idx="3">
                <c:v>86753.813999999998</c:v>
              </c:pt>
              <c:pt idx="4">
                <c:v>113122.99099999999</c:v>
              </c:pt>
              <c:pt idx="5">
                <c:v>-26369.177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448768"/>
        <c:axId val="736453472"/>
      </c:barChart>
      <c:catAx>
        <c:axId val="7364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45347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3645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4487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I-XII 2020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295768.30889729998</c:v>
              </c:pt>
              <c:pt idx="1">
                <c:v>26413.00966698</c:v>
              </c:pt>
              <c:pt idx="2">
                <c:v>85437.524862610211</c:v>
              </c:pt>
              <c:pt idx="3">
                <c:v>33395.622169090006</c:v>
              </c:pt>
              <c:pt idx="4">
                <c:v>29300.232624520002</c:v>
              </c:pt>
              <c:pt idx="5">
                <c:v>24827.509656210004</c:v>
              </c:pt>
              <c:pt idx="6">
                <c:v>9633.939800580034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084628670120895E-3"/>
                  <c:y val="1.818181818181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  <c:pt idx="10">
                <c:v>39649.482140249806</c:v>
              </c:pt>
              <c:pt idx="11">
                <c:v>109083.7315076504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0031728"/>
        <c:axId val="730033296"/>
      </c:barChart>
      <c:catAx>
        <c:axId val="7300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003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0033296"/>
        <c:scaling>
          <c:orientation val="minMax"/>
          <c:max val="12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2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0031728"/>
        <c:crosses val="autoZero"/>
        <c:crossBetween val="between"/>
        <c:majorUnit val="20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I-XII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6919945125595521E-4"/>
                  <c:y val="2.0853950633220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  <c:pt idx="7">
                <c:v>2995.8575958804577</c:v>
              </c:pt>
              <c:pt idx="8">
                <c:v>-455.93659577163635</c:v>
              </c:pt>
              <c:pt idx="9">
                <c:v>1684.3117622694117</c:v>
              </c:pt>
              <c:pt idx="10">
                <c:v>-1134.3857752896729</c:v>
              </c:pt>
              <c:pt idx="11">
                <c:v>-71775.847326441086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0030160"/>
        <c:axId val="730037608"/>
      </c:barChart>
      <c:catAx>
        <c:axId val="7300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0037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003760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3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00301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I-XII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53425178632005"/>
          <c:y val="0.32103858267716534"/>
          <c:w val="0.86329019432691778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  <c:pt idx="10">
                <c:v>39649.482140249806</c:v>
              </c:pt>
              <c:pt idx="11">
                <c:v>109083.7315076504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  <c:pt idx="10">
                <c:v>38515.096364960133</c:v>
              </c:pt>
              <c:pt idx="11">
                <c:v>37307.884181209316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30032512"/>
        <c:axId val="730034080"/>
      </c:barChart>
      <c:catAx>
        <c:axId val="7300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0034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0034080"/>
        <c:scaling>
          <c:orientation val="minMax"/>
          <c:max val="1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4546190123706521E-2"/>
              <c:y val="0.470842782152230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003251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632089467078E-3"/>
                  <c:y val="2.68791958814478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06013922172772E-3"/>
                  <c:y val="8.45772574574212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349740</c:v>
              </c:pt>
              <c:pt idx="1">
                <c:v>46589.928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239301609038005E-3"/>
                  <c:y val="1.02814734365100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277416409922292E-4"/>
                  <c:y val="6.49662199932919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370261.7517753701</c:v>
              </c:pt>
              <c:pt idx="1">
                <c:v>47401.895079647147</c:v>
              </c:pt>
              <c:pt idx="2">
                <c:v>2132.0299199200003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036040"/>
        <c:axId val="421152664"/>
      </c:barChart>
      <c:catAx>
        <c:axId val="73003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211526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21152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00360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376811594202897E-3"/>
                  <c:y val="-1.3204495482689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974997183549018E-3"/>
                  <c:y val="-8.93250981023178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376811594202897E-3"/>
                  <c:y val="-1.6227180527383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023172394429168E-17"/>
                  <c:y val="-1.5272715656993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227954457079105E-3"/>
                  <c:y val="-7.80093228166288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6376811594202047E-3"/>
                  <c:y val="-1.988617548567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775196333889355E-4"/>
                  <c:y val="-8.53616624614142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296886.59504056996</c:v>
              </c:pt>
              <c:pt idx="1">
                <c:v>26631.321510419992</c:v>
              </c:pt>
              <c:pt idx="2">
                <c:v>86676.382992919811</c:v>
              </c:pt>
              <c:pt idx="3">
                <c:v>33609.412323250035</c:v>
              </c:pt>
              <c:pt idx="4">
                <c:v>29301.494999999999</c:v>
              </c:pt>
              <c:pt idx="5">
                <c:v>24828.887381919998</c:v>
              </c:pt>
              <c:pt idx="6">
                <c:v>10085.198750919999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043729316444138E-2"/>
                  <c:y val="8.1772638460760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47739752661E-2"/>
                  <c:y val="1.1524771576837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574004336414386E-2"/>
                  <c:y val="3.44369732688079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317494008900976E-2"/>
                  <c:y val="9.87664574382563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747006385083E-2"/>
                  <c:y val="1.33649381243998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67203012497E-2"/>
                  <c:y val="7.3976351333364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508632876523155E-2"/>
                  <c:y val="1.33414156334638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295768.30889729998</c:v>
              </c:pt>
              <c:pt idx="1">
                <c:v>26413.00966698</c:v>
              </c:pt>
              <c:pt idx="2">
                <c:v>85437.524862610211</c:v>
              </c:pt>
              <c:pt idx="3">
                <c:v>33395.622169090006</c:v>
              </c:pt>
              <c:pt idx="4">
                <c:v>29300.232624520002</c:v>
              </c:pt>
              <c:pt idx="5">
                <c:v>24827.509656210004</c:v>
              </c:pt>
              <c:pt idx="6">
                <c:v>9633.939800580034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452296"/>
        <c:axId val="736453864"/>
      </c:barChart>
      <c:catAx>
        <c:axId val="73645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4538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6453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3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4522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I-XII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480248691.61000007</c:v>
              </c:pt>
              <c:pt idx="1">
                <c:v>77686308.389999926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553331875182272E-2"/>
                  <c:y val="-7.38981599448610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35232361812.190002</c:v>
              </c:pt>
              <c:pt idx="1">
                <c:v>335412431.63999987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370261751.77537012</c:v>
              </c:pt>
              <c:pt idx="1">
                <c:v>47401895.079647146</c:v>
              </c:pt>
              <c:pt idx="2">
                <c:v>2132029.9199200002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431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431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431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431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431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431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U22" sqref="U22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650" t="s">
        <v>466</v>
      </c>
      <c r="C16" s="1650"/>
      <c r="D16" s="1650"/>
      <c r="E16" s="1650"/>
      <c r="F16" s="1650"/>
      <c r="G16" s="1650"/>
      <c r="H16" s="1650"/>
      <c r="I16" s="1650"/>
      <c r="J16" s="1650"/>
      <c r="K16" s="1650"/>
      <c r="L16" s="1650"/>
      <c r="M16" s="1650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651" t="s">
        <v>905</v>
      </c>
      <c r="C18" s="1651"/>
      <c r="D18" s="1651"/>
      <c r="E18" s="1651"/>
      <c r="F18" s="1651"/>
      <c r="G18" s="1651"/>
      <c r="H18" s="1651"/>
      <c r="I18" s="1651"/>
      <c r="J18" s="1651"/>
      <c r="K18" s="1651"/>
      <c r="L18" s="1651"/>
      <c r="M18" s="1651"/>
    </row>
    <row r="30" spans="2:13" ht="14.25">
      <c r="C30" s="642"/>
      <c r="D30" s="643"/>
      <c r="E30" s="643"/>
      <c r="F30" s="643"/>
      <c r="G30" s="643"/>
      <c r="H30" s="643"/>
    </row>
    <row r="34" spans="1:14" s="248" customFormat="1" ht="18">
      <c r="A34" s="1652" t="s">
        <v>906</v>
      </c>
      <c r="B34" s="1652"/>
      <c r="C34" s="1652"/>
      <c r="D34" s="1652"/>
      <c r="E34" s="1652"/>
      <c r="F34" s="1652"/>
      <c r="G34" s="1652"/>
      <c r="H34" s="1652"/>
      <c r="I34" s="1652"/>
      <c r="J34" s="1652"/>
      <c r="K34" s="1652"/>
      <c r="L34" s="1652"/>
      <c r="M34" s="1652"/>
      <c r="N34" s="165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70" zoomScaleNormal="70" zoomScaleSheetLayoutView="55" workbookViewId="0">
      <selection activeCell="R177" sqref="R177"/>
    </sheetView>
  </sheetViews>
  <sheetFormatPr defaultColWidth="16.28515625" defaultRowHeight="15"/>
  <cols>
    <col min="1" max="1" width="5.42578125" style="891" customWidth="1"/>
    <col min="2" max="2" width="1.42578125" style="891" customWidth="1"/>
    <col min="3" max="3" width="42.5703125" style="891" bestFit="1" customWidth="1"/>
    <col min="4" max="4" width="3.7109375" style="891" customWidth="1"/>
    <col min="5" max="5" width="17.7109375" style="891" customWidth="1"/>
    <col min="6" max="6" width="14.7109375" style="891" customWidth="1"/>
    <col min="7" max="7" width="14.5703125" style="891" customWidth="1"/>
    <col min="8" max="9" width="14.7109375" style="891" customWidth="1"/>
    <col min="10" max="10" width="14.5703125" style="891" customWidth="1"/>
    <col min="11" max="11" width="14.7109375" style="891" customWidth="1"/>
    <col min="12" max="12" width="22.5703125" style="891" bestFit="1" customWidth="1"/>
    <col min="13" max="16384" width="16.28515625" style="891"/>
  </cols>
  <sheetData>
    <row r="1" spans="1:15" ht="16.5" customHeight="1">
      <c r="A1" s="896" t="s">
        <v>348</v>
      </c>
      <c r="B1" s="896"/>
      <c r="C1" s="885"/>
      <c r="D1" s="885"/>
      <c r="E1" s="885"/>
      <c r="F1" s="885"/>
      <c r="G1" s="885"/>
      <c r="H1" s="885"/>
      <c r="I1" s="885"/>
      <c r="J1" s="885"/>
      <c r="K1" s="885"/>
      <c r="L1" s="885"/>
    </row>
    <row r="2" spans="1:15" ht="15" customHeight="1">
      <c r="A2" s="903" t="s">
        <v>349</v>
      </c>
      <c r="B2" s="903"/>
      <c r="C2" s="903"/>
      <c r="D2" s="903"/>
      <c r="E2" s="903"/>
      <c r="F2" s="903"/>
      <c r="G2" s="904"/>
      <c r="H2" s="904"/>
      <c r="I2" s="904"/>
      <c r="J2" s="904"/>
      <c r="K2" s="904"/>
      <c r="L2" s="904"/>
    </row>
    <row r="3" spans="1:15" ht="15" customHeight="1">
      <c r="A3" s="903"/>
      <c r="B3" s="903"/>
      <c r="C3" s="903"/>
      <c r="D3" s="903"/>
      <c r="E3" s="903"/>
      <c r="F3" s="903"/>
      <c r="G3" s="904"/>
      <c r="H3" s="904"/>
      <c r="I3" s="904"/>
      <c r="J3" s="904"/>
      <c r="K3" s="904"/>
      <c r="L3" s="904"/>
    </row>
    <row r="4" spans="1:15" ht="15.2" customHeight="1">
      <c r="A4" s="885"/>
      <c r="B4" s="905"/>
      <c r="C4" s="905"/>
      <c r="D4" s="885"/>
      <c r="E4" s="885"/>
      <c r="F4" s="885"/>
      <c r="G4" s="885"/>
      <c r="H4" s="885"/>
      <c r="I4" s="885"/>
      <c r="J4" s="896"/>
      <c r="K4" s="896"/>
      <c r="L4" s="906" t="s">
        <v>2</v>
      </c>
    </row>
    <row r="5" spans="1:15" ht="15.95" customHeight="1">
      <c r="A5" s="907" t="s">
        <v>4</v>
      </c>
      <c r="B5" s="908" t="s">
        <v>4</v>
      </c>
      <c r="C5" s="908" t="s">
        <v>3</v>
      </c>
      <c r="D5" s="909"/>
      <c r="E5" s="884" t="s">
        <v>4</v>
      </c>
      <c r="F5" s="897" t="s">
        <v>4</v>
      </c>
      <c r="G5" s="882" t="s">
        <v>4</v>
      </c>
      <c r="H5" s="883" t="s">
        <v>4</v>
      </c>
      <c r="I5" s="884" t="s">
        <v>4</v>
      </c>
      <c r="J5" s="883" t="s">
        <v>4</v>
      </c>
      <c r="K5" s="884" t="s">
        <v>4</v>
      </c>
      <c r="L5" s="884" t="s">
        <v>4</v>
      </c>
    </row>
    <row r="6" spans="1:15" ht="15.95" customHeight="1">
      <c r="A6" s="910"/>
      <c r="B6" s="911"/>
      <c r="C6" s="886" t="s">
        <v>728</v>
      </c>
      <c r="D6" s="911"/>
      <c r="E6" s="898"/>
      <c r="F6" s="899" t="s">
        <v>5</v>
      </c>
      <c r="G6" s="887" t="s">
        <v>6</v>
      </c>
      <c r="H6" s="888" t="s">
        <v>7</v>
      </c>
      <c r="I6" s="889" t="s">
        <v>7</v>
      </c>
      <c r="J6" s="888" t="s">
        <v>8</v>
      </c>
      <c r="K6" s="890" t="s">
        <v>9</v>
      </c>
      <c r="L6" s="889" t="s">
        <v>10</v>
      </c>
    </row>
    <row r="7" spans="1:15" ht="15.95" customHeight="1">
      <c r="A7" s="910" t="s">
        <v>4</v>
      </c>
      <c r="B7" s="911"/>
      <c r="C7" s="886" t="s">
        <v>11</v>
      </c>
      <c r="D7" s="885"/>
      <c r="E7" s="890" t="s">
        <v>12</v>
      </c>
      <c r="F7" s="899" t="s">
        <v>13</v>
      </c>
      <c r="G7" s="892" t="s">
        <v>14</v>
      </c>
      <c r="H7" s="888" t="s">
        <v>15</v>
      </c>
      <c r="I7" s="889" t="s">
        <v>16</v>
      </c>
      <c r="J7" s="888" t="s">
        <v>17</v>
      </c>
      <c r="K7" s="889" t="s">
        <v>18</v>
      </c>
      <c r="L7" s="893" t="s">
        <v>19</v>
      </c>
    </row>
    <row r="8" spans="1:15" ht="15.95" customHeight="1">
      <c r="A8" s="912" t="s">
        <v>4</v>
      </c>
      <c r="B8" s="913"/>
      <c r="C8" s="886" t="s">
        <v>894</v>
      </c>
      <c r="D8" s="885"/>
      <c r="E8" s="890" t="s">
        <v>4</v>
      </c>
      <c r="F8" s="899" t="s">
        <v>20</v>
      </c>
      <c r="G8" s="892" t="s">
        <v>21</v>
      </c>
      <c r="H8" s="888" t="s">
        <v>22</v>
      </c>
      <c r="I8" s="889" t="s">
        <v>4</v>
      </c>
      <c r="J8" s="888" t="s">
        <v>23</v>
      </c>
      <c r="K8" s="889" t="s">
        <v>24</v>
      </c>
      <c r="L8" s="889" t="s">
        <v>25</v>
      </c>
    </row>
    <row r="9" spans="1:15" ht="15.95" customHeight="1">
      <c r="A9" s="914" t="s">
        <v>4</v>
      </c>
      <c r="B9" s="915"/>
      <c r="C9" s="886" t="s">
        <v>26</v>
      </c>
      <c r="D9" s="885"/>
      <c r="E9" s="900" t="s">
        <v>4</v>
      </c>
      <c r="F9" s="899" t="s">
        <v>4</v>
      </c>
      <c r="G9" s="892" t="s">
        <v>4</v>
      </c>
      <c r="H9" s="888" t="s">
        <v>27</v>
      </c>
      <c r="I9" s="889"/>
      <c r="J9" s="888" t="s">
        <v>28</v>
      </c>
      <c r="K9" s="889" t="s">
        <v>4</v>
      </c>
      <c r="L9" s="889" t="s">
        <v>29</v>
      </c>
    </row>
    <row r="10" spans="1:15" ht="15.95" customHeight="1">
      <c r="A10" s="910"/>
      <c r="B10" s="911"/>
      <c r="C10" s="886" t="s">
        <v>30</v>
      </c>
      <c r="D10" s="916"/>
      <c r="E10" s="894"/>
      <c r="F10" s="917"/>
      <c r="G10" s="918"/>
      <c r="H10" s="908"/>
      <c r="I10" s="919"/>
      <c r="J10" s="920"/>
      <c r="K10" s="908"/>
      <c r="L10" s="919"/>
    </row>
    <row r="11" spans="1:15" s="929" customFormat="1" ht="9.9499999999999993" customHeight="1">
      <c r="A11" s="921">
        <v>1</v>
      </c>
      <c r="B11" s="922"/>
      <c r="C11" s="922"/>
      <c r="D11" s="922"/>
      <c r="E11" s="923" t="s">
        <v>32</v>
      </c>
      <c r="F11" s="923">
        <v>3</v>
      </c>
      <c r="G11" s="924" t="s">
        <v>34</v>
      </c>
      <c r="H11" s="925" t="s">
        <v>35</v>
      </c>
      <c r="I11" s="926" t="s">
        <v>36</v>
      </c>
      <c r="J11" s="927">
        <v>7</v>
      </c>
      <c r="K11" s="961">
        <v>8</v>
      </c>
      <c r="L11" s="928">
        <v>9</v>
      </c>
    </row>
    <row r="12" spans="1:15" ht="18.95" customHeight="1">
      <c r="A12" s="930"/>
      <c r="B12" s="931"/>
      <c r="C12" s="932" t="s">
        <v>40</v>
      </c>
      <c r="D12" s="933" t="s">
        <v>41</v>
      </c>
      <c r="E12" s="1028">
        <v>508019293000</v>
      </c>
      <c r="F12" s="1028">
        <v>291411455000</v>
      </c>
      <c r="G12" s="1028">
        <v>26744707000</v>
      </c>
      <c r="H12" s="1028">
        <v>88863531000</v>
      </c>
      <c r="I12" s="1028">
        <v>33668011000</v>
      </c>
      <c r="J12" s="1028">
        <v>29399900000</v>
      </c>
      <c r="K12" s="1028">
        <v>25992407000</v>
      </c>
      <c r="L12" s="1029">
        <v>11939282000</v>
      </c>
      <c r="O12" s="1085"/>
    </row>
    <row r="13" spans="1:15" ht="18.95" customHeight="1">
      <c r="A13" s="934"/>
      <c r="B13" s="935"/>
      <c r="C13" s="936"/>
      <c r="D13" s="917" t="s">
        <v>42</v>
      </c>
      <c r="E13" s="1030">
        <v>508019293000.00006</v>
      </c>
      <c r="F13" s="1028">
        <v>296886595040.56995</v>
      </c>
      <c r="G13" s="1028">
        <v>26631321510.419991</v>
      </c>
      <c r="H13" s="1028">
        <v>86676382992.920059</v>
      </c>
      <c r="I13" s="1028">
        <v>33609412323.250004</v>
      </c>
      <c r="J13" s="1028">
        <v>29301495000</v>
      </c>
      <c r="K13" s="1028">
        <v>24828887381.919998</v>
      </c>
      <c r="L13" s="1031">
        <v>10085198750.92</v>
      </c>
    </row>
    <row r="14" spans="1:15" ht="18.95" customHeight="1">
      <c r="A14" s="934"/>
      <c r="B14" s="935"/>
      <c r="C14" s="901" t="s">
        <v>4</v>
      </c>
      <c r="D14" s="917" t="s">
        <v>43</v>
      </c>
      <c r="E14" s="1030">
        <v>504776147677.2901</v>
      </c>
      <c r="F14" s="1028">
        <v>295768308897.30005</v>
      </c>
      <c r="G14" s="1028">
        <v>26413009666.979996</v>
      </c>
      <c r="H14" s="1028">
        <v>85437524862.610016</v>
      </c>
      <c r="I14" s="1028">
        <v>33395622169.090004</v>
      </c>
      <c r="J14" s="1028">
        <v>29300232624.52</v>
      </c>
      <c r="K14" s="1028">
        <v>24827509656.210003</v>
      </c>
      <c r="L14" s="1031">
        <v>9633939800.5799999</v>
      </c>
    </row>
    <row r="15" spans="1:15" ht="18.95" customHeight="1">
      <c r="A15" s="934"/>
      <c r="B15" s="935"/>
      <c r="C15" s="936"/>
      <c r="D15" s="917" t="s">
        <v>44</v>
      </c>
      <c r="E15" s="962">
        <v>0.99361609811399443</v>
      </c>
      <c r="F15" s="963">
        <v>1.014950866970209</v>
      </c>
      <c r="G15" s="963">
        <v>0.98759764565676478</v>
      </c>
      <c r="H15" s="963">
        <v>0.96144643253721274</v>
      </c>
      <c r="I15" s="963">
        <v>0.99190956570288646</v>
      </c>
      <c r="J15" s="963">
        <v>0.9966099416841554</v>
      </c>
      <c r="K15" s="963">
        <v>0.95518316776934131</v>
      </c>
      <c r="L15" s="964">
        <v>0.80691115266227897</v>
      </c>
    </row>
    <row r="16" spans="1:15" ht="18.95" customHeight="1">
      <c r="A16" s="937"/>
      <c r="B16" s="938"/>
      <c r="C16" s="939"/>
      <c r="D16" s="917" t="s">
        <v>45</v>
      </c>
      <c r="E16" s="965">
        <v>0.99361609811399432</v>
      </c>
      <c r="F16" s="966">
        <v>0.99623328852851345</v>
      </c>
      <c r="G16" s="966">
        <v>0.99180244047015931</v>
      </c>
      <c r="H16" s="966">
        <v>0.98570708551127206</v>
      </c>
      <c r="I16" s="966">
        <v>0.99363897969700277</v>
      </c>
      <c r="J16" s="966">
        <v>0.99995691771085404</v>
      </c>
      <c r="K16" s="966">
        <v>0.99994451117809657</v>
      </c>
      <c r="L16" s="967">
        <v>0.95525532401641211</v>
      </c>
    </row>
    <row r="17" spans="1:15" ht="18.95" customHeight="1">
      <c r="A17" s="940" t="s">
        <v>350</v>
      </c>
      <c r="B17" s="941" t="s">
        <v>47</v>
      </c>
      <c r="C17" s="942" t="s">
        <v>351</v>
      </c>
      <c r="D17" s="943" t="s">
        <v>41</v>
      </c>
      <c r="E17" s="1032">
        <v>5626812000</v>
      </c>
      <c r="F17" s="1027">
        <v>2675447000</v>
      </c>
      <c r="G17" s="1027">
        <v>1965000</v>
      </c>
      <c r="H17" s="1027">
        <v>1152618000</v>
      </c>
      <c r="I17" s="1027">
        <v>131140000</v>
      </c>
      <c r="J17" s="1027">
        <v>0</v>
      </c>
      <c r="K17" s="1027">
        <v>0</v>
      </c>
      <c r="L17" s="1035">
        <v>1665642000</v>
      </c>
    </row>
    <row r="18" spans="1:15" ht="18.95" customHeight="1">
      <c r="A18" s="944"/>
      <c r="B18" s="941"/>
      <c r="C18" s="942"/>
      <c r="D18" s="945" t="s">
        <v>42</v>
      </c>
      <c r="E18" s="1034">
        <v>11064550253.84</v>
      </c>
      <c r="F18" s="1027">
        <v>5199259555.21</v>
      </c>
      <c r="G18" s="1027">
        <v>3082772.95</v>
      </c>
      <c r="H18" s="1027">
        <v>1635689389.0600002</v>
      </c>
      <c r="I18" s="1027">
        <v>155915941.30999997</v>
      </c>
      <c r="J18" s="1027">
        <v>0</v>
      </c>
      <c r="K18" s="1027">
        <v>0</v>
      </c>
      <c r="L18" s="1035">
        <v>4070602595.3100004</v>
      </c>
    </row>
    <row r="19" spans="1:15" ht="18.95" customHeight="1">
      <c r="A19" s="944"/>
      <c r="B19" s="941"/>
      <c r="C19" s="942"/>
      <c r="D19" s="945" t="s">
        <v>43</v>
      </c>
      <c r="E19" s="1034">
        <v>10951772812.110006</v>
      </c>
      <c r="F19" s="1027">
        <v>5156890092.1100025</v>
      </c>
      <c r="G19" s="1027">
        <v>3005071.2700000009</v>
      </c>
      <c r="H19" s="1027">
        <v>1608292986.1799994</v>
      </c>
      <c r="I19" s="1027">
        <v>154322206.13999999</v>
      </c>
      <c r="J19" s="1027">
        <v>0</v>
      </c>
      <c r="K19" s="1027">
        <v>0</v>
      </c>
      <c r="L19" s="1035">
        <v>4029262456.4100032</v>
      </c>
    </row>
    <row r="20" spans="1:15" ht="18.95" customHeight="1">
      <c r="A20" s="944"/>
      <c r="B20" s="942"/>
      <c r="C20" s="942"/>
      <c r="D20" s="945" t="s">
        <v>44</v>
      </c>
      <c r="E20" s="968">
        <v>1.9463548474891299</v>
      </c>
      <c r="F20" s="902">
        <v>1.9274872916974257</v>
      </c>
      <c r="G20" s="902">
        <v>1.5292983562340972</v>
      </c>
      <c r="H20" s="902">
        <v>1.3953391203156635</v>
      </c>
      <c r="I20" s="902">
        <v>1.176774486350465</v>
      </c>
      <c r="J20" s="902">
        <v>0</v>
      </c>
      <c r="K20" s="902">
        <v>0</v>
      </c>
      <c r="L20" s="969">
        <v>2.4190447025291166</v>
      </c>
    </row>
    <row r="21" spans="1:15" s="949" customFormat="1" ht="18.95" customHeight="1">
      <c r="A21" s="946"/>
      <c r="B21" s="947"/>
      <c r="C21" s="947"/>
      <c r="D21" s="948" t="s">
        <v>45</v>
      </c>
      <c r="E21" s="970">
        <v>0.98980731804341948</v>
      </c>
      <c r="F21" s="971">
        <v>0.99185086594541327</v>
      </c>
      <c r="G21" s="971">
        <v>0.97479487420570521</v>
      </c>
      <c r="H21" s="971">
        <v>0.98325085247649313</v>
      </c>
      <c r="I21" s="971">
        <v>0.9897782410405922</v>
      </c>
      <c r="J21" s="971">
        <v>0</v>
      </c>
      <c r="K21" s="971">
        <v>0</v>
      </c>
      <c r="L21" s="972">
        <v>0.98984422135739125</v>
      </c>
      <c r="O21" s="891"/>
    </row>
    <row r="22" spans="1:15" ht="18.95" customHeight="1">
      <c r="A22" s="940" t="s">
        <v>352</v>
      </c>
      <c r="B22" s="941" t="s">
        <v>47</v>
      </c>
      <c r="C22" s="942" t="s">
        <v>353</v>
      </c>
      <c r="D22" s="945" t="s">
        <v>41</v>
      </c>
      <c r="E22" s="1095">
        <v>12329000</v>
      </c>
      <c r="F22" s="1094">
        <v>4834000</v>
      </c>
      <c r="G22" s="1094">
        <v>8000</v>
      </c>
      <c r="H22" s="1094">
        <v>1493000</v>
      </c>
      <c r="I22" s="1094">
        <v>0</v>
      </c>
      <c r="J22" s="1094">
        <v>0</v>
      </c>
      <c r="K22" s="1094">
        <v>0</v>
      </c>
      <c r="L22" s="1097">
        <v>5994000</v>
      </c>
    </row>
    <row r="23" spans="1:15" ht="18.95" customHeight="1">
      <c r="A23" s="940"/>
      <c r="B23" s="941"/>
      <c r="C23" s="942"/>
      <c r="D23" s="945" t="s">
        <v>42</v>
      </c>
      <c r="E23" s="1096">
        <v>12215212.960000001</v>
      </c>
      <c r="F23" s="1094">
        <v>5555212.96</v>
      </c>
      <c r="G23" s="1094">
        <v>11000</v>
      </c>
      <c r="H23" s="1094">
        <v>2056800</v>
      </c>
      <c r="I23" s="1094">
        <v>0</v>
      </c>
      <c r="J23" s="1094">
        <v>0</v>
      </c>
      <c r="K23" s="1094">
        <v>0</v>
      </c>
      <c r="L23" s="1097">
        <v>4592200</v>
      </c>
    </row>
    <row r="24" spans="1:15" ht="18.95" customHeight="1">
      <c r="A24" s="940"/>
      <c r="B24" s="941"/>
      <c r="C24" s="942"/>
      <c r="D24" s="945" t="s">
        <v>43</v>
      </c>
      <c r="E24" s="1096">
        <v>11650476</v>
      </c>
      <c r="F24" s="1094">
        <v>5512145.7300000004</v>
      </c>
      <c r="G24" s="1094">
        <v>10615.59</v>
      </c>
      <c r="H24" s="1094">
        <v>1935776.89</v>
      </c>
      <c r="I24" s="1094">
        <v>0</v>
      </c>
      <c r="J24" s="1094">
        <v>0</v>
      </c>
      <c r="K24" s="1094">
        <v>0</v>
      </c>
      <c r="L24" s="1097">
        <v>4191937.79</v>
      </c>
    </row>
    <row r="25" spans="1:15" ht="18.95" customHeight="1">
      <c r="A25" s="940"/>
      <c r="B25" s="942"/>
      <c r="C25" s="942"/>
      <c r="D25" s="945" t="s">
        <v>44</v>
      </c>
      <c r="E25" s="1089">
        <v>0.94496520399059125</v>
      </c>
      <c r="F25" s="1088">
        <v>1.1402866632188664</v>
      </c>
      <c r="G25" s="1088">
        <v>1.3269487500000001</v>
      </c>
      <c r="H25" s="1088">
        <v>1.2965685800401874</v>
      </c>
      <c r="I25" s="1088">
        <v>0</v>
      </c>
      <c r="J25" s="1088">
        <v>0</v>
      </c>
      <c r="K25" s="1088">
        <v>0</v>
      </c>
      <c r="L25" s="1090">
        <v>0.69935565398732069</v>
      </c>
    </row>
    <row r="26" spans="1:15" ht="18.95" customHeight="1">
      <c r="A26" s="946"/>
      <c r="B26" s="947"/>
      <c r="C26" s="947"/>
      <c r="D26" s="945" t="s">
        <v>45</v>
      </c>
      <c r="E26" s="1091">
        <v>0.9537677352126982</v>
      </c>
      <c r="F26" s="1092">
        <v>0.99224742052013082</v>
      </c>
      <c r="G26" s="1092">
        <v>0.96505363636363639</v>
      </c>
      <c r="H26" s="1092">
        <v>0.94115951478024107</v>
      </c>
      <c r="I26" s="1092">
        <v>0</v>
      </c>
      <c r="J26" s="1092">
        <v>0</v>
      </c>
      <c r="K26" s="1092">
        <v>0</v>
      </c>
      <c r="L26" s="1093">
        <v>0.91283868080658503</v>
      </c>
    </row>
    <row r="27" spans="1:15" ht="18.95" customHeight="1">
      <c r="A27" s="940" t="s">
        <v>354</v>
      </c>
      <c r="B27" s="941" t="s">
        <v>47</v>
      </c>
      <c r="C27" s="942" t="s">
        <v>355</v>
      </c>
      <c r="D27" s="943" t="s">
        <v>41</v>
      </c>
      <c r="E27" s="1095">
        <v>123800000</v>
      </c>
      <c r="F27" s="1094">
        <v>5233000</v>
      </c>
      <c r="G27" s="1094">
        <v>1217000</v>
      </c>
      <c r="H27" s="1094">
        <v>40306000</v>
      </c>
      <c r="I27" s="1094">
        <v>452000</v>
      </c>
      <c r="J27" s="1094">
        <v>0</v>
      </c>
      <c r="K27" s="1094">
        <v>0</v>
      </c>
      <c r="L27" s="1097">
        <v>76592000</v>
      </c>
    </row>
    <row r="28" spans="1:15" ht="18.95" customHeight="1">
      <c r="A28" s="940"/>
      <c r="B28" s="941"/>
      <c r="C28" s="942"/>
      <c r="D28" s="945" t="s">
        <v>42</v>
      </c>
      <c r="E28" s="1096">
        <v>190147068.41000003</v>
      </c>
      <c r="F28" s="1094">
        <v>5233000</v>
      </c>
      <c r="G28" s="1094">
        <v>1198122.1000000001</v>
      </c>
      <c r="H28" s="1094">
        <v>40298138.899999999</v>
      </c>
      <c r="I28" s="1094">
        <v>619764</v>
      </c>
      <c r="J28" s="1094">
        <v>0</v>
      </c>
      <c r="K28" s="1094">
        <v>0</v>
      </c>
      <c r="L28" s="1097">
        <v>142798043.41000003</v>
      </c>
    </row>
    <row r="29" spans="1:15" ht="18.95" customHeight="1">
      <c r="A29" s="940"/>
      <c r="B29" s="941"/>
      <c r="C29" s="942"/>
      <c r="D29" s="945" t="s">
        <v>43</v>
      </c>
      <c r="E29" s="1096">
        <v>181239233.46999997</v>
      </c>
      <c r="F29" s="1094">
        <v>5231755.68</v>
      </c>
      <c r="G29" s="1094">
        <v>1140579.3999999999</v>
      </c>
      <c r="H29" s="1094">
        <v>39670166.439999998</v>
      </c>
      <c r="I29" s="1094">
        <v>614009.62</v>
      </c>
      <c r="J29" s="1094">
        <v>0</v>
      </c>
      <c r="K29" s="1094">
        <v>0</v>
      </c>
      <c r="L29" s="1097">
        <v>134582722.32999998</v>
      </c>
    </row>
    <row r="30" spans="1:15" ht="18.95" customHeight="1">
      <c r="A30" s="944"/>
      <c r="B30" s="942"/>
      <c r="C30" s="942"/>
      <c r="D30" s="945" t="s">
        <v>44</v>
      </c>
      <c r="E30" s="1089">
        <v>1.4639679601777058</v>
      </c>
      <c r="F30" s="1088">
        <v>0.99976221670170073</v>
      </c>
      <c r="G30" s="1088">
        <v>0.9372057518488085</v>
      </c>
      <c r="H30" s="1088">
        <v>0.98422484096660545</v>
      </c>
      <c r="I30" s="1088">
        <v>1.3584283628318583</v>
      </c>
      <c r="J30" s="1088">
        <v>0</v>
      </c>
      <c r="K30" s="1088">
        <v>0</v>
      </c>
      <c r="L30" s="1090">
        <v>1.7571381127271775</v>
      </c>
    </row>
    <row r="31" spans="1:15" ht="18.95" customHeight="1">
      <c r="A31" s="946"/>
      <c r="B31" s="947"/>
      <c r="C31" s="947"/>
      <c r="D31" s="950" t="s">
        <v>45</v>
      </c>
      <c r="E31" s="1091">
        <v>0.95315291992410445</v>
      </c>
      <c r="F31" s="1092">
        <v>0.99976221670170073</v>
      </c>
      <c r="G31" s="1092">
        <v>0.95197259110736698</v>
      </c>
      <c r="H31" s="1092">
        <v>0.98441683717557482</v>
      </c>
      <c r="I31" s="1092">
        <v>0.9907152077242305</v>
      </c>
      <c r="J31" s="1092">
        <v>0</v>
      </c>
      <c r="K31" s="1092">
        <v>0</v>
      </c>
      <c r="L31" s="1093">
        <v>0.94246895206811543</v>
      </c>
    </row>
    <row r="32" spans="1:15" ht="18.95" customHeight="1">
      <c r="A32" s="940" t="s">
        <v>356</v>
      </c>
      <c r="B32" s="941" t="s">
        <v>47</v>
      </c>
      <c r="C32" s="942" t="s">
        <v>357</v>
      </c>
      <c r="D32" s="945" t="s">
        <v>41</v>
      </c>
      <c r="E32" s="1095">
        <v>2020359000</v>
      </c>
      <c r="F32" s="1094">
        <v>1120853000</v>
      </c>
      <c r="G32" s="1094">
        <v>0</v>
      </c>
      <c r="H32" s="1094">
        <v>0</v>
      </c>
      <c r="I32" s="1094">
        <v>899506000</v>
      </c>
      <c r="J32" s="1094">
        <v>0</v>
      </c>
      <c r="K32" s="1094">
        <v>0</v>
      </c>
      <c r="L32" s="1097">
        <v>0</v>
      </c>
    </row>
    <row r="33" spans="1:12" ht="18.95" customHeight="1">
      <c r="A33" s="940"/>
      <c r="B33" s="941"/>
      <c r="C33" s="942"/>
      <c r="D33" s="945" t="s">
        <v>42</v>
      </c>
      <c r="E33" s="1096">
        <v>2054252978.98</v>
      </c>
      <c r="F33" s="1094">
        <v>999746978.98000002</v>
      </c>
      <c r="G33" s="1094">
        <v>0</v>
      </c>
      <c r="H33" s="1094">
        <v>0</v>
      </c>
      <c r="I33" s="1094">
        <v>1054506000</v>
      </c>
      <c r="J33" s="1094">
        <v>0</v>
      </c>
      <c r="K33" s="1094">
        <v>0</v>
      </c>
      <c r="L33" s="1097">
        <v>0</v>
      </c>
    </row>
    <row r="34" spans="1:12" ht="18.95" customHeight="1">
      <c r="A34" s="940"/>
      <c r="B34" s="941"/>
      <c r="C34" s="942"/>
      <c r="D34" s="945" t="s">
        <v>43</v>
      </c>
      <c r="E34" s="1096">
        <v>2045340103.52</v>
      </c>
      <c r="F34" s="1094">
        <v>990834103.51999998</v>
      </c>
      <c r="G34" s="1094">
        <v>0</v>
      </c>
      <c r="H34" s="1094">
        <v>0</v>
      </c>
      <c r="I34" s="1094">
        <v>1054506000</v>
      </c>
      <c r="J34" s="1094">
        <v>0</v>
      </c>
      <c r="K34" s="1094">
        <v>0</v>
      </c>
      <c r="L34" s="1097">
        <v>0</v>
      </c>
    </row>
    <row r="35" spans="1:12" ht="18.95" customHeight="1">
      <c r="A35" s="944"/>
      <c r="B35" s="942"/>
      <c r="C35" s="942"/>
      <c r="D35" s="945" t="s">
        <v>44</v>
      </c>
      <c r="E35" s="1089">
        <v>1.0123646854445176</v>
      </c>
      <c r="F35" s="1088">
        <v>0.88400004596499271</v>
      </c>
      <c r="G35" s="1088">
        <v>0</v>
      </c>
      <c r="H35" s="1088">
        <v>0</v>
      </c>
      <c r="I35" s="1088">
        <v>1.1723168050018566</v>
      </c>
      <c r="J35" s="1088">
        <v>0</v>
      </c>
      <c r="K35" s="1088">
        <v>0</v>
      </c>
      <c r="L35" s="1090">
        <v>0</v>
      </c>
    </row>
    <row r="36" spans="1:12" ht="18.95" customHeight="1">
      <c r="A36" s="946"/>
      <c r="B36" s="947"/>
      <c r="C36" s="947"/>
      <c r="D36" s="945" t="s">
        <v>45</v>
      </c>
      <c r="E36" s="1091">
        <v>0.99566125713278719</v>
      </c>
      <c r="F36" s="1092">
        <v>0.99108486882441649</v>
      </c>
      <c r="G36" s="1092">
        <v>0</v>
      </c>
      <c r="H36" s="1092">
        <v>0</v>
      </c>
      <c r="I36" s="1092">
        <v>1</v>
      </c>
      <c r="J36" s="1092">
        <v>0</v>
      </c>
      <c r="K36" s="1092">
        <v>0</v>
      </c>
      <c r="L36" s="1093">
        <v>0</v>
      </c>
    </row>
    <row r="37" spans="1:12" ht="18.95" customHeight="1">
      <c r="A37" s="940" t="s">
        <v>358</v>
      </c>
      <c r="B37" s="941" t="s">
        <v>47</v>
      </c>
      <c r="C37" s="942" t="s">
        <v>359</v>
      </c>
      <c r="D37" s="943" t="s">
        <v>41</v>
      </c>
      <c r="E37" s="1095">
        <v>811832000</v>
      </c>
      <c r="F37" s="1094">
        <v>184459000</v>
      </c>
      <c r="G37" s="1094">
        <v>155000</v>
      </c>
      <c r="H37" s="1094">
        <v>431320000</v>
      </c>
      <c r="I37" s="1094">
        <v>102704000</v>
      </c>
      <c r="J37" s="1094">
        <v>0</v>
      </c>
      <c r="K37" s="1094">
        <v>0</v>
      </c>
      <c r="L37" s="1097">
        <v>93194000</v>
      </c>
    </row>
    <row r="38" spans="1:12" ht="18.95" customHeight="1">
      <c r="A38" s="940"/>
      <c r="B38" s="941"/>
      <c r="C38" s="942"/>
      <c r="D38" s="945" t="s">
        <v>42</v>
      </c>
      <c r="E38" s="1096">
        <v>664083731.96000004</v>
      </c>
      <c r="F38" s="1094">
        <v>164545612</v>
      </c>
      <c r="G38" s="1094">
        <v>171786</v>
      </c>
      <c r="H38" s="1094">
        <v>304648875.96000004</v>
      </c>
      <c r="I38" s="1094">
        <v>105429247</v>
      </c>
      <c r="J38" s="1094">
        <v>0</v>
      </c>
      <c r="K38" s="1094">
        <v>0</v>
      </c>
      <c r="L38" s="1097">
        <v>89288211</v>
      </c>
    </row>
    <row r="39" spans="1:12" ht="18.95" customHeight="1">
      <c r="A39" s="940"/>
      <c r="B39" s="941"/>
      <c r="C39" s="942"/>
      <c r="D39" s="945" t="s">
        <v>43</v>
      </c>
      <c r="E39" s="1096">
        <v>583382710.47000003</v>
      </c>
      <c r="F39" s="1094">
        <v>112794446.66</v>
      </c>
      <c r="G39" s="1094">
        <v>171784.84</v>
      </c>
      <c r="H39" s="1094">
        <v>288739624.22999996</v>
      </c>
      <c r="I39" s="1094">
        <v>101154525.3</v>
      </c>
      <c r="J39" s="1094">
        <v>0</v>
      </c>
      <c r="K39" s="1094">
        <v>0</v>
      </c>
      <c r="L39" s="1097">
        <v>80522329.439999998</v>
      </c>
    </row>
    <row r="40" spans="1:12" ht="18.95" customHeight="1">
      <c r="A40" s="944"/>
      <c r="B40" s="942"/>
      <c r="C40" s="942"/>
      <c r="D40" s="945" t="s">
        <v>44</v>
      </c>
      <c r="E40" s="1089">
        <v>0.71860028980133828</v>
      </c>
      <c r="F40" s="1088">
        <v>0.61148790061748137</v>
      </c>
      <c r="G40" s="1088">
        <v>1.1082892903225807</v>
      </c>
      <c r="H40" s="1088">
        <v>0.66943249612816458</v>
      </c>
      <c r="I40" s="1088">
        <v>0.9849132000701043</v>
      </c>
      <c r="J40" s="1088">
        <v>0</v>
      </c>
      <c r="K40" s="1088">
        <v>0</v>
      </c>
      <c r="L40" s="1090">
        <v>0.86402911603751309</v>
      </c>
    </row>
    <row r="41" spans="1:12" ht="18.95" customHeight="1">
      <c r="A41" s="946"/>
      <c r="B41" s="947"/>
      <c r="C41" s="947"/>
      <c r="D41" s="951" t="s">
        <v>45</v>
      </c>
      <c r="E41" s="1091">
        <v>0.87847764128807049</v>
      </c>
      <c r="F41" s="1092">
        <v>0.68549045634835892</v>
      </c>
      <c r="G41" s="1092">
        <v>0.9999932474124783</v>
      </c>
      <c r="H41" s="1092">
        <v>0.9477784000355578</v>
      </c>
      <c r="I41" s="1092">
        <v>0.95945411902638356</v>
      </c>
      <c r="J41" s="1092">
        <v>0</v>
      </c>
      <c r="K41" s="1092">
        <v>0</v>
      </c>
      <c r="L41" s="1093">
        <v>0.90182487181874438</v>
      </c>
    </row>
    <row r="42" spans="1:12" ht="18.75" customHeight="1">
      <c r="A42" s="952" t="s">
        <v>360</v>
      </c>
      <c r="B42" s="953" t="s">
        <v>47</v>
      </c>
      <c r="C42" s="954" t="s">
        <v>361</v>
      </c>
      <c r="D42" s="955" t="s">
        <v>41</v>
      </c>
      <c r="E42" s="1095">
        <v>0</v>
      </c>
      <c r="F42" s="1094">
        <v>0</v>
      </c>
      <c r="G42" s="1094">
        <v>0</v>
      </c>
      <c r="H42" s="1094">
        <v>0</v>
      </c>
      <c r="I42" s="1094">
        <v>0</v>
      </c>
      <c r="J42" s="1094">
        <v>0</v>
      </c>
      <c r="K42" s="1094">
        <v>0</v>
      </c>
      <c r="L42" s="1097">
        <v>0</v>
      </c>
    </row>
    <row r="43" spans="1:12" ht="18.95" customHeight="1">
      <c r="A43" s="944"/>
      <c r="B43" s="942"/>
      <c r="C43" s="942" t="s">
        <v>362</v>
      </c>
      <c r="D43" s="945" t="s">
        <v>42</v>
      </c>
      <c r="E43" s="1096">
        <v>1498962</v>
      </c>
      <c r="F43" s="1094">
        <v>0</v>
      </c>
      <c r="G43" s="1094">
        <v>0</v>
      </c>
      <c r="H43" s="1094">
        <v>0</v>
      </c>
      <c r="I43" s="1094">
        <v>1498962</v>
      </c>
      <c r="J43" s="1094">
        <v>0</v>
      </c>
      <c r="K43" s="1094">
        <v>0</v>
      </c>
      <c r="L43" s="1097">
        <v>0</v>
      </c>
    </row>
    <row r="44" spans="1:12" ht="18.95" customHeight="1">
      <c r="A44" s="944"/>
      <c r="B44" s="942"/>
      <c r="C44" s="942"/>
      <c r="D44" s="945" t="s">
        <v>43</v>
      </c>
      <c r="E44" s="1096">
        <v>1493165</v>
      </c>
      <c r="F44" s="1094">
        <v>0</v>
      </c>
      <c r="G44" s="1094">
        <v>0</v>
      </c>
      <c r="H44" s="1094">
        <v>0</v>
      </c>
      <c r="I44" s="1094">
        <v>1493165</v>
      </c>
      <c r="J44" s="1094">
        <v>0</v>
      </c>
      <c r="K44" s="1094">
        <v>0</v>
      </c>
      <c r="L44" s="1097">
        <v>0</v>
      </c>
    </row>
    <row r="45" spans="1:12" ht="18.95" customHeight="1">
      <c r="A45" s="944"/>
      <c r="B45" s="942"/>
      <c r="C45" s="942"/>
      <c r="D45" s="945" t="s">
        <v>44</v>
      </c>
      <c r="E45" s="1089">
        <v>0</v>
      </c>
      <c r="F45" s="1088">
        <v>0</v>
      </c>
      <c r="G45" s="1088">
        <v>0</v>
      </c>
      <c r="H45" s="1088">
        <v>0</v>
      </c>
      <c r="I45" s="1088">
        <v>0</v>
      </c>
      <c r="J45" s="1088">
        <v>0</v>
      </c>
      <c r="K45" s="1088">
        <v>0</v>
      </c>
      <c r="L45" s="1090">
        <v>0</v>
      </c>
    </row>
    <row r="46" spans="1:12" ht="18.95" customHeight="1">
      <c r="A46" s="946"/>
      <c r="B46" s="947"/>
      <c r="C46" s="947"/>
      <c r="D46" s="948" t="s">
        <v>45</v>
      </c>
      <c r="E46" s="1091">
        <v>0.99613265713206878</v>
      </c>
      <c r="F46" s="1092">
        <v>0</v>
      </c>
      <c r="G46" s="1092">
        <v>0</v>
      </c>
      <c r="H46" s="1092">
        <v>0</v>
      </c>
      <c r="I46" s="1092">
        <v>0.99613265713206878</v>
      </c>
      <c r="J46" s="1092">
        <v>0</v>
      </c>
      <c r="K46" s="1092">
        <v>0</v>
      </c>
      <c r="L46" s="1093">
        <v>0</v>
      </c>
    </row>
    <row r="47" spans="1:12" ht="18.95" customHeight="1">
      <c r="A47" s="940" t="s">
        <v>363</v>
      </c>
      <c r="B47" s="941" t="s">
        <v>47</v>
      </c>
      <c r="C47" s="942" t="s">
        <v>364</v>
      </c>
      <c r="D47" s="956" t="s">
        <v>41</v>
      </c>
      <c r="E47" s="1095">
        <v>441849000</v>
      </c>
      <c r="F47" s="1094">
        <v>340266000</v>
      </c>
      <c r="G47" s="1094">
        <v>257000</v>
      </c>
      <c r="H47" s="1094">
        <v>100246000</v>
      </c>
      <c r="I47" s="1094">
        <v>450000</v>
      </c>
      <c r="J47" s="1094">
        <v>0</v>
      </c>
      <c r="K47" s="1094">
        <v>0</v>
      </c>
      <c r="L47" s="1097">
        <v>630000</v>
      </c>
    </row>
    <row r="48" spans="1:12" ht="18.95" customHeight="1">
      <c r="A48" s="940"/>
      <c r="B48" s="941"/>
      <c r="C48" s="942"/>
      <c r="D48" s="945" t="s">
        <v>42</v>
      </c>
      <c r="E48" s="1096">
        <v>2214597783.6500001</v>
      </c>
      <c r="F48" s="1094">
        <v>1292625619</v>
      </c>
      <c r="G48" s="1094">
        <v>263355.71000000002</v>
      </c>
      <c r="H48" s="1094">
        <v>920792995.94000018</v>
      </c>
      <c r="I48" s="1094">
        <v>911971</v>
      </c>
      <c r="J48" s="1094">
        <v>0</v>
      </c>
      <c r="K48" s="1094">
        <v>0</v>
      </c>
      <c r="L48" s="1097">
        <v>3842</v>
      </c>
    </row>
    <row r="49" spans="1:12" ht="18.95" customHeight="1">
      <c r="A49" s="940"/>
      <c r="B49" s="941"/>
      <c r="C49" s="942"/>
      <c r="D49" s="945" t="s">
        <v>43</v>
      </c>
      <c r="E49" s="1096">
        <v>2074395164.8000002</v>
      </c>
      <c r="F49" s="1094">
        <v>1290728637.53</v>
      </c>
      <c r="G49" s="1094">
        <v>260034.39</v>
      </c>
      <c r="H49" s="1094">
        <v>782494819.76999998</v>
      </c>
      <c r="I49" s="1094">
        <v>907831.44</v>
      </c>
      <c r="J49" s="1094">
        <v>0</v>
      </c>
      <c r="K49" s="1094">
        <v>0</v>
      </c>
      <c r="L49" s="1097">
        <v>3841.67</v>
      </c>
    </row>
    <row r="50" spans="1:12" ht="18.95" customHeight="1">
      <c r="A50" s="940"/>
      <c r="B50" s="942"/>
      <c r="C50" s="942"/>
      <c r="D50" s="945" t="s">
        <v>44</v>
      </c>
      <c r="E50" s="1089">
        <v>4.6948056118719297</v>
      </c>
      <c r="F50" s="1088">
        <v>3.7932930046786923</v>
      </c>
      <c r="G50" s="1088">
        <v>1.0118069649805448</v>
      </c>
      <c r="H50" s="1088">
        <v>7.8057460623865289</v>
      </c>
      <c r="I50" s="1088">
        <v>2.0174032</v>
      </c>
      <c r="J50" s="1088">
        <v>0</v>
      </c>
      <c r="K50" s="1088">
        <v>0</v>
      </c>
      <c r="L50" s="1090">
        <v>6.0978888888888888E-3</v>
      </c>
    </row>
    <row r="51" spans="1:12" ht="18.95" customHeight="1">
      <c r="A51" s="946"/>
      <c r="B51" s="947"/>
      <c r="C51" s="947"/>
      <c r="D51" s="950" t="s">
        <v>45</v>
      </c>
      <c r="E51" s="1091">
        <v>0.93669161060076367</v>
      </c>
      <c r="F51" s="1092">
        <v>0.99853245870875773</v>
      </c>
      <c r="G51" s="1092">
        <v>0.98738846406633829</v>
      </c>
      <c r="H51" s="1092">
        <v>0.84980535605745222</v>
      </c>
      <c r="I51" s="1092">
        <v>0.99546086443538218</v>
      </c>
      <c r="J51" s="1092">
        <v>0</v>
      </c>
      <c r="K51" s="1092">
        <v>0</v>
      </c>
      <c r="L51" s="1093">
        <v>0.99991410723581475</v>
      </c>
    </row>
    <row r="52" spans="1:12" ht="18.95" customHeight="1">
      <c r="A52" s="940" t="s">
        <v>365</v>
      </c>
      <c r="B52" s="941" t="s">
        <v>47</v>
      </c>
      <c r="C52" s="942" t="s">
        <v>366</v>
      </c>
      <c r="D52" s="943" t="s">
        <v>41</v>
      </c>
      <c r="E52" s="1095">
        <v>21000000</v>
      </c>
      <c r="F52" s="1094">
        <v>21000000</v>
      </c>
      <c r="G52" s="1094">
        <v>0</v>
      </c>
      <c r="H52" s="1094">
        <v>0</v>
      </c>
      <c r="I52" s="1094">
        <v>0</v>
      </c>
      <c r="J52" s="1094">
        <v>0</v>
      </c>
      <c r="K52" s="1094">
        <v>0</v>
      </c>
      <c r="L52" s="1097">
        <v>0</v>
      </c>
    </row>
    <row r="53" spans="1:12" ht="18.95" customHeight="1">
      <c r="A53" s="940"/>
      <c r="B53" s="941"/>
      <c r="C53" s="942"/>
      <c r="D53" s="945" t="s">
        <v>42</v>
      </c>
      <c r="E53" s="1096">
        <v>12309173</v>
      </c>
      <c r="F53" s="1094">
        <v>12309173</v>
      </c>
      <c r="G53" s="1094">
        <v>0</v>
      </c>
      <c r="H53" s="1094">
        <v>0</v>
      </c>
      <c r="I53" s="1094">
        <v>0</v>
      </c>
      <c r="J53" s="1094">
        <v>0</v>
      </c>
      <c r="K53" s="1094">
        <v>0</v>
      </c>
      <c r="L53" s="1097">
        <v>0</v>
      </c>
    </row>
    <row r="54" spans="1:12" ht="18.95" customHeight="1">
      <c r="A54" s="940"/>
      <c r="B54" s="941"/>
      <c r="C54" s="942"/>
      <c r="D54" s="945" t="s">
        <v>43</v>
      </c>
      <c r="E54" s="1096">
        <v>12279464</v>
      </c>
      <c r="F54" s="1094">
        <v>12279464</v>
      </c>
      <c r="G54" s="1094">
        <v>0</v>
      </c>
      <c r="H54" s="1094">
        <v>0</v>
      </c>
      <c r="I54" s="1094">
        <v>0</v>
      </c>
      <c r="J54" s="1094">
        <v>0</v>
      </c>
      <c r="K54" s="1094">
        <v>0</v>
      </c>
      <c r="L54" s="1097">
        <v>0</v>
      </c>
    </row>
    <row r="55" spans="1:12" ht="18.95" customHeight="1">
      <c r="A55" s="944"/>
      <c r="B55" s="942"/>
      <c r="C55" s="942"/>
      <c r="D55" s="945" t="s">
        <v>44</v>
      </c>
      <c r="E55" s="1089">
        <v>0.58473638095238101</v>
      </c>
      <c r="F55" s="1088">
        <v>0.58473638095238101</v>
      </c>
      <c r="G55" s="1088">
        <v>0</v>
      </c>
      <c r="H55" s="1088">
        <v>0</v>
      </c>
      <c r="I55" s="1088">
        <v>0</v>
      </c>
      <c r="J55" s="1088">
        <v>0</v>
      </c>
      <c r="K55" s="1088">
        <v>0</v>
      </c>
      <c r="L55" s="1090">
        <v>0</v>
      </c>
    </row>
    <row r="56" spans="1:12" ht="18.95" customHeight="1">
      <c r="A56" s="946"/>
      <c r="B56" s="947"/>
      <c r="C56" s="947"/>
      <c r="D56" s="950" t="s">
        <v>45</v>
      </c>
      <c r="E56" s="1091">
        <v>0.99758643411706049</v>
      </c>
      <c r="F56" s="1092">
        <v>0.99758643411706049</v>
      </c>
      <c r="G56" s="1092">
        <v>0</v>
      </c>
      <c r="H56" s="1092">
        <v>0</v>
      </c>
      <c r="I56" s="1092">
        <v>0</v>
      </c>
      <c r="J56" s="1092">
        <v>0</v>
      </c>
      <c r="K56" s="1092">
        <v>0</v>
      </c>
      <c r="L56" s="1093">
        <v>0</v>
      </c>
    </row>
    <row r="57" spans="1:12" ht="18.95" customHeight="1">
      <c r="A57" s="940" t="s">
        <v>367</v>
      </c>
      <c r="B57" s="941" t="s">
        <v>47</v>
      </c>
      <c r="C57" s="942" t="s">
        <v>368</v>
      </c>
      <c r="D57" s="945" t="s">
        <v>41</v>
      </c>
      <c r="E57" s="1095">
        <v>25996859000</v>
      </c>
      <c r="F57" s="1094">
        <v>16323658000</v>
      </c>
      <c r="G57" s="1094">
        <v>13135000</v>
      </c>
      <c r="H57" s="1094">
        <v>3767667000</v>
      </c>
      <c r="I57" s="1094">
        <v>4902221000</v>
      </c>
      <c r="J57" s="1094">
        <v>0</v>
      </c>
      <c r="K57" s="1094">
        <v>0</v>
      </c>
      <c r="L57" s="1097">
        <v>990178000</v>
      </c>
    </row>
    <row r="58" spans="1:12" ht="18.95" customHeight="1">
      <c r="A58" s="940"/>
      <c r="B58" s="941"/>
      <c r="C58" s="942"/>
      <c r="D58" s="945" t="s">
        <v>42</v>
      </c>
      <c r="E58" s="1096">
        <v>29693509779.969997</v>
      </c>
      <c r="F58" s="1094">
        <v>17330309582.669998</v>
      </c>
      <c r="G58" s="1094">
        <v>13914385.75</v>
      </c>
      <c r="H58" s="1094">
        <v>3679611193.8699999</v>
      </c>
      <c r="I58" s="1094">
        <v>7000406530.4099979</v>
      </c>
      <c r="J58" s="1094">
        <v>0</v>
      </c>
      <c r="K58" s="1094">
        <v>0</v>
      </c>
      <c r="L58" s="1097">
        <v>1669268087.27</v>
      </c>
    </row>
    <row r="59" spans="1:12" ht="18.95" customHeight="1">
      <c r="A59" s="940"/>
      <c r="B59" s="941"/>
      <c r="C59" s="942"/>
      <c r="D59" s="945" t="s">
        <v>43</v>
      </c>
      <c r="E59" s="1096">
        <v>29548653260.539997</v>
      </c>
      <c r="F59" s="1094">
        <v>17217088267.5</v>
      </c>
      <c r="G59" s="1094">
        <v>13644618.050000003</v>
      </c>
      <c r="H59" s="1094">
        <v>3658777680.2299986</v>
      </c>
      <c r="I59" s="1094">
        <v>6991208727.1699991</v>
      </c>
      <c r="J59" s="1094">
        <v>0</v>
      </c>
      <c r="K59" s="1094">
        <v>0</v>
      </c>
      <c r="L59" s="1097">
        <v>1667933967.5899992</v>
      </c>
    </row>
    <row r="60" spans="1:12" ht="18.95" customHeight="1">
      <c r="A60" s="944"/>
      <c r="B60" s="942"/>
      <c r="C60" s="942"/>
      <c r="D60" s="945" t="s">
        <v>44</v>
      </c>
      <c r="E60" s="1089">
        <v>1.1366239767865802</v>
      </c>
      <c r="F60" s="1088">
        <v>1.0547322338840963</v>
      </c>
      <c r="G60" s="1088">
        <v>1.0387984811572137</v>
      </c>
      <c r="H60" s="1088">
        <v>0.97109900642227631</v>
      </c>
      <c r="I60" s="1088">
        <v>1.4261308756112789</v>
      </c>
      <c r="J60" s="1088">
        <v>0</v>
      </c>
      <c r="K60" s="1088">
        <v>0</v>
      </c>
      <c r="L60" s="1090">
        <v>1.6844789195376986</v>
      </c>
    </row>
    <row r="61" spans="1:12" ht="18.95" customHeight="1">
      <c r="A61" s="946"/>
      <c r="B61" s="947"/>
      <c r="C61" s="947"/>
      <c r="D61" s="945" t="s">
        <v>45</v>
      </c>
      <c r="E61" s="1091">
        <v>0.99512161005878419</v>
      </c>
      <c r="F61" s="1092">
        <v>0.9934668613604446</v>
      </c>
      <c r="G61" s="1092">
        <v>0.9806123170043638</v>
      </c>
      <c r="H61" s="1092">
        <v>0.99433812092030027</v>
      </c>
      <c r="I61" s="1092">
        <v>0.99868610441407324</v>
      </c>
      <c r="J61" s="1092">
        <v>0</v>
      </c>
      <c r="K61" s="1092">
        <v>0</v>
      </c>
      <c r="L61" s="1093">
        <v>0.99920077566319343</v>
      </c>
    </row>
    <row r="62" spans="1:12" ht="18.95" customHeight="1">
      <c r="A62" s="940" t="s">
        <v>369</v>
      </c>
      <c r="B62" s="941" t="s">
        <v>47</v>
      </c>
      <c r="C62" s="942" t="s">
        <v>132</v>
      </c>
      <c r="D62" s="943" t="s">
        <v>41</v>
      </c>
      <c r="E62" s="1095">
        <v>58458000</v>
      </c>
      <c r="F62" s="1094">
        <v>55143000</v>
      </c>
      <c r="G62" s="1094">
        <v>10000</v>
      </c>
      <c r="H62" s="1094">
        <v>3105000</v>
      </c>
      <c r="I62" s="1094">
        <v>200000</v>
      </c>
      <c r="J62" s="1094">
        <v>0</v>
      </c>
      <c r="K62" s="1094">
        <v>0</v>
      </c>
      <c r="L62" s="1097">
        <v>0</v>
      </c>
    </row>
    <row r="63" spans="1:12" ht="18.95" customHeight="1">
      <c r="A63" s="940"/>
      <c r="B63" s="941"/>
      <c r="C63" s="942"/>
      <c r="D63" s="945" t="s">
        <v>42</v>
      </c>
      <c r="E63" s="1096">
        <v>58654583</v>
      </c>
      <c r="F63" s="1094">
        <v>55145080</v>
      </c>
      <c r="G63" s="1094">
        <v>0</v>
      </c>
      <c r="H63" s="1094">
        <v>3037353</v>
      </c>
      <c r="I63" s="1094">
        <v>200000</v>
      </c>
      <c r="J63" s="1094">
        <v>0</v>
      </c>
      <c r="K63" s="1094">
        <v>0</v>
      </c>
      <c r="L63" s="1097">
        <v>272150</v>
      </c>
    </row>
    <row r="64" spans="1:12" ht="18.95" customHeight="1">
      <c r="A64" s="940"/>
      <c r="B64" s="941"/>
      <c r="C64" s="942"/>
      <c r="D64" s="945" t="s">
        <v>43</v>
      </c>
      <c r="E64" s="1096">
        <v>58403833.950000003</v>
      </c>
      <c r="F64" s="1094">
        <v>54973593.870000005</v>
      </c>
      <c r="G64" s="1094">
        <v>0</v>
      </c>
      <c r="H64" s="1094">
        <v>2958093.28</v>
      </c>
      <c r="I64" s="1094">
        <v>200000</v>
      </c>
      <c r="J64" s="1094">
        <v>0</v>
      </c>
      <c r="K64" s="1094">
        <v>0</v>
      </c>
      <c r="L64" s="1097">
        <v>272146.8</v>
      </c>
    </row>
    <row r="65" spans="1:12" ht="18.95" customHeight="1">
      <c r="A65" s="944"/>
      <c r="B65" s="942"/>
      <c r="C65" s="942"/>
      <c r="D65" s="945" t="s">
        <v>44</v>
      </c>
      <c r="E65" s="1089">
        <v>0.99907341937801508</v>
      </c>
      <c r="F65" s="1088">
        <v>0.99692787606767863</v>
      </c>
      <c r="G65" s="1088">
        <v>0</v>
      </c>
      <c r="H65" s="1088">
        <v>0.95268704669887272</v>
      </c>
      <c r="I65" s="1088">
        <v>1</v>
      </c>
      <c r="J65" s="1088">
        <v>0</v>
      </c>
      <c r="K65" s="1088">
        <v>0</v>
      </c>
      <c r="L65" s="1090">
        <v>0</v>
      </c>
    </row>
    <row r="66" spans="1:12" ht="18.95" customHeight="1">
      <c r="A66" s="946"/>
      <c r="B66" s="947"/>
      <c r="C66" s="947"/>
      <c r="D66" s="950" t="s">
        <v>45</v>
      </c>
      <c r="E66" s="1091">
        <v>0.99572498793487296</v>
      </c>
      <c r="F66" s="1092">
        <v>0.99689027325737867</v>
      </c>
      <c r="G66" s="1092">
        <v>0</v>
      </c>
      <c r="H66" s="1092">
        <v>0.97390500215154441</v>
      </c>
      <c r="I66" s="1092">
        <v>1</v>
      </c>
      <c r="J66" s="1092">
        <v>0</v>
      </c>
      <c r="K66" s="1092">
        <v>0</v>
      </c>
      <c r="L66" s="1093">
        <v>0.99998824177843093</v>
      </c>
    </row>
    <row r="67" spans="1:12" ht="18.95" customHeight="1">
      <c r="A67" s="940" t="s">
        <v>370</v>
      </c>
      <c r="B67" s="941" t="s">
        <v>47</v>
      </c>
      <c r="C67" s="942" t="s">
        <v>371</v>
      </c>
      <c r="D67" s="943" t="s">
        <v>41</v>
      </c>
      <c r="E67" s="1095">
        <v>741488000</v>
      </c>
      <c r="F67" s="1094">
        <v>729462000</v>
      </c>
      <c r="G67" s="1094">
        <v>321000</v>
      </c>
      <c r="H67" s="1094">
        <v>11233000</v>
      </c>
      <c r="I67" s="1094">
        <v>472000</v>
      </c>
      <c r="J67" s="1094">
        <v>0</v>
      </c>
      <c r="K67" s="1094">
        <v>0</v>
      </c>
      <c r="L67" s="1097">
        <v>0</v>
      </c>
    </row>
    <row r="68" spans="1:12" ht="18.95" customHeight="1">
      <c r="A68" s="940"/>
      <c r="B68" s="941"/>
      <c r="C68" s="942"/>
      <c r="D68" s="945" t="s">
        <v>42</v>
      </c>
      <c r="E68" s="1096">
        <v>900429483.65999997</v>
      </c>
      <c r="F68" s="1094">
        <v>846596835.65999997</v>
      </c>
      <c r="G68" s="1094">
        <v>79200</v>
      </c>
      <c r="H68" s="1094">
        <v>50150122.349999994</v>
      </c>
      <c r="I68" s="1094">
        <v>3603325.65</v>
      </c>
      <c r="J68" s="1094">
        <v>0</v>
      </c>
      <c r="K68" s="1094">
        <v>0</v>
      </c>
      <c r="L68" s="1097">
        <v>0</v>
      </c>
    </row>
    <row r="69" spans="1:12" ht="18.95" customHeight="1">
      <c r="A69" s="940"/>
      <c r="B69" s="941"/>
      <c r="C69" s="942"/>
      <c r="D69" s="945" t="s">
        <v>43</v>
      </c>
      <c r="E69" s="1096">
        <v>885107774.98000014</v>
      </c>
      <c r="F69" s="1094">
        <v>832107925.22000015</v>
      </c>
      <c r="G69" s="1094">
        <v>79196.600000000006</v>
      </c>
      <c r="H69" s="1094">
        <v>49444812.619999997</v>
      </c>
      <c r="I69" s="1094">
        <v>3475840.54</v>
      </c>
      <c r="J69" s="1094">
        <v>0</v>
      </c>
      <c r="K69" s="1094">
        <v>0</v>
      </c>
      <c r="L69" s="1097">
        <v>0</v>
      </c>
    </row>
    <row r="70" spans="1:12" ht="18.95" customHeight="1">
      <c r="A70" s="944"/>
      <c r="B70" s="942"/>
      <c r="C70" s="942"/>
      <c r="D70" s="945" t="s">
        <v>44</v>
      </c>
      <c r="E70" s="1089">
        <v>1.1936913004391172</v>
      </c>
      <c r="F70" s="1088">
        <v>1.1407145611697389</v>
      </c>
      <c r="G70" s="1088">
        <v>0.24671838006230531</v>
      </c>
      <c r="H70" s="1088">
        <v>4.401745982373364</v>
      </c>
      <c r="I70" s="1088">
        <v>7.3640689406779662</v>
      </c>
      <c r="J70" s="1088">
        <v>0</v>
      </c>
      <c r="K70" s="1088">
        <v>0</v>
      </c>
      <c r="L70" s="1090">
        <v>0</v>
      </c>
    </row>
    <row r="71" spans="1:12" ht="18.95" customHeight="1">
      <c r="A71" s="946"/>
      <c r="B71" s="947"/>
      <c r="C71" s="947"/>
      <c r="D71" s="948" t="s">
        <v>45</v>
      </c>
      <c r="E71" s="1091">
        <v>0.98298399934915359</v>
      </c>
      <c r="F71" s="1092">
        <v>0.98288570210789372</v>
      </c>
      <c r="G71" s="1092">
        <v>0.99995707070707074</v>
      </c>
      <c r="H71" s="1092">
        <v>0.98593603171937227</v>
      </c>
      <c r="I71" s="1092">
        <v>0.96462015305222282</v>
      </c>
      <c r="J71" s="1092">
        <v>0</v>
      </c>
      <c r="K71" s="1092">
        <v>0</v>
      </c>
      <c r="L71" s="1093">
        <v>0</v>
      </c>
    </row>
    <row r="72" spans="1:12" ht="18.95" customHeight="1">
      <c r="A72" s="957" t="s">
        <v>372</v>
      </c>
      <c r="B72" s="953" t="s">
        <v>47</v>
      </c>
      <c r="C72" s="958" t="s">
        <v>373</v>
      </c>
      <c r="D72" s="955" t="s">
        <v>41</v>
      </c>
      <c r="E72" s="1095">
        <v>500335000</v>
      </c>
      <c r="F72" s="1094">
        <v>348091000</v>
      </c>
      <c r="G72" s="1094">
        <v>224000</v>
      </c>
      <c r="H72" s="1094">
        <v>132551000</v>
      </c>
      <c r="I72" s="1094">
        <v>2965000</v>
      </c>
      <c r="J72" s="1094">
        <v>0</v>
      </c>
      <c r="K72" s="1094">
        <v>0</v>
      </c>
      <c r="L72" s="1097">
        <v>16504000</v>
      </c>
    </row>
    <row r="73" spans="1:12" ht="18.95" customHeight="1">
      <c r="A73" s="940"/>
      <c r="B73" s="941"/>
      <c r="C73" s="942"/>
      <c r="D73" s="945" t="s">
        <v>42</v>
      </c>
      <c r="E73" s="1096">
        <v>498583937.10000002</v>
      </c>
      <c r="F73" s="1094">
        <v>352021360.87</v>
      </c>
      <c r="G73" s="1094">
        <v>247095.7</v>
      </c>
      <c r="H73" s="1094">
        <v>121575950.11</v>
      </c>
      <c r="I73" s="1094">
        <v>7562067.4199999999</v>
      </c>
      <c r="J73" s="1094">
        <v>0</v>
      </c>
      <c r="K73" s="1094">
        <v>0</v>
      </c>
      <c r="L73" s="1097">
        <v>17177463</v>
      </c>
    </row>
    <row r="74" spans="1:12" ht="18.95" customHeight="1">
      <c r="A74" s="940"/>
      <c r="B74" s="941"/>
      <c r="C74" s="942"/>
      <c r="D74" s="945" t="s">
        <v>43</v>
      </c>
      <c r="E74" s="1096">
        <v>493281751.44000006</v>
      </c>
      <c r="F74" s="1094">
        <v>350221494.74999994</v>
      </c>
      <c r="G74" s="1094">
        <v>225226.99</v>
      </c>
      <c r="H74" s="1094">
        <v>119164419.83000007</v>
      </c>
      <c r="I74" s="1094">
        <v>7507494.8799999999</v>
      </c>
      <c r="J74" s="1094">
        <v>0</v>
      </c>
      <c r="K74" s="1094">
        <v>0</v>
      </c>
      <c r="L74" s="1097">
        <v>16163114.989999998</v>
      </c>
    </row>
    <row r="75" spans="1:12" ht="18.95" customHeight="1">
      <c r="A75" s="944"/>
      <c r="B75" s="942"/>
      <c r="C75" s="942" t="s">
        <v>4</v>
      </c>
      <c r="D75" s="945" t="s">
        <v>44</v>
      </c>
      <c r="E75" s="1089">
        <v>0.98590294790490385</v>
      </c>
      <c r="F75" s="1088">
        <v>1.0061205108721569</v>
      </c>
      <c r="G75" s="1088">
        <v>1.0054776339285714</v>
      </c>
      <c r="H75" s="1088">
        <v>0.89900807862634058</v>
      </c>
      <c r="I75" s="1088">
        <v>2.5320387453625632</v>
      </c>
      <c r="J75" s="1088">
        <v>0</v>
      </c>
      <c r="K75" s="1088">
        <v>0</v>
      </c>
      <c r="L75" s="1090">
        <v>0.97934530962190969</v>
      </c>
    </row>
    <row r="76" spans="1:12" ht="18.95" customHeight="1">
      <c r="A76" s="946"/>
      <c r="B76" s="947"/>
      <c r="C76" s="947"/>
      <c r="D76" s="951" t="s">
        <v>45</v>
      </c>
      <c r="E76" s="1091">
        <v>0.98936551046782617</v>
      </c>
      <c r="F76" s="1092">
        <v>0.99488705425275381</v>
      </c>
      <c r="G76" s="1092">
        <v>0.91149700298305469</v>
      </c>
      <c r="H76" s="1092">
        <v>0.98016441345662519</v>
      </c>
      <c r="I76" s="1092">
        <v>0.99278338356840512</v>
      </c>
      <c r="J76" s="1092">
        <v>0</v>
      </c>
      <c r="K76" s="1092">
        <v>0</v>
      </c>
      <c r="L76" s="1093">
        <v>0.94094890438710299</v>
      </c>
    </row>
    <row r="77" spans="1:12" ht="18.95" customHeight="1">
      <c r="A77" s="940" t="s">
        <v>374</v>
      </c>
      <c r="B77" s="941" t="s">
        <v>47</v>
      </c>
      <c r="C77" s="942" t="s">
        <v>375</v>
      </c>
      <c r="D77" s="956" t="s">
        <v>41</v>
      </c>
      <c r="E77" s="1095">
        <v>23781000</v>
      </c>
      <c r="F77" s="1094">
        <v>0</v>
      </c>
      <c r="G77" s="1094">
        <v>36000</v>
      </c>
      <c r="H77" s="1094">
        <v>22929000</v>
      </c>
      <c r="I77" s="1094">
        <v>0</v>
      </c>
      <c r="J77" s="1094">
        <v>0</v>
      </c>
      <c r="K77" s="1094">
        <v>0</v>
      </c>
      <c r="L77" s="1097">
        <v>816000</v>
      </c>
    </row>
    <row r="78" spans="1:12" ht="18.95" customHeight="1">
      <c r="A78" s="940"/>
      <c r="B78" s="941"/>
      <c r="C78" s="942"/>
      <c r="D78" s="945" t="s">
        <v>42</v>
      </c>
      <c r="E78" s="1096">
        <v>23451420</v>
      </c>
      <c r="F78" s="1094">
        <v>0</v>
      </c>
      <c r="G78" s="1094">
        <v>29019</v>
      </c>
      <c r="H78" s="1094">
        <v>22417304</v>
      </c>
      <c r="I78" s="1094">
        <v>56073</v>
      </c>
      <c r="J78" s="1094">
        <v>0</v>
      </c>
      <c r="K78" s="1094">
        <v>0</v>
      </c>
      <c r="L78" s="1097">
        <v>949024</v>
      </c>
    </row>
    <row r="79" spans="1:12" ht="18.95" customHeight="1">
      <c r="A79" s="940"/>
      <c r="B79" s="941"/>
      <c r="C79" s="942"/>
      <c r="D79" s="945" t="s">
        <v>43</v>
      </c>
      <c r="E79" s="1096">
        <v>23269093.760000009</v>
      </c>
      <c r="F79" s="1094">
        <v>0</v>
      </c>
      <c r="G79" s="1094">
        <v>26633.65</v>
      </c>
      <c r="H79" s="1094">
        <v>22284952.090000007</v>
      </c>
      <c r="I79" s="1094">
        <v>56072.01</v>
      </c>
      <c r="J79" s="1094">
        <v>0</v>
      </c>
      <c r="K79" s="1094">
        <v>0</v>
      </c>
      <c r="L79" s="1097">
        <v>901436.00999999989</v>
      </c>
    </row>
    <row r="80" spans="1:12" ht="18.95" customHeight="1">
      <c r="A80" s="944"/>
      <c r="B80" s="942"/>
      <c r="C80" s="942"/>
      <c r="D80" s="945" t="s">
        <v>44</v>
      </c>
      <c r="E80" s="1089">
        <v>0.9784741499516425</v>
      </c>
      <c r="F80" s="1088">
        <v>0</v>
      </c>
      <c r="G80" s="1088">
        <v>0.73982361111111117</v>
      </c>
      <c r="H80" s="1088">
        <v>0.97191120807710796</v>
      </c>
      <c r="I80" s="1088">
        <v>0</v>
      </c>
      <c r="J80" s="1088">
        <v>0</v>
      </c>
      <c r="K80" s="1088">
        <v>0</v>
      </c>
      <c r="L80" s="1090">
        <v>1.1047009926470588</v>
      </c>
    </row>
    <row r="81" spans="1:12" ht="18.95" customHeight="1">
      <c r="A81" s="946"/>
      <c r="B81" s="947"/>
      <c r="C81" s="947"/>
      <c r="D81" s="945" t="s">
        <v>45</v>
      </c>
      <c r="E81" s="1091">
        <v>0.99222536460478761</v>
      </c>
      <c r="F81" s="1092">
        <v>0</v>
      </c>
      <c r="G81" s="1092">
        <v>0.91780040663013895</v>
      </c>
      <c r="H81" s="1092">
        <v>0.99409599343435795</v>
      </c>
      <c r="I81" s="1092">
        <v>0.99998234444385004</v>
      </c>
      <c r="J81" s="1092">
        <v>0</v>
      </c>
      <c r="K81" s="1092">
        <v>0</v>
      </c>
      <c r="L81" s="1093">
        <v>0.94985586244394227</v>
      </c>
    </row>
    <row r="82" spans="1:12" ht="18.95" customHeight="1">
      <c r="A82" s="940" t="s">
        <v>376</v>
      </c>
      <c r="B82" s="941" t="s">
        <v>47</v>
      </c>
      <c r="C82" s="942" t="s">
        <v>708</v>
      </c>
      <c r="D82" s="943" t="s">
        <v>41</v>
      </c>
      <c r="E82" s="1095">
        <v>25439955000</v>
      </c>
      <c r="F82" s="1094">
        <v>22689999000</v>
      </c>
      <c r="G82" s="1094">
        <v>70189000</v>
      </c>
      <c r="H82" s="1094">
        <v>906404000</v>
      </c>
      <c r="I82" s="1094">
        <v>1329577000</v>
      </c>
      <c r="J82" s="1094">
        <v>0</v>
      </c>
      <c r="K82" s="1094">
        <v>0</v>
      </c>
      <c r="L82" s="1097">
        <v>443786000</v>
      </c>
    </row>
    <row r="83" spans="1:12" ht="18.95" customHeight="1">
      <c r="A83" s="940"/>
      <c r="B83" s="941"/>
      <c r="C83" s="942"/>
      <c r="D83" s="945" t="s">
        <v>42</v>
      </c>
      <c r="E83" s="1096">
        <v>25949174399.290001</v>
      </c>
      <c r="F83" s="1094">
        <v>23404575328</v>
      </c>
      <c r="G83" s="1094">
        <v>51845770</v>
      </c>
      <c r="H83" s="1094">
        <v>794120020</v>
      </c>
      <c r="I83" s="1094">
        <v>1316578929.2900002</v>
      </c>
      <c r="J83" s="1094">
        <v>0</v>
      </c>
      <c r="K83" s="1094">
        <v>0</v>
      </c>
      <c r="L83" s="1097">
        <v>382054352</v>
      </c>
    </row>
    <row r="84" spans="1:12" ht="18.95" customHeight="1">
      <c r="A84" s="940"/>
      <c r="B84" s="941"/>
      <c r="C84" s="942"/>
      <c r="D84" s="945" t="s">
        <v>43</v>
      </c>
      <c r="E84" s="1096">
        <v>25741174281.409992</v>
      </c>
      <c r="F84" s="1094">
        <v>23303352952.859997</v>
      </c>
      <c r="G84" s="1094">
        <v>50779194.510000005</v>
      </c>
      <c r="H84" s="1094">
        <v>761401182.59000003</v>
      </c>
      <c r="I84" s="1094">
        <v>1295338481.5799999</v>
      </c>
      <c r="J84" s="1094">
        <v>0</v>
      </c>
      <c r="K84" s="1094">
        <v>0</v>
      </c>
      <c r="L84" s="1097">
        <v>330302469.87</v>
      </c>
    </row>
    <row r="85" spans="1:12" ht="18.95" customHeight="1">
      <c r="A85" s="944"/>
      <c r="B85" s="942"/>
      <c r="C85" s="942"/>
      <c r="D85" s="945" t="s">
        <v>44</v>
      </c>
      <c r="E85" s="1089">
        <v>1.0118404015026754</v>
      </c>
      <c r="F85" s="1088">
        <v>1.0270319074434511</v>
      </c>
      <c r="G85" s="1088">
        <v>0.72346371240507779</v>
      </c>
      <c r="H85" s="1088">
        <v>0.8400240760080494</v>
      </c>
      <c r="I85" s="1088">
        <v>0.97424856294896789</v>
      </c>
      <c r="J85" s="1088">
        <v>0</v>
      </c>
      <c r="K85" s="1088">
        <v>0</v>
      </c>
      <c r="L85" s="1090">
        <v>0.7442832127872443</v>
      </c>
    </row>
    <row r="86" spans="1:12" ht="18.95" customHeight="1">
      <c r="A86" s="946"/>
      <c r="B86" s="947"/>
      <c r="C86" s="947"/>
      <c r="D86" s="950" t="s">
        <v>45</v>
      </c>
      <c r="E86" s="1091">
        <v>0.99198432618011534</v>
      </c>
      <c r="F86" s="1092">
        <v>0.99567510310606211</v>
      </c>
      <c r="G86" s="1092">
        <v>0.97942791687730757</v>
      </c>
      <c r="H86" s="1092">
        <v>0.95879862415507422</v>
      </c>
      <c r="I86" s="1092">
        <v>0.98386693935512493</v>
      </c>
      <c r="J86" s="1092">
        <v>0</v>
      </c>
      <c r="K86" s="1092">
        <v>0</v>
      </c>
      <c r="L86" s="1093">
        <v>0.86454314194018134</v>
      </c>
    </row>
    <row r="87" spans="1:12" ht="18.95" customHeight="1">
      <c r="A87" s="940" t="s">
        <v>377</v>
      </c>
      <c r="B87" s="941" t="s">
        <v>47</v>
      </c>
      <c r="C87" s="942" t="s">
        <v>83</v>
      </c>
      <c r="D87" s="945" t="s">
        <v>41</v>
      </c>
      <c r="E87" s="1095">
        <v>16036993000</v>
      </c>
      <c r="F87" s="1094">
        <v>838322000</v>
      </c>
      <c r="G87" s="1094">
        <v>394540000</v>
      </c>
      <c r="H87" s="1094">
        <v>13572616000</v>
      </c>
      <c r="I87" s="1094">
        <v>361240000</v>
      </c>
      <c r="J87" s="1094">
        <v>0</v>
      </c>
      <c r="K87" s="1094">
        <v>0</v>
      </c>
      <c r="L87" s="1097">
        <v>870275000</v>
      </c>
    </row>
    <row r="88" spans="1:12" ht="18.95" customHeight="1">
      <c r="A88" s="940"/>
      <c r="B88" s="941"/>
      <c r="C88" s="942"/>
      <c r="D88" s="945" t="s">
        <v>42</v>
      </c>
      <c r="E88" s="1096">
        <v>26778602032.400028</v>
      </c>
      <c r="F88" s="1094">
        <v>10579286310.360001</v>
      </c>
      <c r="G88" s="1094">
        <v>382902905.28999996</v>
      </c>
      <c r="H88" s="1094">
        <v>14239712913.460026</v>
      </c>
      <c r="I88" s="1094">
        <v>657987702.26999962</v>
      </c>
      <c r="J88" s="1094">
        <v>5000</v>
      </c>
      <c r="K88" s="1094">
        <v>0</v>
      </c>
      <c r="L88" s="1097">
        <v>918707201.02000046</v>
      </c>
    </row>
    <row r="89" spans="1:12" ht="18.95" customHeight="1">
      <c r="A89" s="940"/>
      <c r="B89" s="941"/>
      <c r="C89" s="942"/>
      <c r="D89" s="945" t="s">
        <v>43</v>
      </c>
      <c r="E89" s="1096">
        <v>26303181298.850006</v>
      </c>
      <c r="F89" s="1094">
        <v>10534230607.98999</v>
      </c>
      <c r="G89" s="1094">
        <v>361708093.83000022</v>
      </c>
      <c r="H89" s="1094">
        <v>13977462852.220015</v>
      </c>
      <c r="I89" s="1094">
        <v>641845316.30000019</v>
      </c>
      <c r="J89" s="1094">
        <v>4560.13</v>
      </c>
      <c r="K89" s="1094">
        <v>0</v>
      </c>
      <c r="L89" s="1097">
        <v>787929868.3800019</v>
      </c>
    </row>
    <row r="90" spans="1:12" ht="18.95" customHeight="1">
      <c r="A90" s="940"/>
      <c r="B90" s="942"/>
      <c r="C90" s="942"/>
      <c r="D90" s="945" t="s">
        <v>44</v>
      </c>
      <c r="E90" s="1089">
        <v>1.640156686409354</v>
      </c>
      <c r="F90" s="1088" t="s">
        <v>912</v>
      </c>
      <c r="G90" s="1088">
        <v>0.9167843408272931</v>
      </c>
      <c r="H90" s="1088">
        <v>1.0298282108784345</v>
      </c>
      <c r="I90" s="1088">
        <v>1.7767836239065447</v>
      </c>
      <c r="J90" s="1088">
        <v>0</v>
      </c>
      <c r="K90" s="1088">
        <v>0</v>
      </c>
      <c r="L90" s="1090">
        <v>0.90538033194105527</v>
      </c>
    </row>
    <row r="91" spans="1:12" ht="18.95" customHeight="1">
      <c r="A91" s="946"/>
      <c r="B91" s="947"/>
      <c r="C91" s="947"/>
      <c r="D91" s="948" t="s">
        <v>45</v>
      </c>
      <c r="E91" s="1091">
        <v>0.9822462452306211</v>
      </c>
      <c r="F91" s="1092">
        <v>0.99574113970940659</v>
      </c>
      <c r="G91" s="1092">
        <v>0.94464703409876871</v>
      </c>
      <c r="H91" s="1092">
        <v>0.98158319182178733</v>
      </c>
      <c r="I91" s="1092">
        <v>0.97546704001562701</v>
      </c>
      <c r="J91" s="1092">
        <v>0.912026</v>
      </c>
      <c r="K91" s="1092">
        <v>0</v>
      </c>
      <c r="L91" s="1093">
        <v>0.85765069382845571</v>
      </c>
    </row>
    <row r="92" spans="1:12" ht="18.95" customHeight="1">
      <c r="A92" s="940" t="s">
        <v>378</v>
      </c>
      <c r="B92" s="941" t="s">
        <v>47</v>
      </c>
      <c r="C92" s="942" t="s">
        <v>379</v>
      </c>
      <c r="D92" s="943" t="s">
        <v>41</v>
      </c>
      <c r="E92" s="1095">
        <v>2751371000</v>
      </c>
      <c r="F92" s="1094">
        <v>8050000</v>
      </c>
      <c r="G92" s="1094">
        <v>136034000</v>
      </c>
      <c r="H92" s="1094">
        <v>2454242000</v>
      </c>
      <c r="I92" s="1094">
        <v>153031000</v>
      </c>
      <c r="J92" s="1094">
        <v>0</v>
      </c>
      <c r="K92" s="1094">
        <v>0</v>
      </c>
      <c r="L92" s="1097">
        <v>14000</v>
      </c>
    </row>
    <row r="93" spans="1:12" ht="18.95" customHeight="1">
      <c r="A93" s="940"/>
      <c r="B93" s="941"/>
      <c r="C93" s="942" t="s">
        <v>380</v>
      </c>
      <c r="D93" s="945" t="s">
        <v>42</v>
      </c>
      <c r="E93" s="1096">
        <v>3004132485.1599994</v>
      </c>
      <c r="F93" s="1094">
        <v>346386817</v>
      </c>
      <c r="G93" s="1094">
        <v>136303192.19999999</v>
      </c>
      <c r="H93" s="1094">
        <v>2378854372.0099998</v>
      </c>
      <c r="I93" s="1094">
        <v>142574103.94999999</v>
      </c>
      <c r="J93" s="1094">
        <v>0</v>
      </c>
      <c r="K93" s="1094">
        <v>0</v>
      </c>
      <c r="L93" s="1097">
        <v>14000</v>
      </c>
    </row>
    <row r="94" spans="1:12" ht="18.95" customHeight="1">
      <c r="A94" s="940"/>
      <c r="B94" s="941"/>
      <c r="C94" s="942" t="s">
        <v>381</v>
      </c>
      <c r="D94" s="945" t="s">
        <v>43</v>
      </c>
      <c r="E94" s="1096">
        <v>2931970688.7499971</v>
      </c>
      <c r="F94" s="1094">
        <v>337354739.40999997</v>
      </c>
      <c r="G94" s="1094">
        <v>134678275.96000001</v>
      </c>
      <c r="H94" s="1094">
        <v>2331834875.8199973</v>
      </c>
      <c r="I94" s="1094">
        <v>128102797.56</v>
      </c>
      <c r="J94" s="1094">
        <v>0</v>
      </c>
      <c r="K94" s="1094">
        <v>0</v>
      </c>
      <c r="L94" s="1097">
        <v>0</v>
      </c>
    </row>
    <row r="95" spans="1:12" ht="18.95" customHeight="1">
      <c r="A95" s="944"/>
      <c r="B95" s="942"/>
      <c r="C95" s="942" t="s">
        <v>382</v>
      </c>
      <c r="D95" s="945" t="s">
        <v>44</v>
      </c>
      <c r="E95" s="1089">
        <v>1.0656398896223001</v>
      </c>
      <c r="F95" s="1088" t="s">
        <v>912</v>
      </c>
      <c r="G95" s="1088">
        <v>0.99003393239925319</v>
      </c>
      <c r="H95" s="1088">
        <v>0.95012426477095469</v>
      </c>
      <c r="I95" s="1088">
        <v>0.83710357744509289</v>
      </c>
      <c r="J95" s="1088">
        <v>0</v>
      </c>
      <c r="K95" s="1088">
        <v>0</v>
      </c>
      <c r="L95" s="1090">
        <v>0</v>
      </c>
    </row>
    <row r="96" spans="1:12" ht="18.95" customHeight="1">
      <c r="A96" s="946"/>
      <c r="B96" s="947"/>
      <c r="C96" s="947"/>
      <c r="D96" s="950" t="s">
        <v>45</v>
      </c>
      <c r="E96" s="1091">
        <v>0.97597915645649069</v>
      </c>
      <c r="F96" s="1092">
        <v>0.97392488066311134</v>
      </c>
      <c r="G96" s="1092">
        <v>0.98807866335503203</v>
      </c>
      <c r="H96" s="1092">
        <v>0.98023439486534281</v>
      </c>
      <c r="I96" s="1092">
        <v>0.89849975564233597</v>
      </c>
      <c r="J96" s="1092">
        <v>0</v>
      </c>
      <c r="K96" s="1092">
        <v>0</v>
      </c>
      <c r="L96" s="1093">
        <v>0</v>
      </c>
    </row>
    <row r="97" spans="1:12" ht="18.95" customHeight="1">
      <c r="A97" s="940" t="s">
        <v>383</v>
      </c>
      <c r="B97" s="941" t="s">
        <v>47</v>
      </c>
      <c r="C97" s="942" t="s">
        <v>113</v>
      </c>
      <c r="D97" s="945" t="s">
        <v>41</v>
      </c>
      <c r="E97" s="1095">
        <v>43956841000</v>
      </c>
      <c r="F97" s="1094">
        <v>1571360000</v>
      </c>
      <c r="G97" s="1094">
        <v>1531961000</v>
      </c>
      <c r="H97" s="1094">
        <v>23530371000</v>
      </c>
      <c r="I97" s="1094">
        <v>17323149000</v>
      </c>
      <c r="J97" s="1094">
        <v>0</v>
      </c>
      <c r="K97" s="1094">
        <v>0</v>
      </c>
      <c r="L97" s="1097">
        <v>0</v>
      </c>
    </row>
    <row r="98" spans="1:12" ht="18.95" customHeight="1">
      <c r="A98" s="940"/>
      <c r="B98" s="941"/>
      <c r="C98" s="942"/>
      <c r="D98" s="945" t="s">
        <v>42</v>
      </c>
      <c r="E98" s="1096">
        <v>43721228438.889999</v>
      </c>
      <c r="F98" s="1094">
        <v>2295053878.5599999</v>
      </c>
      <c r="G98" s="1094">
        <v>1430897983.1499996</v>
      </c>
      <c r="H98" s="1094">
        <v>23229977818.180004</v>
      </c>
      <c r="I98" s="1094">
        <v>16765298759</v>
      </c>
      <c r="J98" s="1094">
        <v>0</v>
      </c>
      <c r="K98" s="1094">
        <v>0</v>
      </c>
      <c r="L98" s="1097">
        <v>0</v>
      </c>
    </row>
    <row r="99" spans="1:12" ht="18.95" customHeight="1">
      <c r="A99" s="940"/>
      <c r="B99" s="941"/>
      <c r="C99" s="942"/>
      <c r="D99" s="945" t="s">
        <v>43</v>
      </c>
      <c r="E99" s="1096">
        <v>43674594153.439987</v>
      </c>
      <c r="F99" s="1094">
        <v>2282500897.4699998</v>
      </c>
      <c r="G99" s="1094">
        <v>1430737031.1299999</v>
      </c>
      <c r="H99" s="1094">
        <v>23220480170.499989</v>
      </c>
      <c r="I99" s="1094">
        <v>16740876054.34</v>
      </c>
      <c r="J99" s="1094">
        <v>0</v>
      </c>
      <c r="K99" s="1094">
        <v>0</v>
      </c>
      <c r="L99" s="1097">
        <v>0</v>
      </c>
    </row>
    <row r="100" spans="1:12" ht="18.95" customHeight="1">
      <c r="A100" s="944"/>
      <c r="B100" s="942"/>
      <c r="C100" s="942"/>
      <c r="D100" s="945" t="s">
        <v>44</v>
      </c>
      <c r="E100" s="1089">
        <v>0.99357900067113525</v>
      </c>
      <c r="F100" s="1088">
        <v>1.4525639557262497</v>
      </c>
      <c r="G100" s="1088">
        <v>0.93392523121019388</v>
      </c>
      <c r="H100" s="1088">
        <v>0.98683017664702311</v>
      </c>
      <c r="I100" s="1088">
        <v>0.96638758082263221</v>
      </c>
      <c r="J100" s="1088">
        <v>0</v>
      </c>
      <c r="K100" s="1088">
        <v>0</v>
      </c>
      <c r="L100" s="1090">
        <v>0</v>
      </c>
    </row>
    <row r="101" spans="1:12" ht="18.95" customHeight="1">
      <c r="A101" s="946"/>
      <c r="B101" s="947"/>
      <c r="C101" s="947"/>
      <c r="D101" s="948" t="s">
        <v>45</v>
      </c>
      <c r="E101" s="1091">
        <v>0.99893337202281052</v>
      </c>
      <c r="F101" s="1092">
        <v>0.99453041987063229</v>
      </c>
      <c r="G101" s="1092">
        <v>0.99988751677485388</v>
      </c>
      <c r="H101" s="1092">
        <v>0.99959114693288331</v>
      </c>
      <c r="I101" s="1092">
        <v>0.99854325860749193</v>
      </c>
      <c r="J101" s="1092">
        <v>0</v>
      </c>
      <c r="K101" s="1092">
        <v>0</v>
      </c>
      <c r="L101" s="1093">
        <v>0</v>
      </c>
    </row>
    <row r="102" spans="1:12" ht="18.95" customHeight="1">
      <c r="A102" s="957" t="s">
        <v>384</v>
      </c>
      <c r="B102" s="953" t="s">
        <v>47</v>
      </c>
      <c r="C102" s="958" t="s">
        <v>385</v>
      </c>
      <c r="D102" s="955" t="s">
        <v>41</v>
      </c>
      <c r="E102" s="1095">
        <v>91923927000</v>
      </c>
      <c r="F102" s="1094">
        <v>68669993000</v>
      </c>
      <c r="G102" s="1094">
        <v>23133586000</v>
      </c>
      <c r="H102" s="1094">
        <v>119352000</v>
      </c>
      <c r="I102" s="1094">
        <v>996000</v>
      </c>
      <c r="J102" s="1094">
        <v>0</v>
      </c>
      <c r="K102" s="1094">
        <v>0</v>
      </c>
      <c r="L102" s="1097">
        <v>0</v>
      </c>
    </row>
    <row r="103" spans="1:12" ht="18.95" customHeight="1">
      <c r="A103" s="940"/>
      <c r="B103" s="941"/>
      <c r="C103" s="942" t="s">
        <v>386</v>
      </c>
      <c r="D103" s="945" t="s">
        <v>42</v>
      </c>
      <c r="E103" s="1096">
        <v>89607660964</v>
      </c>
      <c r="F103" s="1094">
        <v>66054493000</v>
      </c>
      <c r="G103" s="1094">
        <v>23426353793</v>
      </c>
      <c r="H103" s="1094">
        <v>125679171</v>
      </c>
      <c r="I103" s="1094">
        <v>1135000</v>
      </c>
      <c r="J103" s="1094">
        <v>0</v>
      </c>
      <c r="K103" s="1094">
        <v>0</v>
      </c>
      <c r="L103" s="1097">
        <v>0</v>
      </c>
    </row>
    <row r="104" spans="1:12" ht="18.95" customHeight="1">
      <c r="A104" s="940"/>
      <c r="B104" s="941"/>
      <c r="C104" s="942"/>
      <c r="D104" s="945" t="s">
        <v>43</v>
      </c>
      <c r="E104" s="1096">
        <v>89420551960.930008</v>
      </c>
      <c r="F104" s="1094">
        <v>66052308033.019997</v>
      </c>
      <c r="G104" s="1094">
        <v>23243594957.639999</v>
      </c>
      <c r="H104" s="1094">
        <v>123523987.31000002</v>
      </c>
      <c r="I104" s="1094">
        <v>1124982.96</v>
      </c>
      <c r="J104" s="1094">
        <v>0</v>
      </c>
      <c r="K104" s="1094">
        <v>0</v>
      </c>
      <c r="L104" s="1097">
        <v>0</v>
      </c>
    </row>
    <row r="105" spans="1:12" ht="18.95" customHeight="1">
      <c r="A105" s="944"/>
      <c r="B105" s="942"/>
      <c r="C105" s="942"/>
      <c r="D105" s="945" t="s">
        <v>44</v>
      </c>
      <c r="E105" s="1089">
        <v>0.97276688321779381</v>
      </c>
      <c r="F105" s="1088">
        <v>0.96188022085600033</v>
      </c>
      <c r="G105" s="1088">
        <v>1.0047553785063845</v>
      </c>
      <c r="H105" s="1088">
        <v>1.0349553196427377</v>
      </c>
      <c r="I105" s="1088">
        <v>1.1295009638554216</v>
      </c>
      <c r="J105" s="1088">
        <v>0</v>
      </c>
      <c r="K105" s="1088">
        <v>0</v>
      </c>
      <c r="L105" s="1090">
        <v>0</v>
      </c>
    </row>
    <row r="106" spans="1:12" ht="18.95" customHeight="1">
      <c r="A106" s="946"/>
      <c r="B106" s="947"/>
      <c r="C106" s="947"/>
      <c r="D106" s="951" t="s">
        <v>45</v>
      </c>
      <c r="E106" s="1091">
        <v>0.99791190841210375</v>
      </c>
      <c r="F106" s="1092">
        <v>0.99996692175080348</v>
      </c>
      <c r="G106" s="1092">
        <v>0.99219857955809532</v>
      </c>
      <c r="H106" s="1092">
        <v>0.9828517034855363</v>
      </c>
      <c r="I106" s="1092">
        <v>0.99117441409691631</v>
      </c>
      <c r="J106" s="1092">
        <v>0</v>
      </c>
      <c r="K106" s="1092">
        <v>0</v>
      </c>
      <c r="L106" s="1093">
        <v>0</v>
      </c>
    </row>
    <row r="107" spans="1:12" ht="18.95" customHeight="1">
      <c r="A107" s="940" t="s">
        <v>387</v>
      </c>
      <c r="B107" s="941" t="s">
        <v>47</v>
      </c>
      <c r="C107" s="942" t="s">
        <v>388</v>
      </c>
      <c r="D107" s="956" t="s">
        <v>41</v>
      </c>
      <c r="E107" s="1095">
        <v>18674477000</v>
      </c>
      <c r="F107" s="1094">
        <v>2789817000</v>
      </c>
      <c r="G107" s="1094">
        <v>343046000</v>
      </c>
      <c r="H107" s="1094">
        <v>14039546000</v>
      </c>
      <c r="I107" s="1094">
        <v>1440213000</v>
      </c>
      <c r="J107" s="1094">
        <v>0</v>
      </c>
      <c r="K107" s="1094">
        <v>0</v>
      </c>
      <c r="L107" s="1097">
        <v>61855000</v>
      </c>
    </row>
    <row r="108" spans="1:12" ht="18.95" customHeight="1">
      <c r="A108" s="940"/>
      <c r="B108" s="941"/>
      <c r="C108" s="942" t="s">
        <v>389</v>
      </c>
      <c r="D108" s="945" t="s">
        <v>42</v>
      </c>
      <c r="E108" s="1096">
        <v>19580885632.560005</v>
      </c>
      <c r="F108" s="1094">
        <v>3082629138.5599999</v>
      </c>
      <c r="G108" s="1094">
        <v>426636768.43999994</v>
      </c>
      <c r="H108" s="1094">
        <v>13840382734.980005</v>
      </c>
      <c r="I108" s="1094">
        <v>1934892572.5900002</v>
      </c>
      <c r="J108" s="1094">
        <v>0</v>
      </c>
      <c r="K108" s="1094">
        <v>0</v>
      </c>
      <c r="L108" s="1097">
        <v>296344417.99000001</v>
      </c>
    </row>
    <row r="109" spans="1:12" ht="18.95" customHeight="1">
      <c r="A109" s="940"/>
      <c r="B109" s="941"/>
      <c r="C109" s="942"/>
      <c r="D109" s="945" t="s">
        <v>43</v>
      </c>
      <c r="E109" s="1096">
        <v>19563981833.250008</v>
      </c>
      <c r="F109" s="1094">
        <v>3078639610.0999999</v>
      </c>
      <c r="G109" s="1094">
        <v>426592114.92999965</v>
      </c>
      <c r="H109" s="1094">
        <v>13836217205.330008</v>
      </c>
      <c r="I109" s="1094">
        <v>1929987688.9300003</v>
      </c>
      <c r="J109" s="1094">
        <v>0</v>
      </c>
      <c r="K109" s="1094">
        <v>0</v>
      </c>
      <c r="L109" s="1097">
        <v>292545213.95999992</v>
      </c>
    </row>
    <row r="110" spans="1:12" ht="18.95" customHeight="1">
      <c r="A110" s="940"/>
      <c r="B110" s="942"/>
      <c r="C110" s="942"/>
      <c r="D110" s="945" t="s">
        <v>44</v>
      </c>
      <c r="E110" s="1089">
        <v>1.0476321148511953</v>
      </c>
      <c r="F110" s="1088">
        <v>1.1035274392908208</v>
      </c>
      <c r="G110" s="1088">
        <v>1.2435420174845346</v>
      </c>
      <c r="H110" s="1088">
        <v>0.98551742380629737</v>
      </c>
      <c r="I110" s="1088">
        <v>1.3400710095867767</v>
      </c>
      <c r="J110" s="1088">
        <v>0</v>
      </c>
      <c r="K110" s="1088">
        <v>0</v>
      </c>
      <c r="L110" s="1090">
        <v>4.7295321956187841</v>
      </c>
    </row>
    <row r="111" spans="1:12" ht="18.95" customHeight="1">
      <c r="A111" s="946"/>
      <c r="B111" s="947"/>
      <c r="C111" s="947"/>
      <c r="D111" s="945" t="s">
        <v>45</v>
      </c>
      <c r="E111" s="1091">
        <v>0.99913671936871495</v>
      </c>
      <c r="F111" s="1092">
        <v>0.99870580329949654</v>
      </c>
      <c r="G111" s="1092">
        <v>0.9998953360017151</v>
      </c>
      <c r="H111" s="1092">
        <v>0.99969903074721556</v>
      </c>
      <c r="I111" s="1092">
        <v>0.99746503566684619</v>
      </c>
      <c r="J111" s="1092">
        <v>0</v>
      </c>
      <c r="K111" s="1092">
        <v>0</v>
      </c>
      <c r="L111" s="1093">
        <v>0.98717976854172329</v>
      </c>
    </row>
    <row r="112" spans="1:12" ht="18.95" customHeight="1">
      <c r="A112" s="940" t="s">
        <v>390</v>
      </c>
      <c r="B112" s="941" t="s">
        <v>47</v>
      </c>
      <c r="C112" s="942" t="s">
        <v>391</v>
      </c>
      <c r="D112" s="943" t="s">
        <v>41</v>
      </c>
      <c r="E112" s="1095">
        <v>15088214000</v>
      </c>
      <c r="F112" s="1094">
        <v>187014000</v>
      </c>
      <c r="G112" s="1094">
        <v>314375000</v>
      </c>
      <c r="H112" s="1094">
        <v>14061785000</v>
      </c>
      <c r="I112" s="1094">
        <v>508791000</v>
      </c>
      <c r="J112" s="1094">
        <v>0</v>
      </c>
      <c r="K112" s="1094">
        <v>0</v>
      </c>
      <c r="L112" s="1097">
        <v>16249000</v>
      </c>
    </row>
    <row r="113" spans="1:12" ht="18.95" customHeight="1">
      <c r="A113" s="940"/>
      <c r="B113" s="941"/>
      <c r="C113" s="942"/>
      <c r="D113" s="945" t="s">
        <v>42</v>
      </c>
      <c r="E113" s="1096">
        <v>14874361817.999998</v>
      </c>
      <c r="F113" s="1094">
        <v>186969223</v>
      </c>
      <c r="G113" s="1094">
        <v>272467762.12</v>
      </c>
      <c r="H113" s="1094">
        <v>13803756394.879997</v>
      </c>
      <c r="I113" s="1094">
        <v>586537760</v>
      </c>
      <c r="J113" s="1094">
        <v>0</v>
      </c>
      <c r="K113" s="1094">
        <v>0</v>
      </c>
      <c r="L113" s="1097">
        <v>24630678</v>
      </c>
    </row>
    <row r="114" spans="1:12" ht="18.95" customHeight="1">
      <c r="A114" s="940"/>
      <c r="B114" s="941"/>
      <c r="C114" s="942"/>
      <c r="D114" s="945" t="s">
        <v>43</v>
      </c>
      <c r="E114" s="1096">
        <v>14839173413.680004</v>
      </c>
      <c r="F114" s="1094">
        <v>185743256</v>
      </c>
      <c r="G114" s="1094">
        <v>271633561.63</v>
      </c>
      <c r="H114" s="1094">
        <v>13775452430.130005</v>
      </c>
      <c r="I114" s="1094">
        <v>586232856.55999994</v>
      </c>
      <c r="J114" s="1094">
        <v>0</v>
      </c>
      <c r="K114" s="1094">
        <v>0</v>
      </c>
      <c r="L114" s="1097">
        <v>20111309.359999999</v>
      </c>
    </row>
    <row r="115" spans="1:12" ht="18.95" customHeight="1">
      <c r="A115" s="944"/>
      <c r="B115" s="942"/>
      <c r="C115" s="942"/>
      <c r="D115" s="945" t="s">
        <v>44</v>
      </c>
      <c r="E115" s="1089">
        <v>0.98349436279734659</v>
      </c>
      <c r="F115" s="1088">
        <v>0.9932050862502273</v>
      </c>
      <c r="G115" s="1088">
        <v>0.86404313838568592</v>
      </c>
      <c r="H115" s="1088">
        <v>0.97963753749115101</v>
      </c>
      <c r="I115" s="1088">
        <v>1.1522075991124057</v>
      </c>
      <c r="J115" s="1088">
        <v>0</v>
      </c>
      <c r="K115" s="1088">
        <v>0</v>
      </c>
      <c r="L115" s="1090">
        <v>1.237695203397132</v>
      </c>
    </row>
    <row r="116" spans="1:12" ht="18.95" customHeight="1">
      <c r="A116" s="946"/>
      <c r="B116" s="947"/>
      <c r="C116" s="947"/>
      <c r="D116" s="950" t="s">
        <v>45</v>
      </c>
      <c r="E116" s="1091">
        <v>0.99763429149091887</v>
      </c>
      <c r="F116" s="1092">
        <v>0.99344294755934248</v>
      </c>
      <c r="G116" s="1092">
        <v>0.99693835159246247</v>
      </c>
      <c r="H116" s="1092">
        <v>0.99794954620030163</v>
      </c>
      <c r="I116" s="1092">
        <v>0.99948016400512718</v>
      </c>
      <c r="J116" s="1092">
        <v>0</v>
      </c>
      <c r="K116" s="1092">
        <v>0</v>
      </c>
      <c r="L116" s="1093">
        <v>0.81651464730284729</v>
      </c>
    </row>
    <row r="117" spans="1:12" ht="18.95" customHeight="1">
      <c r="A117" s="940" t="s">
        <v>392</v>
      </c>
      <c r="B117" s="941" t="s">
        <v>47</v>
      </c>
      <c r="C117" s="942" t="s">
        <v>393</v>
      </c>
      <c r="D117" s="943" t="s">
        <v>41</v>
      </c>
      <c r="E117" s="1095">
        <v>0</v>
      </c>
      <c r="F117" s="1094">
        <v>0</v>
      </c>
      <c r="G117" s="1094">
        <v>0</v>
      </c>
      <c r="H117" s="1094">
        <v>0</v>
      </c>
      <c r="I117" s="1094">
        <v>0</v>
      </c>
      <c r="J117" s="1094">
        <v>0</v>
      </c>
      <c r="K117" s="1094">
        <v>0</v>
      </c>
      <c r="L117" s="1097">
        <v>0</v>
      </c>
    </row>
    <row r="118" spans="1:12" ht="18.95" customHeight="1">
      <c r="A118" s="940"/>
      <c r="B118" s="941"/>
      <c r="C118" s="942" t="s">
        <v>394</v>
      </c>
      <c r="D118" s="945" t="s">
        <v>42</v>
      </c>
      <c r="E118" s="1096">
        <v>6094428</v>
      </c>
      <c r="F118" s="1094">
        <v>6094428</v>
      </c>
      <c r="G118" s="1094">
        <v>0</v>
      </c>
      <c r="H118" s="1094">
        <v>0</v>
      </c>
      <c r="I118" s="1094">
        <v>0</v>
      </c>
      <c r="J118" s="1094">
        <v>0</v>
      </c>
      <c r="K118" s="1094">
        <v>0</v>
      </c>
      <c r="L118" s="1097">
        <v>0</v>
      </c>
    </row>
    <row r="119" spans="1:12" ht="18.95" customHeight="1">
      <c r="A119" s="940"/>
      <c r="B119" s="941"/>
      <c r="C119" s="942" t="s">
        <v>395</v>
      </c>
      <c r="D119" s="945" t="s">
        <v>43</v>
      </c>
      <c r="E119" s="1096">
        <v>6094427.4100000001</v>
      </c>
      <c r="F119" s="1094">
        <v>6094427.4100000001</v>
      </c>
      <c r="G119" s="1094">
        <v>0</v>
      </c>
      <c r="H119" s="1094">
        <v>0</v>
      </c>
      <c r="I119" s="1094">
        <v>0</v>
      </c>
      <c r="J119" s="1094">
        <v>0</v>
      </c>
      <c r="K119" s="1094">
        <v>0</v>
      </c>
      <c r="L119" s="1097">
        <v>0</v>
      </c>
    </row>
    <row r="120" spans="1:12" ht="18.95" customHeight="1">
      <c r="A120" s="944"/>
      <c r="B120" s="942"/>
      <c r="C120" s="942" t="s">
        <v>396</v>
      </c>
      <c r="D120" s="945" t="s">
        <v>44</v>
      </c>
      <c r="E120" s="1089">
        <v>0</v>
      </c>
      <c r="F120" s="1088">
        <v>0</v>
      </c>
      <c r="G120" s="1088">
        <v>0</v>
      </c>
      <c r="H120" s="1088">
        <v>0</v>
      </c>
      <c r="I120" s="1088">
        <v>0</v>
      </c>
      <c r="J120" s="1088">
        <v>0</v>
      </c>
      <c r="K120" s="1088">
        <v>0</v>
      </c>
      <c r="L120" s="1090">
        <v>0</v>
      </c>
    </row>
    <row r="121" spans="1:12" ht="18.95" customHeight="1">
      <c r="A121" s="946"/>
      <c r="B121" s="947"/>
      <c r="C121" s="947" t="s">
        <v>397</v>
      </c>
      <c r="D121" s="950" t="s">
        <v>45</v>
      </c>
      <c r="E121" s="1091">
        <v>0.99999990319025844</v>
      </c>
      <c r="F121" s="1092">
        <v>0.99999990319025844</v>
      </c>
      <c r="G121" s="1092">
        <v>0</v>
      </c>
      <c r="H121" s="1092">
        <v>0</v>
      </c>
      <c r="I121" s="1092">
        <v>0</v>
      </c>
      <c r="J121" s="1092">
        <v>0</v>
      </c>
      <c r="K121" s="1092">
        <v>0</v>
      </c>
      <c r="L121" s="1093">
        <v>0</v>
      </c>
    </row>
    <row r="122" spans="1:12" ht="18.95" customHeight="1">
      <c r="A122" s="940" t="s">
        <v>398</v>
      </c>
      <c r="B122" s="941" t="s">
        <v>47</v>
      </c>
      <c r="C122" s="942" t="s">
        <v>399</v>
      </c>
      <c r="D122" s="943" t="s">
        <v>41</v>
      </c>
      <c r="E122" s="1095">
        <v>29100000000</v>
      </c>
      <c r="F122" s="1094">
        <v>0</v>
      </c>
      <c r="G122" s="1094">
        <v>0</v>
      </c>
      <c r="H122" s="1094">
        <v>100000</v>
      </c>
      <c r="I122" s="1094">
        <v>0</v>
      </c>
      <c r="J122" s="1094">
        <v>29099900000</v>
      </c>
      <c r="K122" s="1094">
        <v>0</v>
      </c>
      <c r="L122" s="1097">
        <v>0</v>
      </c>
    </row>
    <row r="123" spans="1:12" ht="18.95" customHeight="1">
      <c r="A123" s="940"/>
      <c r="B123" s="941"/>
      <c r="C123" s="942"/>
      <c r="D123" s="945" t="s">
        <v>42</v>
      </c>
      <c r="E123" s="1096">
        <v>29301490000</v>
      </c>
      <c r="F123" s="1094">
        <v>0</v>
      </c>
      <c r="G123" s="1094">
        <v>0</v>
      </c>
      <c r="H123" s="1094">
        <v>0</v>
      </c>
      <c r="I123" s="1094">
        <v>0</v>
      </c>
      <c r="J123" s="1094">
        <v>29301490000</v>
      </c>
      <c r="K123" s="1094">
        <v>0</v>
      </c>
      <c r="L123" s="1097">
        <v>0</v>
      </c>
    </row>
    <row r="124" spans="1:12" ht="18.95" customHeight="1">
      <c r="A124" s="940"/>
      <c r="B124" s="941"/>
      <c r="C124" s="942"/>
      <c r="D124" s="945" t="s">
        <v>43</v>
      </c>
      <c r="E124" s="1096">
        <v>29300228064.389999</v>
      </c>
      <c r="F124" s="1094">
        <v>0</v>
      </c>
      <c r="G124" s="1094">
        <v>0</v>
      </c>
      <c r="H124" s="1094">
        <v>0</v>
      </c>
      <c r="I124" s="1094">
        <v>0</v>
      </c>
      <c r="J124" s="1094">
        <v>29300228064.389999</v>
      </c>
      <c r="K124" s="1094">
        <v>0</v>
      </c>
      <c r="L124" s="1097">
        <v>0</v>
      </c>
    </row>
    <row r="125" spans="1:12" ht="18.95" customHeight="1">
      <c r="A125" s="944"/>
      <c r="B125" s="942"/>
      <c r="C125" s="942"/>
      <c r="D125" s="945" t="s">
        <v>44</v>
      </c>
      <c r="E125" s="1089">
        <v>1.0068806894979381</v>
      </c>
      <c r="F125" s="1088">
        <v>0</v>
      </c>
      <c r="G125" s="1088">
        <v>0</v>
      </c>
      <c r="H125" s="1088">
        <v>0</v>
      </c>
      <c r="I125" s="1088">
        <v>0</v>
      </c>
      <c r="J125" s="1088">
        <v>1.0068841495809264</v>
      </c>
      <c r="K125" s="1088">
        <v>0</v>
      </c>
      <c r="L125" s="1090">
        <v>0</v>
      </c>
    </row>
    <row r="126" spans="1:12" ht="18.95" customHeight="1">
      <c r="A126" s="946"/>
      <c r="B126" s="947"/>
      <c r="C126" s="947"/>
      <c r="D126" s="950" t="s">
        <v>45</v>
      </c>
      <c r="E126" s="1091">
        <v>0.99995693271536701</v>
      </c>
      <c r="F126" s="1092">
        <v>0</v>
      </c>
      <c r="G126" s="1092">
        <v>0</v>
      </c>
      <c r="H126" s="1092">
        <v>0</v>
      </c>
      <c r="I126" s="1092">
        <v>0</v>
      </c>
      <c r="J126" s="1092">
        <v>0.99995693271536701</v>
      </c>
      <c r="K126" s="1092">
        <v>0</v>
      </c>
      <c r="L126" s="1093">
        <v>0</v>
      </c>
    </row>
    <row r="127" spans="1:12" ht="18.95" customHeight="1">
      <c r="A127" s="940" t="s">
        <v>400</v>
      </c>
      <c r="B127" s="941" t="s">
        <v>47</v>
      </c>
      <c r="C127" s="942" t="s">
        <v>401</v>
      </c>
      <c r="D127" s="943" t="s">
        <v>41</v>
      </c>
      <c r="E127" s="1095">
        <v>119863958000</v>
      </c>
      <c r="F127" s="1094">
        <v>78082960000</v>
      </c>
      <c r="G127" s="1094">
        <v>671090000</v>
      </c>
      <c r="H127" s="1094">
        <v>4147577000</v>
      </c>
      <c r="I127" s="1094">
        <v>3629296000</v>
      </c>
      <c r="J127" s="1094">
        <v>300000000</v>
      </c>
      <c r="K127" s="1094">
        <v>25992407000</v>
      </c>
      <c r="L127" s="1097">
        <v>7040628000</v>
      </c>
    </row>
    <row r="128" spans="1:12" ht="18.95" customHeight="1">
      <c r="A128" s="944"/>
      <c r="B128" s="942"/>
      <c r="C128" s="942"/>
      <c r="D128" s="945" t="s">
        <v>42</v>
      </c>
      <c r="E128" s="1096">
        <v>94420459343.200012</v>
      </c>
      <c r="F128" s="1094">
        <v>67343106444.440002</v>
      </c>
      <c r="G128" s="1094">
        <v>5663156</v>
      </c>
      <c r="H128" s="1094">
        <v>268531975.13</v>
      </c>
      <c r="I128" s="1094">
        <v>366463383.07999998</v>
      </c>
      <c r="J128" s="1094">
        <v>0</v>
      </c>
      <c r="K128" s="1094">
        <v>24828887381.919998</v>
      </c>
      <c r="L128" s="1097">
        <v>1607807002.6299999</v>
      </c>
    </row>
    <row r="129" spans="1:12" ht="18.95" customHeight="1">
      <c r="A129" s="944"/>
      <c r="B129" s="942"/>
      <c r="C129" s="942"/>
      <c r="D129" s="945" t="s">
        <v>43</v>
      </c>
      <c r="E129" s="1096">
        <v>93920824056.759995</v>
      </c>
      <c r="F129" s="1094">
        <v>67233598630.949997</v>
      </c>
      <c r="G129" s="1094">
        <v>0</v>
      </c>
      <c r="H129" s="1094">
        <v>638326.58000000007</v>
      </c>
      <c r="I129" s="1094">
        <v>338658100.81999993</v>
      </c>
      <c r="J129" s="1094">
        <v>0</v>
      </c>
      <c r="K129" s="1094">
        <v>24827509656.210003</v>
      </c>
      <c r="L129" s="1097">
        <v>1520419342.1999998</v>
      </c>
    </row>
    <row r="130" spans="1:12" ht="18.95" customHeight="1">
      <c r="A130" s="944"/>
      <c r="B130" s="942"/>
      <c r="C130" s="942"/>
      <c r="D130" s="945" t="s">
        <v>44</v>
      </c>
      <c r="E130" s="1089">
        <v>0.78356184481043079</v>
      </c>
      <c r="F130" s="1088">
        <v>0.86105340564637911</v>
      </c>
      <c r="G130" s="1088">
        <v>0</v>
      </c>
      <c r="H130" s="1088">
        <v>1.5390349112264827E-4</v>
      </c>
      <c r="I130" s="1088">
        <v>9.3312339588724633E-2</v>
      </c>
      <c r="J130" s="1088">
        <v>0</v>
      </c>
      <c r="K130" s="1088">
        <v>0.95518316776934131</v>
      </c>
      <c r="L130" s="1090">
        <v>0.21594939289506559</v>
      </c>
    </row>
    <row r="131" spans="1:12" ht="18.95" customHeight="1">
      <c r="A131" s="946"/>
      <c r="B131" s="947"/>
      <c r="C131" s="947"/>
      <c r="D131" s="948" t="s">
        <v>45</v>
      </c>
      <c r="E131" s="1091">
        <v>0.99470840017178963</v>
      </c>
      <c r="F131" s="1092">
        <v>0.9983738823575008</v>
      </c>
      <c r="G131" s="1092">
        <v>0</v>
      </c>
      <c r="H131" s="1092">
        <v>2.377097102462295E-3</v>
      </c>
      <c r="I131" s="1092">
        <v>0.92412534636801602</v>
      </c>
      <c r="J131" s="1092">
        <v>0</v>
      </c>
      <c r="K131" s="1092">
        <v>0.99994451117809657</v>
      </c>
      <c r="L131" s="1093">
        <v>0.94564791651793156</v>
      </c>
    </row>
    <row r="132" spans="1:12" ht="18.95" customHeight="1">
      <c r="A132" s="957" t="s">
        <v>402</v>
      </c>
      <c r="B132" s="953" t="s">
        <v>47</v>
      </c>
      <c r="C132" s="958" t="s">
        <v>115</v>
      </c>
      <c r="D132" s="955" t="s">
        <v>41</v>
      </c>
      <c r="E132" s="1095">
        <v>2318856000</v>
      </c>
      <c r="F132" s="1094">
        <v>160789000</v>
      </c>
      <c r="G132" s="1094">
        <v>31572000</v>
      </c>
      <c r="H132" s="1094">
        <v>1957866000</v>
      </c>
      <c r="I132" s="1094">
        <v>114417000</v>
      </c>
      <c r="J132" s="1094">
        <v>0</v>
      </c>
      <c r="K132" s="1094">
        <v>0</v>
      </c>
      <c r="L132" s="1097">
        <v>54212000</v>
      </c>
    </row>
    <row r="133" spans="1:12" ht="18.95" customHeight="1">
      <c r="A133" s="940"/>
      <c r="B133" s="942"/>
      <c r="C133" s="942"/>
      <c r="D133" s="945" t="s">
        <v>42</v>
      </c>
      <c r="E133" s="1096">
        <v>4478233378.3999996</v>
      </c>
      <c r="F133" s="1094">
        <v>2145266589.3000004</v>
      </c>
      <c r="G133" s="1094">
        <v>34731993.980000004</v>
      </c>
      <c r="H133" s="1094">
        <v>2056517555.4899995</v>
      </c>
      <c r="I133" s="1094">
        <v>172485259.63</v>
      </c>
      <c r="J133" s="1094">
        <v>0</v>
      </c>
      <c r="K133" s="1094">
        <v>0</v>
      </c>
      <c r="L133" s="1097">
        <v>69231980</v>
      </c>
    </row>
    <row r="134" spans="1:12" ht="18.95" customHeight="1">
      <c r="A134" s="940"/>
      <c r="B134" s="942"/>
      <c r="C134" s="942"/>
      <c r="D134" s="945" t="s">
        <v>43</v>
      </c>
      <c r="E134" s="1096">
        <v>4394324957.0299978</v>
      </c>
      <c r="F134" s="1094">
        <v>2087733484.9499989</v>
      </c>
      <c r="G134" s="1094">
        <v>34270007.339999989</v>
      </c>
      <c r="H134" s="1094">
        <v>2038602033.9499989</v>
      </c>
      <c r="I134" s="1094">
        <v>171435312.14999998</v>
      </c>
      <c r="J134" s="1094">
        <v>0</v>
      </c>
      <c r="K134" s="1094">
        <v>0</v>
      </c>
      <c r="L134" s="1097">
        <v>62284118.639999993</v>
      </c>
    </row>
    <row r="135" spans="1:12" ht="18.95" customHeight="1">
      <c r="A135" s="940"/>
      <c r="B135" s="942"/>
      <c r="C135" s="942"/>
      <c r="D135" s="945" t="s">
        <v>44</v>
      </c>
      <c r="E135" s="1089">
        <v>1.8950400357029491</v>
      </c>
      <c r="F135" s="1088" t="s">
        <v>912</v>
      </c>
      <c r="G135" s="1088">
        <v>1.0854556993538576</v>
      </c>
      <c r="H135" s="1088">
        <v>1.0412367516214076</v>
      </c>
      <c r="I135" s="1088">
        <v>1.4983377658040324</v>
      </c>
      <c r="J135" s="1088">
        <v>0</v>
      </c>
      <c r="K135" s="1088">
        <v>0</v>
      </c>
      <c r="L135" s="1090">
        <v>1.1488991116358001</v>
      </c>
    </row>
    <row r="136" spans="1:12" ht="18.95" customHeight="1">
      <c r="A136" s="959"/>
      <c r="B136" s="947"/>
      <c r="C136" s="947"/>
      <c r="D136" s="948" t="s">
        <v>45</v>
      </c>
      <c r="E136" s="1091">
        <v>0.98126305302114891</v>
      </c>
      <c r="F136" s="1092">
        <v>0.97318137305780039</v>
      </c>
      <c r="G136" s="1092">
        <v>0.98669852815631476</v>
      </c>
      <c r="H136" s="1092">
        <v>0.9912884178925806</v>
      </c>
      <c r="I136" s="1092">
        <v>0.99391282778451751</v>
      </c>
      <c r="J136" s="1092">
        <v>0</v>
      </c>
      <c r="K136" s="1092">
        <v>0</v>
      </c>
      <c r="L136" s="1093">
        <v>0.8996437576969486</v>
      </c>
    </row>
    <row r="137" spans="1:12" ht="18.95" customHeight="1">
      <c r="A137" s="940" t="s">
        <v>403</v>
      </c>
      <c r="B137" s="941" t="s">
        <v>47</v>
      </c>
      <c r="C137" s="942" t="s">
        <v>404</v>
      </c>
      <c r="D137" s="956" t="s">
        <v>41</v>
      </c>
      <c r="E137" s="1095">
        <v>10498972000</v>
      </c>
      <c r="F137" s="1094">
        <v>5702408000</v>
      </c>
      <c r="G137" s="1094">
        <v>11826000</v>
      </c>
      <c r="H137" s="1094">
        <v>3279937000</v>
      </c>
      <c r="I137" s="1094">
        <v>1228001000</v>
      </c>
      <c r="J137" s="1094">
        <v>0</v>
      </c>
      <c r="K137" s="1094">
        <v>0</v>
      </c>
      <c r="L137" s="1097">
        <v>276800000</v>
      </c>
    </row>
    <row r="138" spans="1:12" ht="18.95" customHeight="1">
      <c r="A138" s="940"/>
      <c r="B138" s="941"/>
      <c r="C138" s="942"/>
      <c r="D138" s="945" t="s">
        <v>42</v>
      </c>
      <c r="E138" s="1096">
        <v>10227322396.129999</v>
      </c>
      <c r="F138" s="1094">
        <v>4120090152.7699986</v>
      </c>
      <c r="G138" s="1094">
        <v>17797056.119999997</v>
      </c>
      <c r="H138" s="1094">
        <v>3920292878.2500014</v>
      </c>
      <c r="I138" s="1094">
        <v>1784997567.9900002</v>
      </c>
      <c r="J138" s="1094">
        <v>0</v>
      </c>
      <c r="K138" s="1094">
        <v>0</v>
      </c>
      <c r="L138" s="1097">
        <v>384144741</v>
      </c>
    </row>
    <row r="139" spans="1:12" ht="18.95" customHeight="1">
      <c r="A139" s="940"/>
      <c r="B139" s="941"/>
      <c r="C139" s="942"/>
      <c r="D139" s="945" t="s">
        <v>43</v>
      </c>
      <c r="E139" s="1096">
        <v>9937647793.1499977</v>
      </c>
      <c r="F139" s="1094">
        <v>4085355029.7399969</v>
      </c>
      <c r="G139" s="1094">
        <v>17469904.840000007</v>
      </c>
      <c r="H139" s="1094">
        <v>3754126985.2400002</v>
      </c>
      <c r="I139" s="1094">
        <v>1736063936.2600005</v>
      </c>
      <c r="J139" s="1094">
        <v>0</v>
      </c>
      <c r="K139" s="1094">
        <v>0</v>
      </c>
      <c r="L139" s="1097">
        <v>344631937.06999999</v>
      </c>
    </row>
    <row r="140" spans="1:12" ht="18.95" customHeight="1">
      <c r="A140" s="940"/>
      <c r="B140" s="942"/>
      <c r="C140" s="942"/>
      <c r="D140" s="945" t="s">
        <v>44</v>
      </c>
      <c r="E140" s="1089">
        <v>0.94653531728153939</v>
      </c>
      <c r="F140" s="1088">
        <v>0.71642629389899792</v>
      </c>
      <c r="G140" s="1088">
        <v>1.4772454625401663</v>
      </c>
      <c r="H140" s="1088">
        <v>1.1445728943086408</v>
      </c>
      <c r="I140" s="1088">
        <v>1.4137316958699548</v>
      </c>
      <c r="J140" s="1088">
        <v>0</v>
      </c>
      <c r="K140" s="1088">
        <v>0</v>
      </c>
      <c r="L140" s="1090">
        <v>1.2450575761199423</v>
      </c>
    </row>
    <row r="141" spans="1:12" ht="18.95" customHeight="1">
      <c r="A141" s="946"/>
      <c r="B141" s="947"/>
      <c r="C141" s="947"/>
      <c r="D141" s="948" t="s">
        <v>45</v>
      </c>
      <c r="E141" s="1091">
        <v>0.97167639859582267</v>
      </c>
      <c r="F141" s="1092">
        <v>0.99156932937337583</v>
      </c>
      <c r="G141" s="1092">
        <v>0.98161767441794245</v>
      </c>
      <c r="H141" s="1092">
        <v>0.95761390840671656</v>
      </c>
      <c r="I141" s="1092">
        <v>0.97258616336093862</v>
      </c>
      <c r="J141" s="1092">
        <v>0</v>
      </c>
      <c r="K141" s="1092">
        <v>0</v>
      </c>
      <c r="L141" s="1093">
        <v>0.89714084376857317</v>
      </c>
    </row>
    <row r="142" spans="1:12" ht="18.95" customHeight="1">
      <c r="A142" s="940" t="s">
        <v>405</v>
      </c>
      <c r="B142" s="941" t="s">
        <v>47</v>
      </c>
      <c r="C142" s="942" t="s">
        <v>406</v>
      </c>
      <c r="D142" s="955" t="s">
        <v>41</v>
      </c>
      <c r="E142" s="1095">
        <v>4077373000</v>
      </c>
      <c r="F142" s="1094">
        <v>4002081000</v>
      </c>
      <c r="G142" s="1094">
        <v>11373000</v>
      </c>
      <c r="H142" s="1094">
        <v>62427000</v>
      </c>
      <c r="I142" s="1094">
        <v>134000</v>
      </c>
      <c r="J142" s="1094">
        <v>0</v>
      </c>
      <c r="K142" s="1094">
        <v>0</v>
      </c>
      <c r="L142" s="1097">
        <v>1358000</v>
      </c>
    </row>
    <row r="143" spans="1:12" ht="18.95" customHeight="1">
      <c r="A143" s="940"/>
      <c r="B143" s="941"/>
      <c r="C143" s="942"/>
      <c r="D143" s="945" t="s">
        <v>42</v>
      </c>
      <c r="E143" s="1096">
        <v>4831228918.1500015</v>
      </c>
      <c r="F143" s="1094">
        <v>4689398462.7200012</v>
      </c>
      <c r="G143" s="1094">
        <v>13827000</v>
      </c>
      <c r="H143" s="1094">
        <v>60162957.509999998</v>
      </c>
      <c r="I143" s="1094">
        <v>58605246.519999996</v>
      </c>
      <c r="J143" s="1094">
        <v>0</v>
      </c>
      <c r="K143" s="1094">
        <v>0</v>
      </c>
      <c r="L143" s="1097">
        <v>9235251.3999999985</v>
      </c>
    </row>
    <row r="144" spans="1:12" ht="18.95" customHeight="1">
      <c r="A144" s="940"/>
      <c r="B144" s="941"/>
      <c r="C144" s="942"/>
      <c r="D144" s="945" t="s">
        <v>43</v>
      </c>
      <c r="E144" s="1096">
        <v>4685610437.3599997</v>
      </c>
      <c r="F144" s="1094">
        <v>4548187769.6599998</v>
      </c>
      <c r="G144" s="1094">
        <v>13808153.17</v>
      </c>
      <c r="H144" s="1094">
        <v>59377851.439999975</v>
      </c>
      <c r="I144" s="1094">
        <v>55360874.209999993</v>
      </c>
      <c r="J144" s="1094">
        <v>0</v>
      </c>
      <c r="K144" s="1094">
        <v>0</v>
      </c>
      <c r="L144" s="1097">
        <v>8875788.8800000027</v>
      </c>
    </row>
    <row r="145" spans="1:12" ht="18.95" customHeight="1">
      <c r="A145" s="940"/>
      <c r="B145" s="942"/>
      <c r="C145" s="942"/>
      <c r="D145" s="945" t="s">
        <v>44</v>
      </c>
      <c r="E145" s="1089">
        <v>1.1491738522229875</v>
      </c>
      <c r="F145" s="1088">
        <v>1.1364557013363796</v>
      </c>
      <c r="G145" s="1088">
        <v>1.2141170465136728</v>
      </c>
      <c r="H145" s="1088">
        <v>0.95115657391833619</v>
      </c>
      <c r="I145" s="1088" t="s">
        <v>912</v>
      </c>
      <c r="J145" s="1088">
        <v>0</v>
      </c>
      <c r="K145" s="1088">
        <v>0</v>
      </c>
      <c r="L145" s="1090">
        <v>6.5359270103092806</v>
      </c>
    </row>
    <row r="146" spans="1:12" ht="18.95" customHeight="1">
      <c r="A146" s="946"/>
      <c r="B146" s="947"/>
      <c r="C146" s="947"/>
      <c r="D146" s="945" t="s">
        <v>45</v>
      </c>
      <c r="E146" s="1091">
        <v>0.96985891514207878</v>
      </c>
      <c r="F146" s="1092">
        <v>0.969887247973785</v>
      </c>
      <c r="G146" s="1092">
        <v>0.99863695450929335</v>
      </c>
      <c r="H146" s="1092">
        <v>0.98695034116516756</v>
      </c>
      <c r="I146" s="1092">
        <v>0.94464024123006107</v>
      </c>
      <c r="J146" s="1092">
        <v>0</v>
      </c>
      <c r="K146" s="1092">
        <v>0</v>
      </c>
      <c r="L146" s="1093">
        <v>0.96107712671471013</v>
      </c>
    </row>
    <row r="147" spans="1:12" ht="18.75" customHeight="1">
      <c r="A147" s="940" t="s">
        <v>407</v>
      </c>
      <c r="B147" s="941" t="s">
        <v>47</v>
      </c>
      <c r="C147" s="942" t="s">
        <v>408</v>
      </c>
      <c r="D147" s="943" t="s">
        <v>41</v>
      </c>
      <c r="E147" s="1095">
        <v>27792677000</v>
      </c>
      <c r="F147" s="1094">
        <v>27343497000</v>
      </c>
      <c r="G147" s="1094">
        <v>36924000</v>
      </c>
      <c r="H147" s="1094">
        <v>295814000</v>
      </c>
      <c r="I147" s="1094">
        <v>6080000</v>
      </c>
      <c r="J147" s="1094">
        <v>0</v>
      </c>
      <c r="K147" s="1094">
        <v>0</v>
      </c>
      <c r="L147" s="1097">
        <v>110362000</v>
      </c>
    </row>
    <row r="148" spans="1:12" ht="18.95" customHeight="1">
      <c r="A148" s="940"/>
      <c r="B148" s="941"/>
      <c r="C148" s="942" t="s">
        <v>409</v>
      </c>
      <c r="D148" s="945" t="s">
        <v>42</v>
      </c>
      <c r="E148" s="1096">
        <v>28270704638.5</v>
      </c>
      <c r="F148" s="1094">
        <v>27469460482.899998</v>
      </c>
      <c r="G148" s="1094">
        <v>329669641.12</v>
      </c>
      <c r="H148" s="1094">
        <v>306708330.32999992</v>
      </c>
      <c r="I148" s="1094">
        <v>10219036.15</v>
      </c>
      <c r="J148" s="1094">
        <v>0</v>
      </c>
      <c r="K148" s="1094">
        <v>0</v>
      </c>
      <c r="L148" s="1097">
        <v>154647148</v>
      </c>
    </row>
    <row r="149" spans="1:12" ht="18.95" customHeight="1">
      <c r="A149" s="940"/>
      <c r="B149" s="941"/>
      <c r="C149" s="942"/>
      <c r="D149" s="945" t="s">
        <v>43</v>
      </c>
      <c r="E149" s="1096">
        <v>28245706937.60001</v>
      </c>
      <c r="F149" s="1094">
        <v>27460804201.390007</v>
      </c>
      <c r="G149" s="1094">
        <v>326064978.85000008</v>
      </c>
      <c r="H149" s="1094">
        <v>304058531.12999994</v>
      </c>
      <c r="I149" s="1094">
        <v>10178559.83</v>
      </c>
      <c r="J149" s="1094">
        <v>0</v>
      </c>
      <c r="K149" s="1094">
        <v>0</v>
      </c>
      <c r="L149" s="1097">
        <v>144600666.39999998</v>
      </c>
    </row>
    <row r="150" spans="1:12" ht="18.95" customHeight="1">
      <c r="A150" s="940"/>
      <c r="B150" s="942"/>
      <c r="C150" s="942"/>
      <c r="D150" s="945" t="s">
        <v>44</v>
      </c>
      <c r="E150" s="1089">
        <v>1.0163003347104711</v>
      </c>
      <c r="F150" s="1088">
        <v>1.0042901316312982</v>
      </c>
      <c r="G150" s="1088">
        <v>8.8307057428772637</v>
      </c>
      <c r="H150" s="1088">
        <v>1.0278706590289841</v>
      </c>
      <c r="I150" s="1088">
        <v>1.6741052351973684</v>
      </c>
      <c r="J150" s="1088">
        <v>0</v>
      </c>
      <c r="K150" s="1088">
        <v>0</v>
      </c>
      <c r="L150" s="1090">
        <v>1.310239633207082</v>
      </c>
    </row>
    <row r="151" spans="1:12" ht="18.95" customHeight="1">
      <c r="A151" s="946"/>
      <c r="B151" s="947"/>
      <c r="C151" s="947"/>
      <c r="D151" s="950" t="s">
        <v>45</v>
      </c>
      <c r="E151" s="1091">
        <v>0.99911577368800542</v>
      </c>
      <c r="F151" s="1092">
        <v>0.99968487617310942</v>
      </c>
      <c r="G151" s="1092">
        <v>0.9890658349438739</v>
      </c>
      <c r="H151" s="1092">
        <v>0.99136052419199383</v>
      </c>
      <c r="I151" s="1092">
        <v>0.99603912547075191</v>
      </c>
      <c r="J151" s="1092">
        <v>0</v>
      </c>
      <c r="K151" s="1092">
        <v>0</v>
      </c>
      <c r="L151" s="1093">
        <v>0.93503610166803708</v>
      </c>
    </row>
    <row r="152" spans="1:12" ht="18.95" customHeight="1">
      <c r="A152" s="940" t="s">
        <v>410</v>
      </c>
      <c r="B152" s="941" t="s">
        <v>47</v>
      </c>
      <c r="C152" s="942" t="s">
        <v>411</v>
      </c>
      <c r="D152" s="943" t="s">
        <v>41</v>
      </c>
      <c r="E152" s="1095">
        <v>140248000</v>
      </c>
      <c r="F152" s="1094">
        <v>20218000</v>
      </c>
      <c r="G152" s="1094">
        <v>3807000</v>
      </c>
      <c r="H152" s="1094">
        <v>110770000</v>
      </c>
      <c r="I152" s="1094">
        <v>5453000</v>
      </c>
      <c r="J152" s="1094">
        <v>0</v>
      </c>
      <c r="K152" s="1094">
        <v>0</v>
      </c>
      <c r="L152" s="1097">
        <v>0</v>
      </c>
    </row>
    <row r="153" spans="1:12" ht="18.95" customHeight="1">
      <c r="A153" s="940"/>
      <c r="B153" s="941"/>
      <c r="C153" s="942" t="s">
        <v>412</v>
      </c>
      <c r="D153" s="945" t="s">
        <v>42</v>
      </c>
      <c r="E153" s="1096">
        <v>408155045.84000003</v>
      </c>
      <c r="F153" s="1094">
        <v>263595117.78</v>
      </c>
      <c r="G153" s="1094">
        <v>19608372.259999998</v>
      </c>
      <c r="H153" s="1094">
        <v>113109528.07000002</v>
      </c>
      <c r="I153" s="1094">
        <v>11842027.73</v>
      </c>
      <c r="J153" s="1094">
        <v>0</v>
      </c>
      <c r="K153" s="1094">
        <v>0</v>
      </c>
      <c r="L153" s="1097">
        <v>0</v>
      </c>
    </row>
    <row r="154" spans="1:12" ht="18.95" customHeight="1">
      <c r="A154" s="940"/>
      <c r="B154" s="941"/>
      <c r="C154" s="942"/>
      <c r="D154" s="945" t="s">
        <v>43</v>
      </c>
      <c r="E154" s="1096">
        <v>375037340.17000002</v>
      </c>
      <c r="F154" s="1094">
        <v>231655651.78</v>
      </c>
      <c r="G154" s="1094">
        <v>19566170.34</v>
      </c>
      <c r="H154" s="1094">
        <v>112025958.83</v>
      </c>
      <c r="I154" s="1094">
        <v>11789559.220000001</v>
      </c>
      <c r="J154" s="1094">
        <v>0</v>
      </c>
      <c r="K154" s="1094">
        <v>0</v>
      </c>
      <c r="L154" s="1097">
        <v>0</v>
      </c>
    </row>
    <row r="155" spans="1:12" ht="18.95" customHeight="1">
      <c r="A155" s="940"/>
      <c r="B155" s="942"/>
      <c r="C155" s="942"/>
      <c r="D155" s="945" t="s">
        <v>44</v>
      </c>
      <c r="E155" s="1089">
        <v>2.6741011648650961</v>
      </c>
      <c r="F155" s="1088" t="s">
        <v>912</v>
      </c>
      <c r="G155" s="1088">
        <v>5.1395246493301814</v>
      </c>
      <c r="H155" s="1088">
        <v>1.0113384384761217</v>
      </c>
      <c r="I155" s="1088">
        <v>2.162031766000367</v>
      </c>
      <c r="J155" s="1088">
        <v>0</v>
      </c>
      <c r="K155" s="1088">
        <v>0</v>
      </c>
      <c r="L155" s="1090">
        <v>0</v>
      </c>
    </row>
    <row r="156" spans="1:12" ht="18.95" customHeight="1">
      <c r="A156" s="946"/>
      <c r="B156" s="947"/>
      <c r="C156" s="947"/>
      <c r="D156" s="950" t="s">
        <v>45</v>
      </c>
      <c r="E156" s="1091">
        <v>0.91885998713591199</v>
      </c>
      <c r="F156" s="1092">
        <v>0.87883134456740164</v>
      </c>
      <c r="G156" s="1092">
        <v>0.99784776015875176</v>
      </c>
      <c r="H156" s="1092">
        <v>0.9904201771637714</v>
      </c>
      <c r="I156" s="1092">
        <v>0.9955692968133254</v>
      </c>
      <c r="J156" s="1092">
        <v>0</v>
      </c>
      <c r="K156" s="1092">
        <v>0</v>
      </c>
      <c r="L156" s="1093">
        <v>0</v>
      </c>
    </row>
    <row r="157" spans="1:12" ht="18.95" customHeight="1">
      <c r="A157" s="940" t="s">
        <v>426</v>
      </c>
      <c r="B157" s="941" t="s">
        <v>47</v>
      </c>
      <c r="C157" s="942" t="s">
        <v>178</v>
      </c>
      <c r="D157" s="945" t="s">
        <v>41</v>
      </c>
      <c r="E157" s="1095">
        <v>58557322000</v>
      </c>
      <c r="F157" s="1094">
        <v>54712846000</v>
      </c>
      <c r="G157" s="1094">
        <v>16000</v>
      </c>
      <c r="H157" s="1094">
        <v>3844460000</v>
      </c>
      <c r="I157" s="1094">
        <v>0</v>
      </c>
      <c r="J157" s="1094">
        <v>0</v>
      </c>
      <c r="K157" s="1094">
        <v>0</v>
      </c>
      <c r="L157" s="1097">
        <v>0</v>
      </c>
    </row>
    <row r="158" spans="1:12" ht="18.95" customHeight="1">
      <c r="A158" s="940"/>
      <c r="B158" s="941"/>
      <c r="C158" s="942"/>
      <c r="D158" s="945" t="s">
        <v>42</v>
      </c>
      <c r="E158" s="1096">
        <v>59504178672.509987</v>
      </c>
      <c r="F158" s="1094">
        <v>55515699203.80999</v>
      </c>
      <c r="G158" s="1094">
        <v>19931.599999999999</v>
      </c>
      <c r="H158" s="1094">
        <v>3848404903.6299996</v>
      </c>
      <c r="I158" s="1094">
        <v>120834995.10000001</v>
      </c>
      <c r="J158" s="1094">
        <v>0</v>
      </c>
      <c r="K158" s="1094">
        <v>0</v>
      </c>
      <c r="L158" s="1097">
        <v>19219638.370000001</v>
      </c>
    </row>
    <row r="159" spans="1:12" ht="18.95" customHeight="1">
      <c r="A159" s="940"/>
      <c r="B159" s="941"/>
      <c r="C159" s="942"/>
      <c r="D159" s="945" t="s">
        <v>43</v>
      </c>
      <c r="E159" s="1096">
        <v>59060164912.829964</v>
      </c>
      <c r="F159" s="1094">
        <v>55259873486.199966</v>
      </c>
      <c r="G159" s="1094">
        <v>17332.59</v>
      </c>
      <c r="H159" s="1094">
        <v>3672394885.130003</v>
      </c>
      <c r="I159" s="1094">
        <v>109783272.10000001</v>
      </c>
      <c r="J159" s="1094">
        <v>0</v>
      </c>
      <c r="K159" s="1094">
        <v>0</v>
      </c>
      <c r="L159" s="1097">
        <v>18095936.809999999</v>
      </c>
    </row>
    <row r="160" spans="1:12" ht="18.95" customHeight="1">
      <c r="A160" s="944"/>
      <c r="B160" s="942"/>
      <c r="C160" s="942"/>
      <c r="D160" s="945" t="s">
        <v>44</v>
      </c>
      <c r="E160" s="1089">
        <v>1.0085871910745843</v>
      </c>
      <c r="F160" s="1088">
        <v>1.009998154477286</v>
      </c>
      <c r="G160" s="1088">
        <v>1.083286875</v>
      </c>
      <c r="H160" s="1088">
        <v>0.95524335930924054</v>
      </c>
      <c r="I160" s="1088">
        <v>0</v>
      </c>
      <c r="J160" s="1088">
        <v>0</v>
      </c>
      <c r="K160" s="1088">
        <v>0</v>
      </c>
      <c r="L160" s="1090">
        <v>0</v>
      </c>
    </row>
    <row r="161" spans="1:12" ht="18.75" customHeight="1">
      <c r="A161" s="946"/>
      <c r="B161" s="947"/>
      <c r="C161" s="947"/>
      <c r="D161" s="951" t="s">
        <v>45</v>
      </c>
      <c r="E161" s="1091">
        <v>0.99253810791803854</v>
      </c>
      <c r="F161" s="1092">
        <v>0.995391831116621</v>
      </c>
      <c r="G161" s="1092">
        <v>0.86960354412089358</v>
      </c>
      <c r="H161" s="1092">
        <v>0.95426416322929652</v>
      </c>
      <c r="I161" s="1092">
        <v>0.90853872265353364</v>
      </c>
      <c r="J161" s="1092">
        <v>0</v>
      </c>
      <c r="K161" s="1092">
        <v>0</v>
      </c>
      <c r="L161" s="1093">
        <v>0.94153367829469714</v>
      </c>
    </row>
    <row r="162" spans="1:12" ht="18.95" customHeight="1">
      <c r="A162" s="957" t="s">
        <v>413</v>
      </c>
      <c r="B162" s="953" t="s">
        <v>47</v>
      </c>
      <c r="C162" s="958" t="s">
        <v>414</v>
      </c>
      <c r="D162" s="955" t="s">
        <v>41</v>
      </c>
      <c r="E162" s="1095">
        <v>1439698000</v>
      </c>
      <c r="F162" s="1094">
        <v>531121000</v>
      </c>
      <c r="G162" s="1094">
        <v>644000</v>
      </c>
      <c r="H162" s="1094">
        <v>425608000</v>
      </c>
      <c r="I162" s="1094">
        <v>311164000</v>
      </c>
      <c r="J162" s="1094">
        <v>0</v>
      </c>
      <c r="K162" s="1094">
        <v>0</v>
      </c>
      <c r="L162" s="1097">
        <v>171161000</v>
      </c>
    </row>
    <row r="163" spans="1:12" ht="18.95" customHeight="1">
      <c r="A163" s="940"/>
      <c r="B163" s="941"/>
      <c r="C163" s="942" t="s">
        <v>415</v>
      </c>
      <c r="D163" s="945" t="s">
        <v>42</v>
      </c>
      <c r="E163" s="1096">
        <v>1587628529.3500001</v>
      </c>
      <c r="F163" s="1094">
        <v>530607573</v>
      </c>
      <c r="G163" s="1094">
        <v>820610.58</v>
      </c>
      <c r="H163" s="1094">
        <v>531443033.99000007</v>
      </c>
      <c r="I163" s="1094">
        <v>352451511.30000001</v>
      </c>
      <c r="J163" s="1094">
        <v>0</v>
      </c>
      <c r="K163" s="1094">
        <v>0</v>
      </c>
      <c r="L163" s="1097">
        <v>172305800.47999999</v>
      </c>
    </row>
    <row r="164" spans="1:12" ht="18.95" customHeight="1">
      <c r="A164" s="940"/>
      <c r="B164" s="941"/>
      <c r="C164" s="942"/>
      <c r="D164" s="945" t="s">
        <v>43</v>
      </c>
      <c r="E164" s="1096">
        <v>1528819395.4800003</v>
      </c>
      <c r="F164" s="1094">
        <v>527730016.84000003</v>
      </c>
      <c r="G164" s="1094">
        <v>809541.18999999983</v>
      </c>
      <c r="H164" s="1094">
        <v>523571046.9800002</v>
      </c>
      <c r="I164" s="1094">
        <v>346849876.07999998</v>
      </c>
      <c r="J164" s="1094">
        <v>0</v>
      </c>
      <c r="K164" s="1094">
        <v>0</v>
      </c>
      <c r="L164" s="1097">
        <v>129858914.39000005</v>
      </c>
    </row>
    <row r="165" spans="1:12" ht="18.95" customHeight="1">
      <c r="A165" s="940"/>
      <c r="B165" s="942"/>
      <c r="C165" s="942"/>
      <c r="D165" s="945" t="s">
        <v>44</v>
      </c>
      <c r="E165" s="1089">
        <v>1.0619028403734674</v>
      </c>
      <c r="F165" s="1088">
        <v>0.99361542254966384</v>
      </c>
      <c r="G165" s="1088">
        <v>1.2570515372670805</v>
      </c>
      <c r="H165" s="1088">
        <v>1.2301720056483905</v>
      </c>
      <c r="I165" s="1088">
        <v>1.1146851052178273</v>
      </c>
      <c r="J165" s="1088">
        <v>0</v>
      </c>
      <c r="K165" s="1088">
        <v>0</v>
      </c>
      <c r="L165" s="1090">
        <v>0.75869452965336759</v>
      </c>
    </row>
    <row r="166" spans="1:12" ht="18.95" customHeight="1">
      <c r="A166" s="946"/>
      <c r="B166" s="947"/>
      <c r="C166" s="947"/>
      <c r="D166" s="950" t="s">
        <v>45</v>
      </c>
      <c r="E166" s="1091">
        <v>0.96295787535760824</v>
      </c>
      <c r="F166" s="1092">
        <v>0.99457686564153136</v>
      </c>
      <c r="G166" s="1092">
        <v>0.98651078810122073</v>
      </c>
      <c r="H166" s="1092">
        <v>0.98518752433182144</v>
      </c>
      <c r="I166" s="1092">
        <v>0.98410665002020092</v>
      </c>
      <c r="J166" s="1092">
        <v>0</v>
      </c>
      <c r="K166" s="1092">
        <v>0</v>
      </c>
      <c r="L166" s="1093">
        <v>0.75365375993289985</v>
      </c>
    </row>
    <row r="167" spans="1:12" ht="18.95" customHeight="1">
      <c r="A167" s="940" t="s">
        <v>416</v>
      </c>
      <c r="B167" s="941" t="s">
        <v>47</v>
      </c>
      <c r="C167" s="942" t="s">
        <v>417</v>
      </c>
      <c r="D167" s="945" t="s">
        <v>41</v>
      </c>
      <c r="E167" s="1095">
        <v>3577156000</v>
      </c>
      <c r="F167" s="1094">
        <v>1939308000</v>
      </c>
      <c r="G167" s="1094">
        <v>9301000</v>
      </c>
      <c r="H167" s="1094">
        <v>376642000</v>
      </c>
      <c r="I167" s="1094">
        <v>1214909000</v>
      </c>
      <c r="J167" s="1094">
        <v>0</v>
      </c>
      <c r="K167" s="1094">
        <v>0</v>
      </c>
      <c r="L167" s="1097">
        <v>36996000</v>
      </c>
    </row>
    <row r="168" spans="1:12" ht="18.95" customHeight="1">
      <c r="A168" s="940"/>
      <c r="B168" s="941"/>
      <c r="C168" s="942" t="s">
        <v>418</v>
      </c>
      <c r="D168" s="945" t="s">
        <v>42</v>
      </c>
      <c r="E168" s="1096">
        <v>3670495075.8500004</v>
      </c>
      <c r="F168" s="1094">
        <v>2230309965.8200002</v>
      </c>
      <c r="G168" s="1094">
        <v>40994108.350000001</v>
      </c>
      <c r="H168" s="1094">
        <v>367279251.81999999</v>
      </c>
      <c r="I168" s="1094">
        <v>986411622.86000001</v>
      </c>
      <c r="J168" s="1094">
        <v>0</v>
      </c>
      <c r="K168" s="1094">
        <v>0</v>
      </c>
      <c r="L168" s="1097">
        <v>45500127</v>
      </c>
    </row>
    <row r="169" spans="1:12" ht="18.95" customHeight="1">
      <c r="A169" s="940"/>
      <c r="B169" s="941"/>
      <c r="C169" s="942"/>
      <c r="D169" s="945" t="s">
        <v>43</v>
      </c>
      <c r="E169" s="1096">
        <v>3573833712.6399989</v>
      </c>
      <c r="F169" s="1094">
        <v>2168231065.2099991</v>
      </c>
      <c r="G169" s="1094">
        <v>40939645.81000001</v>
      </c>
      <c r="H169" s="1094">
        <v>361751190.72000009</v>
      </c>
      <c r="I169" s="1094">
        <v>967173734.47000003</v>
      </c>
      <c r="J169" s="1094">
        <v>0</v>
      </c>
      <c r="K169" s="1094">
        <v>0</v>
      </c>
      <c r="L169" s="1097">
        <v>35738076.429999992</v>
      </c>
    </row>
    <row r="170" spans="1:12" ht="18.95" customHeight="1">
      <c r="A170" s="944"/>
      <c r="B170" s="942"/>
      <c r="C170" s="942"/>
      <c r="D170" s="945" t="s">
        <v>44</v>
      </c>
      <c r="E170" s="1089">
        <v>0.99907124895866961</v>
      </c>
      <c r="F170" s="1088">
        <v>1.1180436863097554</v>
      </c>
      <c r="G170" s="1088">
        <v>4.4016391581550378</v>
      </c>
      <c r="H170" s="1088">
        <v>0.96046428895343616</v>
      </c>
      <c r="I170" s="1088">
        <v>0.79608738964811354</v>
      </c>
      <c r="J170" s="1088">
        <v>0</v>
      </c>
      <c r="K170" s="1088">
        <v>0</v>
      </c>
      <c r="L170" s="1090">
        <v>0.9659983898259269</v>
      </c>
    </row>
    <row r="171" spans="1:12" ht="18.95" customHeight="1">
      <c r="A171" s="946"/>
      <c r="B171" s="947"/>
      <c r="C171" s="947"/>
      <c r="D171" s="951" t="s">
        <v>45</v>
      </c>
      <c r="E171" s="1091">
        <v>0.97366530639259419</v>
      </c>
      <c r="F171" s="1092">
        <v>0.97216579687963822</v>
      </c>
      <c r="G171" s="1092">
        <v>0.99867145445547933</v>
      </c>
      <c r="H171" s="1092">
        <v>0.98494861587577742</v>
      </c>
      <c r="I171" s="1092">
        <v>0.98049709883362723</v>
      </c>
      <c r="J171" s="1092">
        <v>0</v>
      </c>
      <c r="K171" s="1092">
        <v>0</v>
      </c>
      <c r="L171" s="1093">
        <v>0.78545003687572112</v>
      </c>
    </row>
    <row r="172" spans="1:12" ht="18.95" customHeight="1">
      <c r="A172" s="940" t="s">
        <v>419</v>
      </c>
      <c r="B172" s="941" t="s">
        <v>47</v>
      </c>
      <c r="C172" s="942" t="s">
        <v>420</v>
      </c>
      <c r="D172" s="956" t="s">
        <v>41</v>
      </c>
      <c r="E172" s="1095">
        <v>119031000</v>
      </c>
      <c r="F172" s="1094">
        <v>112489000</v>
      </c>
      <c r="G172" s="1094">
        <v>20000</v>
      </c>
      <c r="H172" s="1094">
        <v>30000</v>
      </c>
      <c r="I172" s="1094">
        <v>650000</v>
      </c>
      <c r="J172" s="1094">
        <v>0</v>
      </c>
      <c r="K172" s="1094">
        <v>0</v>
      </c>
      <c r="L172" s="1097">
        <v>5842000</v>
      </c>
    </row>
    <row r="173" spans="1:12" ht="18.95" customHeight="1">
      <c r="A173" s="944"/>
      <c r="B173" s="942"/>
      <c r="C173" s="942" t="s">
        <v>421</v>
      </c>
      <c r="D173" s="945" t="s">
        <v>42</v>
      </c>
      <c r="E173" s="1096">
        <v>119211059.2</v>
      </c>
      <c r="F173" s="1094">
        <v>112539937.2</v>
      </c>
      <c r="G173" s="1094">
        <v>10000</v>
      </c>
      <c r="H173" s="1094">
        <v>194707</v>
      </c>
      <c r="I173" s="1094">
        <v>624415</v>
      </c>
      <c r="J173" s="1094">
        <v>0</v>
      </c>
      <c r="K173" s="1094">
        <v>0</v>
      </c>
      <c r="L173" s="1097">
        <v>5842000</v>
      </c>
    </row>
    <row r="174" spans="1:12" ht="18.95" customHeight="1">
      <c r="A174" s="944"/>
      <c r="B174" s="942"/>
      <c r="C174" s="942" t="s">
        <v>422</v>
      </c>
      <c r="D174" s="945" t="s">
        <v>43</v>
      </c>
      <c r="E174" s="1096">
        <v>117409471.7</v>
      </c>
      <c r="F174" s="1094">
        <v>112427416.66</v>
      </c>
      <c r="G174" s="1094">
        <v>9600</v>
      </c>
      <c r="H174" s="1094">
        <v>194383.68</v>
      </c>
      <c r="I174" s="1094">
        <v>624414.5</v>
      </c>
      <c r="J174" s="1094">
        <v>0</v>
      </c>
      <c r="K174" s="1094">
        <v>0</v>
      </c>
      <c r="L174" s="1097">
        <v>4153656.86</v>
      </c>
    </row>
    <row r="175" spans="1:12" ht="18.95" customHeight="1">
      <c r="A175" s="944"/>
      <c r="B175" s="942"/>
      <c r="C175" s="942" t="s">
        <v>423</v>
      </c>
      <c r="D175" s="945" t="s">
        <v>44</v>
      </c>
      <c r="E175" s="1089">
        <v>0.98637726054557218</v>
      </c>
      <c r="F175" s="1088">
        <v>0.9994525390038137</v>
      </c>
      <c r="G175" s="1088">
        <v>0.48</v>
      </c>
      <c r="H175" s="1088">
        <v>6.4794559999999999</v>
      </c>
      <c r="I175" s="1088">
        <v>0.96063769230769236</v>
      </c>
      <c r="J175" s="1088">
        <v>0</v>
      </c>
      <c r="K175" s="1088">
        <v>0</v>
      </c>
      <c r="L175" s="1090">
        <v>0.71099912016432731</v>
      </c>
    </row>
    <row r="176" spans="1:12" ht="18.95" customHeight="1">
      <c r="A176" s="946"/>
      <c r="B176" s="947"/>
      <c r="C176" s="947"/>
      <c r="D176" s="950" t="s">
        <v>45</v>
      </c>
      <c r="E176" s="1091">
        <v>0.98488741302954552</v>
      </c>
      <c r="F176" s="1092">
        <v>0.99900017235836869</v>
      </c>
      <c r="G176" s="1092">
        <v>0.96</v>
      </c>
      <c r="H176" s="1092">
        <v>0.9983394536405984</v>
      </c>
      <c r="I176" s="1092">
        <v>0.99999919925049852</v>
      </c>
      <c r="J176" s="1092">
        <v>0</v>
      </c>
      <c r="K176" s="1092">
        <v>0</v>
      </c>
      <c r="L176" s="1093">
        <v>0.71099912016432731</v>
      </c>
    </row>
    <row r="177" spans="1:12" ht="18.95" customHeight="1">
      <c r="A177" s="940" t="s">
        <v>424</v>
      </c>
      <c r="B177" s="941" t="s">
        <v>47</v>
      </c>
      <c r="C177" s="942" t="s">
        <v>425</v>
      </c>
      <c r="D177" s="943" t="s">
        <v>41</v>
      </c>
      <c r="E177" s="1095">
        <v>283322000</v>
      </c>
      <c r="F177" s="1094">
        <v>240737000</v>
      </c>
      <c r="G177" s="1094">
        <v>27075000</v>
      </c>
      <c r="H177" s="1094">
        <v>14516000</v>
      </c>
      <c r="I177" s="1094">
        <v>800000</v>
      </c>
      <c r="J177" s="1094">
        <v>0</v>
      </c>
      <c r="K177" s="1094">
        <v>0</v>
      </c>
      <c r="L177" s="1097">
        <v>194000</v>
      </c>
    </row>
    <row r="178" spans="1:12" ht="18.95" customHeight="1">
      <c r="A178" s="944"/>
      <c r="B178" s="942"/>
      <c r="C178" s="942"/>
      <c r="D178" s="945" t="s">
        <v>42</v>
      </c>
      <c r="E178" s="1096">
        <v>289761376.04000002</v>
      </c>
      <c r="F178" s="1094">
        <v>247684977</v>
      </c>
      <c r="G178" s="1094">
        <v>21774729</v>
      </c>
      <c r="H178" s="1094">
        <v>10976324</v>
      </c>
      <c r="I178" s="1094">
        <v>8762549</v>
      </c>
      <c r="J178" s="1094">
        <v>0</v>
      </c>
      <c r="K178" s="1094">
        <v>0</v>
      </c>
      <c r="L178" s="1097">
        <v>562797.04</v>
      </c>
    </row>
    <row r="179" spans="1:12" ht="18.95" customHeight="1">
      <c r="A179" s="944"/>
      <c r="B179" s="942"/>
      <c r="C179" s="942"/>
      <c r="D179" s="945" t="s">
        <v>43</v>
      </c>
      <c r="E179" s="1096">
        <v>285549696.42000002</v>
      </c>
      <c r="F179" s="1094">
        <v>243825693.08999997</v>
      </c>
      <c r="G179" s="1094">
        <v>21767342.440000001</v>
      </c>
      <c r="H179" s="1094">
        <v>10647633.469999999</v>
      </c>
      <c r="I179" s="1094">
        <v>8750479.120000001</v>
      </c>
      <c r="J179" s="1094">
        <v>0</v>
      </c>
      <c r="K179" s="1094">
        <v>0</v>
      </c>
      <c r="L179" s="1097">
        <v>558548.30000000005</v>
      </c>
    </row>
    <row r="180" spans="1:12" ht="19.5" customHeight="1">
      <c r="A180" s="944"/>
      <c r="B180" s="942"/>
      <c r="C180" s="942"/>
      <c r="D180" s="945" t="s">
        <v>44</v>
      </c>
      <c r="E180" s="1089">
        <v>1.0078627724638398</v>
      </c>
      <c r="F180" s="1088">
        <v>1.0128301552731818</v>
      </c>
      <c r="G180" s="1088">
        <v>0.80396463305632504</v>
      </c>
      <c r="H180" s="1088">
        <v>0.73351015913474782</v>
      </c>
      <c r="I180" s="1088" t="s">
        <v>912</v>
      </c>
      <c r="J180" s="1088">
        <v>0</v>
      </c>
      <c r="K180" s="1088">
        <v>0</v>
      </c>
      <c r="L180" s="1090">
        <v>2.8791149484536085</v>
      </c>
    </row>
    <row r="181" spans="1:12" ht="18.75" customHeight="1">
      <c r="A181" s="946"/>
      <c r="B181" s="947"/>
      <c r="C181" s="947"/>
      <c r="D181" s="950" t="s">
        <v>45</v>
      </c>
      <c r="E181" s="1091">
        <v>0.98546500683576754</v>
      </c>
      <c r="F181" s="1092">
        <v>0.98441857896775053</v>
      </c>
      <c r="G181" s="1092">
        <v>0.99966077373454343</v>
      </c>
      <c r="H181" s="1092">
        <v>0.9700545893142366</v>
      </c>
      <c r="I181" s="1092">
        <v>0.99862256062705057</v>
      </c>
      <c r="J181" s="1092">
        <v>0</v>
      </c>
      <c r="K181" s="1092">
        <v>0</v>
      </c>
      <c r="L181" s="1093">
        <v>0.99245067102698337</v>
      </c>
    </row>
    <row r="182" spans="1:12" s="895" customFormat="1" ht="8.25" customHeight="1">
      <c r="A182" s="1681"/>
      <c r="B182" s="1682"/>
      <c r="C182" s="1682"/>
      <c r="D182" s="1683"/>
      <c r="E182" s="1683"/>
      <c r="F182" s="1683"/>
      <c r="G182" s="1684"/>
      <c r="H182" s="1684"/>
      <c r="I182" s="1684"/>
      <c r="J182" s="1684"/>
      <c r="K182" s="1684"/>
      <c r="L182" s="1684"/>
    </row>
    <row r="183" spans="1:12" s="895" customFormat="1" ht="15.75" customHeight="1">
      <c r="A183" s="1681" t="s">
        <v>720</v>
      </c>
      <c r="B183" s="1682"/>
      <c r="C183" s="1682"/>
      <c r="D183" s="1683"/>
      <c r="E183" s="1683"/>
      <c r="F183" s="1683"/>
      <c r="G183" s="1684"/>
      <c r="H183" s="1684"/>
      <c r="I183" s="1684"/>
      <c r="J183" s="1684"/>
      <c r="K183" s="1684"/>
      <c r="L183" s="1684"/>
    </row>
    <row r="184" spans="1:12" s="895" customFormat="1" ht="18.75" customHeight="1">
      <c r="A184" s="1681" t="s">
        <v>932</v>
      </c>
      <c r="B184" s="1682"/>
      <c r="C184" s="1682"/>
      <c r="D184" s="1683"/>
      <c r="E184" s="1683"/>
      <c r="F184" s="1683"/>
      <c r="G184" s="1684"/>
      <c r="H184" s="1684"/>
      <c r="I184" s="1684"/>
      <c r="J184" s="1684"/>
      <c r="K184" s="1684"/>
      <c r="L184" s="1684"/>
    </row>
    <row r="185" spans="1:12">
      <c r="E185" s="960"/>
      <c r="F185" s="960"/>
      <c r="G185" s="960"/>
      <c r="H185" s="960"/>
      <c r="I185" s="960"/>
      <c r="J185" s="960"/>
      <c r="K185" s="960"/>
      <c r="L185" s="960"/>
    </row>
    <row r="189" spans="1:12">
      <c r="H189" s="949"/>
      <c r="I189" s="949"/>
      <c r="J189" s="949"/>
    </row>
    <row r="190" spans="1:12">
      <c r="H190" s="973"/>
      <c r="I190" s="974"/>
      <c r="J190" s="949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6"/>
  <sheetViews>
    <sheetView showGridLines="0" zoomScale="75" zoomScaleNormal="75" workbookViewId="0">
      <selection activeCell="X467" sqref="X467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072" t="s">
        <v>4</v>
      </c>
      <c r="G5" s="1074"/>
      <c r="H5" s="882" t="s">
        <v>4</v>
      </c>
      <c r="I5" s="883" t="s">
        <v>4</v>
      </c>
      <c r="J5" s="884" t="s">
        <v>4</v>
      </c>
      <c r="K5" s="883" t="s">
        <v>4</v>
      </c>
      <c r="L5" s="15" t="s">
        <v>4</v>
      </c>
      <c r="M5" s="884" t="s">
        <v>4</v>
      </c>
    </row>
    <row r="6" spans="1:16" ht="15.95" customHeight="1">
      <c r="A6" s="16"/>
      <c r="B6" s="17"/>
      <c r="C6" s="886" t="s">
        <v>728</v>
      </c>
      <c r="D6" s="18"/>
      <c r="E6" s="19"/>
      <c r="F6" s="20" t="s">
        <v>5</v>
      </c>
      <c r="G6" s="1073"/>
      <c r="H6" s="887" t="s">
        <v>6</v>
      </c>
      <c r="I6" s="888" t="s">
        <v>7</v>
      </c>
      <c r="J6" s="889" t="s">
        <v>7</v>
      </c>
      <c r="K6" s="888" t="s">
        <v>8</v>
      </c>
      <c r="L6" s="890" t="s">
        <v>9</v>
      </c>
      <c r="M6" s="889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73"/>
      <c r="H7" s="892" t="s">
        <v>14</v>
      </c>
      <c r="I7" s="888" t="s">
        <v>15</v>
      </c>
      <c r="J7" s="889" t="s">
        <v>16</v>
      </c>
      <c r="K7" s="888" t="s">
        <v>17</v>
      </c>
      <c r="L7" s="889" t="s">
        <v>18</v>
      </c>
      <c r="M7" s="893" t="s">
        <v>19</v>
      </c>
    </row>
    <row r="8" spans="1:16" ht="15.95" customHeight="1">
      <c r="A8" s="16"/>
      <c r="B8" s="17"/>
      <c r="C8" s="21" t="s">
        <v>896</v>
      </c>
      <c r="D8" s="22"/>
      <c r="E8" s="23" t="s">
        <v>4</v>
      </c>
      <c r="F8" s="20" t="s">
        <v>20</v>
      </c>
      <c r="G8" s="1073"/>
      <c r="H8" s="892" t="s">
        <v>21</v>
      </c>
      <c r="I8" s="888" t="s">
        <v>22</v>
      </c>
      <c r="J8" s="889" t="s">
        <v>4</v>
      </c>
      <c r="K8" s="888" t="s">
        <v>23</v>
      </c>
      <c r="L8" s="889" t="s">
        <v>24</v>
      </c>
      <c r="M8" s="889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071" t="s">
        <v>4</v>
      </c>
      <c r="G9" s="1073"/>
      <c r="H9" s="892" t="s">
        <v>4</v>
      </c>
      <c r="I9" s="888" t="s">
        <v>27</v>
      </c>
      <c r="J9" s="889"/>
      <c r="K9" s="888" t="s">
        <v>28</v>
      </c>
      <c r="L9" s="889" t="s">
        <v>4</v>
      </c>
      <c r="M9" s="889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075"/>
      <c r="G10" s="1076"/>
      <c r="H10" s="894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87" t="s">
        <v>33</v>
      </c>
      <c r="G11" s="1688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51">
        <v>508019293000</v>
      </c>
      <c r="F12" s="652">
        <v>291411455000</v>
      </c>
      <c r="G12" s="652"/>
      <c r="H12" s="652">
        <v>26744707000</v>
      </c>
      <c r="I12" s="652">
        <v>88863531000</v>
      </c>
      <c r="J12" s="652">
        <v>33668011000</v>
      </c>
      <c r="K12" s="652">
        <v>29399900000</v>
      </c>
      <c r="L12" s="652">
        <v>25992407000</v>
      </c>
      <c r="M12" s="653">
        <v>11939282000</v>
      </c>
      <c r="N12" s="44"/>
      <c r="O12" s="44"/>
      <c r="P12" s="1086"/>
    </row>
    <row r="13" spans="1:16" ht="18.399999999999999" customHeight="1">
      <c r="A13" s="16"/>
      <c r="B13" s="17"/>
      <c r="C13" s="45"/>
      <c r="D13" s="46" t="s">
        <v>42</v>
      </c>
      <c r="E13" s="654">
        <v>508019292999.99988</v>
      </c>
      <c r="F13" s="652">
        <v>296886595040.56995</v>
      </c>
      <c r="G13" s="652"/>
      <c r="H13" s="652">
        <v>26631321510.420002</v>
      </c>
      <c r="I13" s="652">
        <v>86676382992.920013</v>
      </c>
      <c r="J13" s="652">
        <v>33609412323.249996</v>
      </c>
      <c r="K13" s="652">
        <v>29301495000</v>
      </c>
      <c r="L13" s="652">
        <v>24828887381.919998</v>
      </c>
      <c r="M13" s="655">
        <v>10085198750.92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54">
        <v>504776147677.29004</v>
      </c>
      <c r="F14" s="652">
        <v>295768308897.30005</v>
      </c>
      <c r="G14" s="652"/>
      <c r="H14" s="652">
        <v>26413009666.979996</v>
      </c>
      <c r="I14" s="652">
        <v>85437524862.609955</v>
      </c>
      <c r="J14" s="652">
        <v>33395622169.089993</v>
      </c>
      <c r="K14" s="652">
        <v>29300232624.52</v>
      </c>
      <c r="L14" s="652">
        <v>24827509656.210003</v>
      </c>
      <c r="M14" s="655">
        <v>9633939800.5800018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0.99361609811399432</v>
      </c>
      <c r="F15" s="270">
        <v>1.014950866970209</v>
      </c>
      <c r="G15" s="270"/>
      <c r="H15" s="270">
        <v>0.98759764565676478</v>
      </c>
      <c r="I15" s="270">
        <v>0.96144643253721207</v>
      </c>
      <c r="J15" s="270">
        <v>0.99190956570288613</v>
      </c>
      <c r="K15" s="270">
        <v>0.9966099416841554</v>
      </c>
      <c r="L15" s="270">
        <v>0.95518316776934131</v>
      </c>
      <c r="M15" s="271">
        <v>0.8069111526622792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0.99361609811399454</v>
      </c>
      <c r="F16" s="272">
        <v>0.99623328852851345</v>
      </c>
      <c r="G16" s="272"/>
      <c r="H16" s="272">
        <v>0.99180244047015886</v>
      </c>
      <c r="I16" s="272">
        <v>0.98570708551127184</v>
      </c>
      <c r="J16" s="272">
        <v>0.99363897969700266</v>
      </c>
      <c r="K16" s="272">
        <v>0.99995691771085404</v>
      </c>
      <c r="L16" s="272">
        <v>0.99994451117809657</v>
      </c>
      <c r="M16" s="273">
        <v>0.95525532401641233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56">
        <v>199331000</v>
      </c>
      <c r="F17" s="1027">
        <v>30000000</v>
      </c>
      <c r="G17" s="1033"/>
      <c r="H17" s="1027">
        <v>857000</v>
      </c>
      <c r="I17" s="1027">
        <v>158074000</v>
      </c>
      <c r="J17" s="1027">
        <v>10400000</v>
      </c>
      <c r="K17" s="1027">
        <v>0</v>
      </c>
      <c r="L17" s="1027">
        <v>0</v>
      </c>
      <c r="M17" s="1035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56">
        <v>190405659</v>
      </c>
      <c r="F18" s="1027">
        <v>30000000</v>
      </c>
      <c r="G18" s="1027"/>
      <c r="H18" s="1027">
        <v>894160</v>
      </c>
      <c r="I18" s="1027">
        <v>150449396</v>
      </c>
      <c r="J18" s="1027">
        <v>9062103</v>
      </c>
      <c r="K18" s="1027">
        <v>0</v>
      </c>
      <c r="L18" s="1027">
        <v>0</v>
      </c>
      <c r="M18" s="1035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56">
        <v>188764336.94999999</v>
      </c>
      <c r="F19" s="1027">
        <v>30000000</v>
      </c>
      <c r="G19" s="1027"/>
      <c r="H19" s="1027">
        <v>884508.54999999993</v>
      </c>
      <c r="I19" s="1027">
        <v>149035097.54999998</v>
      </c>
      <c r="J19" s="1027">
        <v>8844730.8499999996</v>
      </c>
      <c r="K19" s="1027">
        <v>0</v>
      </c>
      <c r="L19" s="1027">
        <v>0</v>
      </c>
      <c r="M19" s="1035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0.94698936417315915</v>
      </c>
      <c r="F20" s="174">
        <v>1</v>
      </c>
      <c r="G20" s="174"/>
      <c r="H20" s="174">
        <v>1.0320986581096849</v>
      </c>
      <c r="I20" s="174">
        <v>0.94281853783670933</v>
      </c>
      <c r="J20" s="174">
        <v>0.8504548894230769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0.99137986728640237</v>
      </c>
      <c r="F21" s="175">
        <v>1</v>
      </c>
      <c r="G21" s="175"/>
      <c r="H21" s="175">
        <v>0.98920612642032735</v>
      </c>
      <c r="I21" s="175">
        <v>0.99059950729213953</v>
      </c>
      <c r="J21" s="175">
        <v>0.97601305679266714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56">
        <v>519739000</v>
      </c>
      <c r="F22" s="1094">
        <v>0</v>
      </c>
      <c r="G22" s="1033"/>
      <c r="H22" s="1094">
        <v>102622000</v>
      </c>
      <c r="I22" s="1094">
        <v>362511000</v>
      </c>
      <c r="J22" s="1094">
        <v>54606000</v>
      </c>
      <c r="K22" s="1094">
        <v>0</v>
      </c>
      <c r="L22" s="1094">
        <v>0</v>
      </c>
      <c r="M22" s="1097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56">
        <v>498511000</v>
      </c>
      <c r="F23" s="1094">
        <v>0</v>
      </c>
      <c r="G23" s="1094"/>
      <c r="H23" s="1094">
        <v>102622000</v>
      </c>
      <c r="I23" s="1094">
        <v>346526000</v>
      </c>
      <c r="J23" s="1094">
        <v>49363000</v>
      </c>
      <c r="K23" s="1094">
        <v>0</v>
      </c>
      <c r="L23" s="1094">
        <v>0</v>
      </c>
      <c r="M23" s="1097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56">
        <v>457706793.44</v>
      </c>
      <c r="F24" s="1094">
        <v>0</v>
      </c>
      <c r="G24" s="1094"/>
      <c r="H24" s="1094">
        <v>101432197.88</v>
      </c>
      <c r="I24" s="1094">
        <v>320615356.25</v>
      </c>
      <c r="J24" s="1094">
        <v>35659239.310000002</v>
      </c>
      <c r="K24" s="1094">
        <v>0</v>
      </c>
      <c r="L24" s="1094">
        <v>0</v>
      </c>
      <c r="M24" s="1097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0.88064738924729524</v>
      </c>
      <c r="F25" s="174">
        <v>0</v>
      </c>
      <c r="G25" s="174"/>
      <c r="H25" s="174">
        <v>0.98840597415758802</v>
      </c>
      <c r="I25" s="174">
        <v>0.88442931731726759</v>
      </c>
      <c r="J25" s="174">
        <v>0.65302785975900091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0.91814783112107856</v>
      </c>
      <c r="F26" s="175">
        <v>0</v>
      </c>
      <c r="G26" s="175"/>
      <c r="H26" s="175">
        <v>0.98840597415758802</v>
      </c>
      <c r="I26" s="175">
        <v>0.92522741800038089</v>
      </c>
      <c r="J26" s="175">
        <v>0.72238800944026904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56">
        <v>110225000</v>
      </c>
      <c r="F27" s="1094">
        <v>0</v>
      </c>
      <c r="G27" s="1033"/>
      <c r="H27" s="1094">
        <v>22816000</v>
      </c>
      <c r="I27" s="1094">
        <v>85289000</v>
      </c>
      <c r="J27" s="1094">
        <v>2120000</v>
      </c>
      <c r="K27" s="1094">
        <v>0</v>
      </c>
      <c r="L27" s="1094">
        <v>0</v>
      </c>
      <c r="M27" s="1097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56">
        <v>101151934.47</v>
      </c>
      <c r="F28" s="1094">
        <v>0</v>
      </c>
      <c r="G28" s="1094"/>
      <c r="H28" s="1094">
        <v>22211360.41</v>
      </c>
      <c r="I28" s="1094">
        <v>77570068.329999998</v>
      </c>
      <c r="J28" s="1094">
        <v>1370505.73</v>
      </c>
      <c r="K28" s="1094">
        <v>0</v>
      </c>
      <c r="L28" s="1094">
        <v>0</v>
      </c>
      <c r="M28" s="1097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56">
        <v>100199564.38999999</v>
      </c>
      <c r="F29" s="1094">
        <v>0</v>
      </c>
      <c r="G29" s="1094"/>
      <c r="H29" s="1094">
        <v>22183574.350000001</v>
      </c>
      <c r="I29" s="1094">
        <v>76660316.439999998</v>
      </c>
      <c r="J29" s="1094">
        <v>1355673.6000000001</v>
      </c>
      <c r="K29" s="1094">
        <v>0</v>
      </c>
      <c r="L29" s="1094">
        <v>0</v>
      </c>
      <c r="M29" s="1097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0.90904571911998178</v>
      </c>
      <c r="F30" s="174">
        <v>0</v>
      </c>
      <c r="G30" s="174"/>
      <c r="H30" s="174">
        <v>0.9722814844845723</v>
      </c>
      <c r="I30" s="174">
        <v>0.89883005358252532</v>
      </c>
      <c r="J30" s="174">
        <v>0.63946867924528306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0.99058475663376988</v>
      </c>
      <c r="F31" s="175">
        <v>0</v>
      </c>
      <c r="G31" s="175"/>
      <c r="H31" s="175">
        <v>0.99874901584202425</v>
      </c>
      <c r="I31" s="175">
        <v>0.98827186942610756</v>
      </c>
      <c r="J31" s="175">
        <v>0.98917762277433174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56">
        <v>164565000</v>
      </c>
      <c r="F32" s="1094">
        <v>0</v>
      </c>
      <c r="G32" s="1033"/>
      <c r="H32" s="1094">
        <v>35632000</v>
      </c>
      <c r="I32" s="1094">
        <v>125491000</v>
      </c>
      <c r="J32" s="1094">
        <v>3442000</v>
      </c>
      <c r="K32" s="1094">
        <v>0</v>
      </c>
      <c r="L32" s="1094">
        <v>0</v>
      </c>
      <c r="M32" s="1097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56">
        <v>148775000</v>
      </c>
      <c r="F33" s="1094">
        <v>0</v>
      </c>
      <c r="G33" s="1094"/>
      <c r="H33" s="1094">
        <v>30360000</v>
      </c>
      <c r="I33" s="1094">
        <v>114633000</v>
      </c>
      <c r="J33" s="1094">
        <v>3782000</v>
      </c>
      <c r="K33" s="1094">
        <v>0</v>
      </c>
      <c r="L33" s="1094">
        <v>0</v>
      </c>
      <c r="M33" s="1097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56">
        <v>146168047.83000004</v>
      </c>
      <c r="F34" s="1094">
        <v>0</v>
      </c>
      <c r="G34" s="1094"/>
      <c r="H34" s="1094">
        <v>30264287.119999997</v>
      </c>
      <c r="I34" s="1094">
        <v>112136766.59000003</v>
      </c>
      <c r="J34" s="1094">
        <v>3766994.1199999996</v>
      </c>
      <c r="K34" s="1094">
        <v>0</v>
      </c>
      <c r="L34" s="1094">
        <v>0</v>
      </c>
      <c r="M34" s="1097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0.88820859739312763</v>
      </c>
      <c r="F35" s="174">
        <v>0</v>
      </c>
      <c r="G35" s="174"/>
      <c r="H35" s="174">
        <v>0.84935695779074982</v>
      </c>
      <c r="I35" s="174">
        <v>0.89358413424070282</v>
      </c>
      <c r="J35" s="174">
        <v>1.0944201394538058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0.98247721613174288</v>
      </c>
      <c r="F36" s="175">
        <v>0</v>
      </c>
      <c r="G36" s="175"/>
      <c r="H36" s="175">
        <v>0.99684740184453224</v>
      </c>
      <c r="I36" s="175">
        <v>0.97822412909022738</v>
      </c>
      <c r="J36" s="175">
        <v>0.9960322897937598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56">
        <v>565783000</v>
      </c>
      <c r="F37" s="1094">
        <v>0</v>
      </c>
      <c r="G37" s="1033"/>
      <c r="H37" s="1094">
        <v>73125000</v>
      </c>
      <c r="I37" s="1094">
        <v>485220000</v>
      </c>
      <c r="J37" s="1094">
        <v>7438000</v>
      </c>
      <c r="K37" s="1094">
        <v>0</v>
      </c>
      <c r="L37" s="1094">
        <v>0</v>
      </c>
      <c r="M37" s="1097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56">
        <v>520811000</v>
      </c>
      <c r="F38" s="1094">
        <v>0</v>
      </c>
      <c r="G38" s="1094"/>
      <c r="H38" s="1094">
        <v>66861500</v>
      </c>
      <c r="I38" s="1094">
        <v>448704500</v>
      </c>
      <c r="J38" s="1094">
        <v>5245000</v>
      </c>
      <c r="K38" s="1094">
        <v>0</v>
      </c>
      <c r="L38" s="1094">
        <v>0</v>
      </c>
      <c r="M38" s="1097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56">
        <v>514057746.73999989</v>
      </c>
      <c r="F39" s="1094">
        <v>0</v>
      </c>
      <c r="G39" s="1094"/>
      <c r="H39" s="1094">
        <v>66761378.260000005</v>
      </c>
      <c r="I39" s="1094">
        <v>442091570.93999988</v>
      </c>
      <c r="J39" s="1094">
        <v>5204797.54</v>
      </c>
      <c r="K39" s="1094">
        <v>0</v>
      </c>
      <c r="L39" s="1094">
        <v>0</v>
      </c>
      <c r="M39" s="1097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0.90857757610249845</v>
      </c>
      <c r="F40" s="174">
        <v>0</v>
      </c>
      <c r="G40" s="174"/>
      <c r="H40" s="174">
        <v>0.912976112957265</v>
      </c>
      <c r="I40" s="174">
        <v>0.91111572264127583</v>
      </c>
      <c r="J40" s="174">
        <v>0.6997576687281527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175">
        <v>0.98703319772431819</v>
      </c>
      <c r="F41" s="175">
        <v>0</v>
      </c>
      <c r="G41" s="175"/>
      <c r="H41" s="175">
        <v>0.99850255019704925</v>
      </c>
      <c r="I41" s="175">
        <v>0.98526217352400047</v>
      </c>
      <c r="J41" s="175">
        <v>0.99233508865586273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56">
        <v>39198000</v>
      </c>
      <c r="F42" s="1094">
        <v>0</v>
      </c>
      <c r="G42" s="1033"/>
      <c r="H42" s="1094">
        <v>10613000</v>
      </c>
      <c r="I42" s="1094">
        <v>28285000</v>
      </c>
      <c r="J42" s="1094">
        <v>300000</v>
      </c>
      <c r="K42" s="1094">
        <v>0</v>
      </c>
      <c r="L42" s="1094">
        <v>0</v>
      </c>
      <c r="M42" s="1097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56">
        <v>38376000</v>
      </c>
      <c r="F43" s="1094">
        <v>0</v>
      </c>
      <c r="G43" s="1094"/>
      <c r="H43" s="1094">
        <v>10479000</v>
      </c>
      <c r="I43" s="1094">
        <v>27253000</v>
      </c>
      <c r="J43" s="1094">
        <v>644000</v>
      </c>
      <c r="K43" s="1094">
        <v>0</v>
      </c>
      <c r="L43" s="1094">
        <v>0</v>
      </c>
      <c r="M43" s="1097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56">
        <v>38038742.690000013</v>
      </c>
      <c r="F44" s="1094">
        <v>0</v>
      </c>
      <c r="G44" s="1094"/>
      <c r="H44" s="1094">
        <v>10476610.470000001</v>
      </c>
      <c r="I44" s="1094">
        <v>26924470.260000009</v>
      </c>
      <c r="J44" s="1094">
        <v>637661.96</v>
      </c>
      <c r="K44" s="1094">
        <v>0</v>
      </c>
      <c r="L44" s="1094">
        <v>0</v>
      </c>
      <c r="M44" s="1097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0.97042560054084426</v>
      </c>
      <c r="F45" s="174">
        <v>0</v>
      </c>
      <c r="G45" s="174"/>
      <c r="H45" s="174">
        <v>0.98714882408367099</v>
      </c>
      <c r="I45" s="174">
        <v>0.95189924907194656</v>
      </c>
      <c r="J45" s="174">
        <v>2.1255398666666667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0.9912117649051494</v>
      </c>
      <c r="F46" s="175">
        <v>0</v>
      </c>
      <c r="G46" s="175"/>
      <c r="H46" s="175">
        <v>0.99977196965359294</v>
      </c>
      <c r="I46" s="175">
        <v>0.98794518988735214</v>
      </c>
      <c r="J46" s="175">
        <v>0.99015832298136641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56">
        <v>303949000</v>
      </c>
      <c r="F47" s="1094">
        <v>0</v>
      </c>
      <c r="G47" s="1033"/>
      <c r="H47" s="1094">
        <v>357000</v>
      </c>
      <c r="I47" s="1094">
        <v>288622000</v>
      </c>
      <c r="J47" s="1094">
        <v>14970000</v>
      </c>
      <c r="K47" s="1094">
        <v>0</v>
      </c>
      <c r="L47" s="1094">
        <v>0</v>
      </c>
      <c r="M47" s="1097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56">
        <v>298277000</v>
      </c>
      <c r="F48" s="1094">
        <v>0</v>
      </c>
      <c r="G48" s="1094"/>
      <c r="H48" s="1094">
        <v>324573</v>
      </c>
      <c r="I48" s="1094">
        <v>283509555</v>
      </c>
      <c r="J48" s="1094">
        <v>14442872</v>
      </c>
      <c r="K48" s="1094">
        <v>0</v>
      </c>
      <c r="L48" s="1094">
        <v>0</v>
      </c>
      <c r="M48" s="1097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56">
        <v>298273836.65999997</v>
      </c>
      <c r="F49" s="1094">
        <v>0</v>
      </c>
      <c r="G49" s="1094"/>
      <c r="H49" s="1094">
        <v>324567.57999999996</v>
      </c>
      <c r="I49" s="1094">
        <v>283507145.60999995</v>
      </c>
      <c r="J49" s="1094">
        <v>14442123.470000001</v>
      </c>
      <c r="K49" s="1094">
        <v>0</v>
      </c>
      <c r="L49" s="1094">
        <v>0</v>
      </c>
      <c r="M49" s="1097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0.98132856716093808</v>
      </c>
      <c r="F50" s="174">
        <v>0</v>
      </c>
      <c r="G50" s="174"/>
      <c r="H50" s="174">
        <v>0.90915288515406145</v>
      </c>
      <c r="I50" s="174">
        <v>0.98227836273742108</v>
      </c>
      <c r="J50" s="174">
        <v>0.96473770674682702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0.99998939462311864</v>
      </c>
      <c r="F51" s="175">
        <v>0</v>
      </c>
      <c r="G51" s="175"/>
      <c r="H51" s="175">
        <v>0.99998330113718625</v>
      </c>
      <c r="I51" s="175">
        <v>0.99999150155627015</v>
      </c>
      <c r="J51" s="175">
        <v>0.99994817305034622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56">
        <v>45214000</v>
      </c>
      <c r="F52" s="1094">
        <v>0</v>
      </c>
      <c r="G52" s="1033"/>
      <c r="H52" s="1094">
        <v>118000</v>
      </c>
      <c r="I52" s="1094">
        <v>37105000</v>
      </c>
      <c r="J52" s="1094">
        <v>7991000</v>
      </c>
      <c r="K52" s="1094">
        <v>0</v>
      </c>
      <c r="L52" s="1094">
        <v>0</v>
      </c>
      <c r="M52" s="1097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56">
        <v>44214000</v>
      </c>
      <c r="F53" s="1094">
        <v>0</v>
      </c>
      <c r="G53" s="1094"/>
      <c r="H53" s="1094">
        <v>139000</v>
      </c>
      <c r="I53" s="1094">
        <v>42364800</v>
      </c>
      <c r="J53" s="1094">
        <v>1710200</v>
      </c>
      <c r="K53" s="1094">
        <v>0</v>
      </c>
      <c r="L53" s="1094">
        <v>0</v>
      </c>
      <c r="M53" s="1097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56">
        <v>44148679.579999998</v>
      </c>
      <c r="F54" s="1094">
        <v>0</v>
      </c>
      <c r="G54" s="1094"/>
      <c r="H54" s="1094">
        <v>136771.45000000001</v>
      </c>
      <c r="I54" s="1094">
        <v>42301975.979999997</v>
      </c>
      <c r="J54" s="1094">
        <v>1709932.15</v>
      </c>
      <c r="K54" s="1094">
        <v>0</v>
      </c>
      <c r="L54" s="1094">
        <v>0</v>
      </c>
      <c r="M54" s="1097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0.9764382620427301</v>
      </c>
      <c r="F55" s="174">
        <v>0</v>
      </c>
      <c r="G55" s="174"/>
      <c r="H55" s="174">
        <v>1.1590800847457627</v>
      </c>
      <c r="I55" s="174">
        <v>1.1400613389031127</v>
      </c>
      <c r="J55" s="174">
        <v>0.21398224877987734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0.9985226303885647</v>
      </c>
      <c r="F56" s="175">
        <v>0</v>
      </c>
      <c r="G56" s="175"/>
      <c r="H56" s="175">
        <v>0.98396726618705044</v>
      </c>
      <c r="I56" s="175">
        <v>0.99851707030364822</v>
      </c>
      <c r="J56" s="175">
        <v>0.99984338089112379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56">
        <v>65182000</v>
      </c>
      <c r="F57" s="1094">
        <v>0</v>
      </c>
      <c r="G57" s="1033"/>
      <c r="H57" s="1094">
        <v>75000</v>
      </c>
      <c r="I57" s="1094">
        <v>64301000</v>
      </c>
      <c r="J57" s="1094">
        <v>806000</v>
      </c>
      <c r="K57" s="1094">
        <v>0</v>
      </c>
      <c r="L57" s="1094">
        <v>0</v>
      </c>
      <c r="M57" s="1097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56">
        <v>62990000</v>
      </c>
      <c r="F58" s="1094">
        <v>11952857</v>
      </c>
      <c r="G58" s="1094"/>
      <c r="H58" s="1094">
        <v>12000</v>
      </c>
      <c r="I58" s="1094">
        <v>50362143</v>
      </c>
      <c r="J58" s="1094">
        <v>663000</v>
      </c>
      <c r="K58" s="1094">
        <v>0</v>
      </c>
      <c r="L58" s="1094">
        <v>0</v>
      </c>
      <c r="M58" s="1097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56">
        <v>62526153.670000002</v>
      </c>
      <c r="F59" s="1094">
        <v>11952857</v>
      </c>
      <c r="G59" s="1094"/>
      <c r="H59" s="1094">
        <v>9000</v>
      </c>
      <c r="I59" s="1094">
        <v>49904007.200000003</v>
      </c>
      <c r="J59" s="1094">
        <v>660289.47</v>
      </c>
      <c r="K59" s="1094">
        <v>0</v>
      </c>
      <c r="L59" s="1094">
        <v>0</v>
      </c>
      <c r="M59" s="1097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0.95925491193887891</v>
      </c>
      <c r="F60" s="174">
        <v>0</v>
      </c>
      <c r="G60" s="174"/>
      <c r="H60" s="174">
        <v>0.12</v>
      </c>
      <c r="I60" s="174">
        <v>0.77610001710704346</v>
      </c>
      <c r="J60" s="174">
        <v>0.81921770471464017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0.99263619098269573</v>
      </c>
      <c r="F61" s="175">
        <v>1</v>
      </c>
      <c r="G61" s="175"/>
      <c r="H61" s="175">
        <v>0.75</v>
      </c>
      <c r="I61" s="175">
        <v>0.99090317105846748</v>
      </c>
      <c r="J61" s="175">
        <v>0.99591171945701351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709</v>
      </c>
      <c r="D62" s="62" t="s">
        <v>41</v>
      </c>
      <c r="E62" s="656">
        <v>36707000</v>
      </c>
      <c r="F62" s="1094">
        <v>0</v>
      </c>
      <c r="G62" s="1033"/>
      <c r="H62" s="1094">
        <v>30000</v>
      </c>
      <c r="I62" s="1094">
        <v>35415000</v>
      </c>
      <c r="J62" s="1094">
        <v>1262000</v>
      </c>
      <c r="K62" s="1094">
        <v>0</v>
      </c>
      <c r="L62" s="1094">
        <v>0</v>
      </c>
      <c r="M62" s="1097">
        <v>0</v>
      </c>
      <c r="N62" s="44"/>
      <c r="O62" s="44"/>
    </row>
    <row r="63" spans="1:15" ht="18.399999999999999" customHeight="1">
      <c r="A63" s="56"/>
      <c r="B63" s="52"/>
      <c r="C63" s="53" t="s">
        <v>710</v>
      </c>
      <c r="D63" s="62" t="s">
        <v>42</v>
      </c>
      <c r="E63" s="656">
        <v>35228000</v>
      </c>
      <c r="F63" s="1094">
        <v>0</v>
      </c>
      <c r="G63" s="1094"/>
      <c r="H63" s="1094">
        <v>30000</v>
      </c>
      <c r="I63" s="1094">
        <v>34206000</v>
      </c>
      <c r="J63" s="1094">
        <v>992000</v>
      </c>
      <c r="K63" s="1094">
        <v>0</v>
      </c>
      <c r="L63" s="1094">
        <v>0</v>
      </c>
      <c r="M63" s="1097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56">
        <v>34898009.879999995</v>
      </c>
      <c r="F64" s="1094">
        <v>0</v>
      </c>
      <c r="G64" s="1094"/>
      <c r="H64" s="1094">
        <v>27936.23</v>
      </c>
      <c r="I64" s="1094">
        <v>33882089.68</v>
      </c>
      <c r="J64" s="1094">
        <v>987983.97</v>
      </c>
      <c r="K64" s="1094">
        <v>0</v>
      </c>
      <c r="L64" s="1094">
        <v>0</v>
      </c>
      <c r="M64" s="1097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0.95071811589070188</v>
      </c>
      <c r="F65" s="174">
        <v>0</v>
      </c>
      <c r="G65" s="174"/>
      <c r="H65" s="174">
        <v>0.93120766666666666</v>
      </c>
      <c r="I65" s="174">
        <v>0.95671578935479318</v>
      </c>
      <c r="J65" s="174">
        <v>0.78287160855784466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0.99063273191779255</v>
      </c>
      <c r="F66" s="175">
        <v>0</v>
      </c>
      <c r="G66" s="175"/>
      <c r="H66" s="175">
        <v>0.93120766666666666</v>
      </c>
      <c r="I66" s="175">
        <v>0.9905305993100626</v>
      </c>
      <c r="J66" s="175">
        <v>0.99595158266129025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56">
        <v>80608000</v>
      </c>
      <c r="F67" s="1094">
        <v>7650000</v>
      </c>
      <c r="G67" s="1033"/>
      <c r="H67" s="1094">
        <v>77000</v>
      </c>
      <c r="I67" s="1094">
        <v>68993000</v>
      </c>
      <c r="J67" s="1094">
        <v>3888000</v>
      </c>
      <c r="K67" s="1094">
        <v>0</v>
      </c>
      <c r="L67" s="1094">
        <v>0</v>
      </c>
      <c r="M67" s="1097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56">
        <v>444301022</v>
      </c>
      <c r="F68" s="1094">
        <v>334033960</v>
      </c>
      <c r="G68" s="1094"/>
      <c r="H68" s="1094">
        <v>445845</v>
      </c>
      <c r="I68" s="1094">
        <v>104875217</v>
      </c>
      <c r="J68" s="1094">
        <v>4946000</v>
      </c>
      <c r="K68" s="1094">
        <v>0</v>
      </c>
      <c r="L68" s="1094">
        <v>0</v>
      </c>
      <c r="M68" s="1097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56">
        <v>429978837.11999995</v>
      </c>
      <c r="F69" s="1094">
        <v>325101882.40999997</v>
      </c>
      <c r="G69" s="1094"/>
      <c r="H69" s="1094">
        <v>396709.64999999997</v>
      </c>
      <c r="I69" s="1094">
        <v>99709729.810000002</v>
      </c>
      <c r="J69" s="1094">
        <v>4770515.25</v>
      </c>
      <c r="K69" s="1094">
        <v>0</v>
      </c>
      <c r="L69" s="1094">
        <v>0</v>
      </c>
      <c r="M69" s="1097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5.3341955776101617</v>
      </c>
      <c r="F70" s="174" t="s">
        <v>912</v>
      </c>
      <c r="G70" s="174"/>
      <c r="H70" s="174">
        <v>5.1520733766233766</v>
      </c>
      <c r="I70" s="174">
        <v>1.4452151640021451</v>
      </c>
      <c r="J70" s="174">
        <v>1.226984375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175">
        <v>0.96776468166665608</v>
      </c>
      <c r="F71" s="175">
        <v>0.97325997156097532</v>
      </c>
      <c r="G71" s="175"/>
      <c r="H71" s="175">
        <v>0.88979275308683503</v>
      </c>
      <c r="I71" s="175">
        <v>0.95074635039849309</v>
      </c>
      <c r="J71" s="175">
        <v>0.96451986453699956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56">
        <v>362287000</v>
      </c>
      <c r="F72" s="1094">
        <v>0</v>
      </c>
      <c r="G72" s="1033"/>
      <c r="H72" s="1094">
        <v>2677000</v>
      </c>
      <c r="I72" s="1094">
        <v>354746000</v>
      </c>
      <c r="J72" s="1094">
        <v>4850000</v>
      </c>
      <c r="K72" s="1094">
        <v>0</v>
      </c>
      <c r="L72" s="1094">
        <v>0</v>
      </c>
      <c r="M72" s="1097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56">
        <v>357422000</v>
      </c>
      <c r="F73" s="1094">
        <v>0</v>
      </c>
      <c r="G73" s="1094"/>
      <c r="H73" s="1094">
        <v>4290533</v>
      </c>
      <c r="I73" s="1094">
        <v>347480467</v>
      </c>
      <c r="J73" s="1094">
        <v>5637000</v>
      </c>
      <c r="K73" s="1094">
        <v>0</v>
      </c>
      <c r="L73" s="1094">
        <v>0</v>
      </c>
      <c r="M73" s="1097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56">
        <v>355849588.88000017</v>
      </c>
      <c r="F74" s="1094">
        <v>0</v>
      </c>
      <c r="G74" s="1094"/>
      <c r="H74" s="1094">
        <v>4165823.76</v>
      </c>
      <c r="I74" s="1094">
        <v>346245303.19000018</v>
      </c>
      <c r="J74" s="1094">
        <v>5438461.9299999997</v>
      </c>
      <c r="K74" s="1094">
        <v>0</v>
      </c>
      <c r="L74" s="1094">
        <v>0</v>
      </c>
      <c r="M74" s="1097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0.98223118378523155</v>
      </c>
      <c r="F75" s="174">
        <v>0</v>
      </c>
      <c r="G75" s="174"/>
      <c r="H75" s="174">
        <v>1.5561538139708628</v>
      </c>
      <c r="I75" s="174">
        <v>0.97603722998990872</v>
      </c>
      <c r="J75" s="174">
        <v>1.1213323567010309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0.99560068736675467</v>
      </c>
      <c r="F76" s="175">
        <v>0</v>
      </c>
      <c r="G76" s="175"/>
      <c r="H76" s="175">
        <v>0.97093385833415102</v>
      </c>
      <c r="I76" s="175">
        <v>0.99644537196388705</v>
      </c>
      <c r="J76" s="175">
        <v>0.96477948021997506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56">
        <v>405177000</v>
      </c>
      <c r="F77" s="1094">
        <v>2400000</v>
      </c>
      <c r="G77" s="1033"/>
      <c r="H77" s="1094">
        <v>11203000</v>
      </c>
      <c r="I77" s="1094">
        <v>351489000</v>
      </c>
      <c r="J77" s="1094">
        <v>40085000</v>
      </c>
      <c r="K77" s="1094">
        <v>0</v>
      </c>
      <c r="L77" s="1094">
        <v>0</v>
      </c>
      <c r="M77" s="1097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56">
        <v>398526269.68999994</v>
      </c>
      <c r="F78" s="1094">
        <v>421500</v>
      </c>
      <c r="G78" s="1094"/>
      <c r="H78" s="1094">
        <v>9860939.7899999991</v>
      </c>
      <c r="I78" s="1094">
        <v>342414243.89999992</v>
      </c>
      <c r="J78" s="1094">
        <v>45829586</v>
      </c>
      <c r="K78" s="1094">
        <v>0</v>
      </c>
      <c r="L78" s="1094">
        <v>0</v>
      </c>
      <c r="M78" s="1097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56">
        <v>396365793.23999977</v>
      </c>
      <c r="F79" s="1094">
        <v>321500</v>
      </c>
      <c r="G79" s="1094"/>
      <c r="H79" s="1094">
        <v>9813821.5</v>
      </c>
      <c r="I79" s="1094">
        <v>340489557.90999979</v>
      </c>
      <c r="J79" s="1094">
        <v>45740913.829999998</v>
      </c>
      <c r="K79" s="1094">
        <v>0</v>
      </c>
      <c r="L79" s="1094">
        <v>0</v>
      </c>
      <c r="M79" s="1097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0.97825343797895681</v>
      </c>
      <c r="F80" s="174">
        <v>0.13395833333333335</v>
      </c>
      <c r="G80" s="174"/>
      <c r="H80" s="174">
        <v>0.87599941979826834</v>
      </c>
      <c r="I80" s="174">
        <v>0.96870615555536532</v>
      </c>
      <c r="J80" s="174">
        <v>1.1410980124734937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0.99457883553904558</v>
      </c>
      <c r="F81" s="175">
        <v>0.76275207591933569</v>
      </c>
      <c r="G81" s="175"/>
      <c r="H81" s="175">
        <v>0.99522172419633048</v>
      </c>
      <c r="I81" s="175">
        <v>0.99437907147763915</v>
      </c>
      <c r="J81" s="175">
        <v>0.99806517628154001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56">
        <v>13794000</v>
      </c>
      <c r="F82" s="1094">
        <v>0</v>
      </c>
      <c r="G82" s="1033"/>
      <c r="H82" s="1094">
        <v>11000</v>
      </c>
      <c r="I82" s="1094">
        <v>11643000</v>
      </c>
      <c r="J82" s="1094">
        <v>2140000</v>
      </c>
      <c r="K82" s="1094">
        <v>0</v>
      </c>
      <c r="L82" s="1094">
        <v>0</v>
      </c>
      <c r="M82" s="1097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56">
        <v>18059999.999999996</v>
      </c>
      <c r="F83" s="1094">
        <v>0</v>
      </c>
      <c r="G83" s="1094"/>
      <c r="H83" s="1094">
        <v>2100</v>
      </c>
      <c r="I83" s="1094">
        <v>17264212.779999997</v>
      </c>
      <c r="J83" s="1094">
        <v>793687.22</v>
      </c>
      <c r="K83" s="1094">
        <v>0</v>
      </c>
      <c r="L83" s="1094">
        <v>0</v>
      </c>
      <c r="M83" s="1097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56">
        <v>16310508.290000007</v>
      </c>
      <c r="F84" s="1094">
        <v>0</v>
      </c>
      <c r="G84" s="1094"/>
      <c r="H84" s="1094">
        <v>2100</v>
      </c>
      <c r="I84" s="1094">
        <v>15960721.070000006</v>
      </c>
      <c r="J84" s="1094">
        <v>347687.22</v>
      </c>
      <c r="K84" s="1094">
        <v>0</v>
      </c>
      <c r="L84" s="1094">
        <v>0</v>
      </c>
      <c r="M84" s="1097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1.1824349927504716</v>
      </c>
      <c r="F85" s="174">
        <v>0</v>
      </c>
      <c r="G85" s="174"/>
      <c r="H85" s="174">
        <v>0.19090909090909092</v>
      </c>
      <c r="I85" s="174">
        <v>1.3708426582495925</v>
      </c>
      <c r="J85" s="174">
        <v>0.16247066355140186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0.90312891971207143</v>
      </c>
      <c r="F86" s="175">
        <v>0</v>
      </c>
      <c r="G86" s="175"/>
      <c r="H86" s="175">
        <v>1</v>
      </c>
      <c r="I86" s="175">
        <v>0.92449747193164566</v>
      </c>
      <c r="J86" s="175">
        <v>0.43806579120676781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56">
        <v>9241686000</v>
      </c>
      <c r="F87" s="1094">
        <v>0</v>
      </c>
      <c r="G87" s="1033"/>
      <c r="H87" s="1094">
        <v>684389000</v>
      </c>
      <c r="I87" s="1094">
        <v>8238802000</v>
      </c>
      <c r="J87" s="1094">
        <v>318402000</v>
      </c>
      <c r="K87" s="1094">
        <v>0</v>
      </c>
      <c r="L87" s="1094">
        <v>0</v>
      </c>
      <c r="M87" s="1097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56">
        <v>8950216932</v>
      </c>
      <c r="F88" s="1094">
        <v>0</v>
      </c>
      <c r="G88" s="1094"/>
      <c r="H88" s="1094">
        <v>611726814</v>
      </c>
      <c r="I88" s="1094">
        <v>8024998766</v>
      </c>
      <c r="J88" s="1094">
        <v>312326508</v>
      </c>
      <c r="K88" s="1094">
        <v>0</v>
      </c>
      <c r="L88" s="1094">
        <v>0</v>
      </c>
      <c r="M88" s="1097">
        <v>1164844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56">
        <v>8926208388.4199982</v>
      </c>
      <c r="F89" s="1094">
        <v>0</v>
      </c>
      <c r="G89" s="1094"/>
      <c r="H89" s="1094">
        <v>610824410.02999997</v>
      </c>
      <c r="I89" s="1094">
        <v>8002134136.0799971</v>
      </c>
      <c r="J89" s="1094">
        <v>312144902.35999995</v>
      </c>
      <c r="K89" s="1094">
        <v>0</v>
      </c>
      <c r="L89" s="1094">
        <v>0</v>
      </c>
      <c r="M89" s="1097">
        <v>1104939.95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0.96586363012333443</v>
      </c>
      <c r="F90" s="174">
        <v>0</v>
      </c>
      <c r="G90" s="174"/>
      <c r="H90" s="174">
        <v>0.89251056055839584</v>
      </c>
      <c r="I90" s="174">
        <v>0.97127399542797566</v>
      </c>
      <c r="J90" s="174">
        <v>0.98034843487164014</v>
      </c>
      <c r="K90" s="174">
        <v>0</v>
      </c>
      <c r="L90" s="174">
        <v>0</v>
      </c>
      <c r="M90" s="274" t="s">
        <v>912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0.99731754618213075</v>
      </c>
      <c r="F91" s="175">
        <v>0</v>
      </c>
      <c r="G91" s="175"/>
      <c r="H91" s="175">
        <v>0.99852482521715968</v>
      </c>
      <c r="I91" s="175">
        <v>0.99715082449397063</v>
      </c>
      <c r="J91" s="175">
        <v>0.99941853913981571</v>
      </c>
      <c r="K91" s="175">
        <v>0</v>
      </c>
      <c r="L91" s="175">
        <v>0</v>
      </c>
      <c r="M91" s="275">
        <v>0.94857332827400065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56">
        <v>356269000</v>
      </c>
      <c r="F92" s="1094">
        <v>144850000</v>
      </c>
      <c r="G92" s="1033"/>
      <c r="H92" s="1094">
        <v>2434000</v>
      </c>
      <c r="I92" s="1094">
        <v>195651000</v>
      </c>
      <c r="J92" s="1094">
        <v>11080000</v>
      </c>
      <c r="K92" s="1094">
        <v>0</v>
      </c>
      <c r="L92" s="1094">
        <v>0</v>
      </c>
      <c r="M92" s="1097">
        <v>2254000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56">
        <v>11287821400.400002</v>
      </c>
      <c r="F93" s="1094">
        <v>9785172800.4000015</v>
      </c>
      <c r="G93" s="1094"/>
      <c r="H93" s="1094">
        <v>2884141</v>
      </c>
      <c r="I93" s="1094">
        <v>1460415666.9300001</v>
      </c>
      <c r="J93" s="1094">
        <v>36567004.07</v>
      </c>
      <c r="K93" s="1094">
        <v>0</v>
      </c>
      <c r="L93" s="1094">
        <v>0</v>
      </c>
      <c r="M93" s="1097">
        <v>2781788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56">
        <v>11119098236.629999</v>
      </c>
      <c r="F94" s="1094">
        <v>9777090947.4099998</v>
      </c>
      <c r="G94" s="1094"/>
      <c r="H94" s="1094">
        <v>2703055.88</v>
      </c>
      <c r="I94" s="1094">
        <v>1304583821.3000002</v>
      </c>
      <c r="J94" s="1094">
        <v>32365025.829999998</v>
      </c>
      <c r="K94" s="1094">
        <v>0</v>
      </c>
      <c r="L94" s="1094">
        <v>0</v>
      </c>
      <c r="M94" s="1097">
        <v>2355386.21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 t="s">
        <v>912</v>
      </c>
      <c r="F95" s="174" t="s">
        <v>912</v>
      </c>
      <c r="G95" s="174"/>
      <c r="H95" s="174">
        <v>1.110540624486442</v>
      </c>
      <c r="I95" s="174">
        <v>6.6679128718994543</v>
      </c>
      <c r="J95" s="174">
        <v>2.9210312120938626</v>
      </c>
      <c r="K95" s="174">
        <v>0</v>
      </c>
      <c r="L95" s="174">
        <v>0</v>
      </c>
      <c r="M95" s="274">
        <v>1.0449805723158829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0.98505263701603007</v>
      </c>
      <c r="F96" s="175">
        <v>0.99917407151055404</v>
      </c>
      <c r="G96" s="175"/>
      <c r="H96" s="175">
        <v>0.93721349961739042</v>
      </c>
      <c r="I96" s="175">
        <v>0.89329623807886116</v>
      </c>
      <c r="J96" s="175">
        <v>0.88508825519432277</v>
      </c>
      <c r="K96" s="175">
        <v>0</v>
      </c>
      <c r="L96" s="175">
        <v>0</v>
      </c>
      <c r="M96" s="275">
        <v>0.84671664771003396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56">
        <v>35639000</v>
      </c>
      <c r="F97" s="1094">
        <v>2385000</v>
      </c>
      <c r="G97" s="1033"/>
      <c r="H97" s="1094">
        <v>70000</v>
      </c>
      <c r="I97" s="1094">
        <v>29283000</v>
      </c>
      <c r="J97" s="1094">
        <v>274000</v>
      </c>
      <c r="K97" s="1094">
        <v>0</v>
      </c>
      <c r="L97" s="1094">
        <v>0</v>
      </c>
      <c r="M97" s="1097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56">
        <v>38492151.759999998</v>
      </c>
      <c r="F98" s="1094">
        <v>2525000</v>
      </c>
      <c r="G98" s="1094"/>
      <c r="H98" s="1094">
        <v>37000</v>
      </c>
      <c r="I98" s="1094">
        <v>31506181</v>
      </c>
      <c r="J98" s="1094">
        <v>1149585</v>
      </c>
      <c r="K98" s="1094">
        <v>0</v>
      </c>
      <c r="L98" s="1094">
        <v>0</v>
      </c>
      <c r="M98" s="1097">
        <v>3274385.76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56">
        <v>37887137.150000006</v>
      </c>
      <c r="F99" s="1094">
        <v>2524957.16</v>
      </c>
      <c r="G99" s="1094"/>
      <c r="H99" s="1094">
        <v>34585.659999999996</v>
      </c>
      <c r="I99" s="1094">
        <v>31212929.300000004</v>
      </c>
      <c r="J99" s="1094">
        <v>1146411.25</v>
      </c>
      <c r="K99" s="1094">
        <v>0</v>
      </c>
      <c r="L99" s="1094">
        <v>0</v>
      </c>
      <c r="M99" s="1097">
        <v>2968253.7800000007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1.0630808145570865</v>
      </c>
      <c r="F100" s="174">
        <v>1.058682247379455</v>
      </c>
      <c r="G100" s="174"/>
      <c r="H100" s="174">
        <v>0.4940808571428571</v>
      </c>
      <c r="I100" s="174">
        <v>1.0659061332513746</v>
      </c>
      <c r="J100" s="174">
        <v>4.1839826642335769</v>
      </c>
      <c r="K100" s="174">
        <v>0</v>
      </c>
      <c r="L100" s="174">
        <v>0</v>
      </c>
      <c r="M100" s="274">
        <v>0.81837711055969142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175">
        <v>0.98428213071141668</v>
      </c>
      <c r="F101" s="175">
        <v>0.99998303366336638</v>
      </c>
      <c r="G101" s="175"/>
      <c r="H101" s="175">
        <v>0.93474756756756749</v>
      </c>
      <c r="I101" s="175">
        <v>0.99069224860988403</v>
      </c>
      <c r="J101" s="175">
        <v>0.99723922111022678</v>
      </c>
      <c r="K101" s="175">
        <v>0</v>
      </c>
      <c r="L101" s="175">
        <v>0</v>
      </c>
      <c r="M101" s="275">
        <v>0.90650705126447928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56">
        <v>751374000</v>
      </c>
      <c r="F102" s="1094">
        <v>632581000</v>
      </c>
      <c r="G102" s="1033"/>
      <c r="H102" s="1094">
        <v>446000</v>
      </c>
      <c r="I102" s="1094">
        <v>113955000</v>
      </c>
      <c r="J102" s="1094">
        <v>2779000</v>
      </c>
      <c r="K102" s="1094">
        <v>0</v>
      </c>
      <c r="L102" s="1094">
        <v>0</v>
      </c>
      <c r="M102" s="1097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56">
        <v>772410334.88</v>
      </c>
      <c r="F103" s="1094">
        <v>658653542.88</v>
      </c>
      <c r="G103" s="1094"/>
      <c r="H103" s="1094">
        <v>173600</v>
      </c>
      <c r="I103" s="1094">
        <v>107758910</v>
      </c>
      <c r="J103" s="1094">
        <v>4733474</v>
      </c>
      <c r="K103" s="1094">
        <v>0</v>
      </c>
      <c r="L103" s="1094">
        <v>0</v>
      </c>
      <c r="M103" s="1097">
        <v>1090808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56">
        <v>766225040.0799998</v>
      </c>
      <c r="F104" s="1094">
        <v>654934865.92999995</v>
      </c>
      <c r="G104" s="1094"/>
      <c r="H104" s="1094">
        <v>163801.54999999999</v>
      </c>
      <c r="I104" s="1094">
        <v>105422205.97999996</v>
      </c>
      <c r="J104" s="1094">
        <v>4669303.68</v>
      </c>
      <c r="K104" s="1094">
        <v>0</v>
      </c>
      <c r="L104" s="1094">
        <v>0</v>
      </c>
      <c r="M104" s="1097">
        <v>1034862.9400000002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1.0197651769691256</v>
      </c>
      <c r="F105" s="174">
        <v>1.0353375550799027</v>
      </c>
      <c r="G105" s="174"/>
      <c r="H105" s="174">
        <v>0.36726804932735424</v>
      </c>
      <c r="I105" s="174">
        <v>0.92512137229608138</v>
      </c>
      <c r="J105" s="174">
        <v>1.6802100323857501</v>
      </c>
      <c r="K105" s="174">
        <v>0</v>
      </c>
      <c r="L105" s="174">
        <v>0</v>
      </c>
      <c r="M105" s="274">
        <v>0.64157652820830757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0.99199221641569424</v>
      </c>
      <c r="F106" s="175">
        <v>0.99435412290695357</v>
      </c>
      <c r="G106" s="175"/>
      <c r="H106" s="175">
        <v>0.94355731566820267</v>
      </c>
      <c r="I106" s="175">
        <v>0.97831544491309308</v>
      </c>
      <c r="J106" s="175">
        <v>0.98644329302326361</v>
      </c>
      <c r="K106" s="175">
        <v>0</v>
      </c>
      <c r="L106" s="175">
        <v>0</v>
      </c>
      <c r="M106" s="275">
        <v>0.94871227567087901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56">
        <v>7894364000</v>
      </c>
      <c r="F107" s="1094">
        <v>216668000</v>
      </c>
      <c r="G107" s="1033"/>
      <c r="H107" s="1094">
        <v>65080000</v>
      </c>
      <c r="I107" s="1094">
        <v>7383700000</v>
      </c>
      <c r="J107" s="1094">
        <v>162072000</v>
      </c>
      <c r="K107" s="1094">
        <v>0</v>
      </c>
      <c r="L107" s="1094">
        <v>0</v>
      </c>
      <c r="M107" s="1097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56">
        <v>8230371725</v>
      </c>
      <c r="F108" s="1094">
        <v>204476767</v>
      </c>
      <c r="G108" s="1094"/>
      <c r="H108" s="1094">
        <v>56056494</v>
      </c>
      <c r="I108" s="1094">
        <v>7482590400</v>
      </c>
      <c r="J108" s="1094">
        <v>405843901</v>
      </c>
      <c r="K108" s="1094">
        <v>0</v>
      </c>
      <c r="L108" s="1094">
        <v>0</v>
      </c>
      <c r="M108" s="1097">
        <v>81404163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56">
        <v>8115550475.2999992</v>
      </c>
      <c r="F109" s="1094">
        <v>203848093.55000001</v>
      </c>
      <c r="G109" s="1094"/>
      <c r="H109" s="1094">
        <v>55020038.269999996</v>
      </c>
      <c r="I109" s="1094">
        <v>7378842597.6199989</v>
      </c>
      <c r="J109" s="1094">
        <v>402306946.38999999</v>
      </c>
      <c r="K109" s="1094">
        <v>0</v>
      </c>
      <c r="L109" s="1094">
        <v>0</v>
      </c>
      <c r="M109" s="1097">
        <v>75532799.469999999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1.0280182767478165</v>
      </c>
      <c r="F110" s="174">
        <v>0.94083156511344546</v>
      </c>
      <c r="G110" s="174"/>
      <c r="H110" s="174">
        <v>0.84542160832821134</v>
      </c>
      <c r="I110" s="174">
        <v>0.99934214521445874</v>
      </c>
      <c r="J110" s="174">
        <v>2.4822729798484624</v>
      </c>
      <c r="K110" s="174">
        <v>0</v>
      </c>
      <c r="L110" s="174">
        <v>0</v>
      </c>
      <c r="M110" s="274">
        <v>1.1299862286817066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0.98604908094840626</v>
      </c>
      <c r="F111" s="175">
        <v>0.996925452904877</v>
      </c>
      <c r="G111" s="175"/>
      <c r="H111" s="175">
        <v>0.98151051455340743</v>
      </c>
      <c r="I111" s="175">
        <v>0.9861347746122785</v>
      </c>
      <c r="J111" s="175">
        <v>0.99128493836845899</v>
      </c>
      <c r="K111" s="175">
        <v>0</v>
      </c>
      <c r="L111" s="175">
        <v>0</v>
      </c>
      <c r="M111" s="275">
        <v>0.92787391561289068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56">
        <v>637638000</v>
      </c>
      <c r="F112" s="1094">
        <v>300912000</v>
      </c>
      <c r="G112" s="1033"/>
      <c r="H112" s="1094">
        <v>5787000</v>
      </c>
      <c r="I112" s="1094">
        <v>218169000</v>
      </c>
      <c r="J112" s="1094">
        <v>106907000</v>
      </c>
      <c r="K112" s="1094">
        <v>0</v>
      </c>
      <c r="L112" s="1094">
        <v>0</v>
      </c>
      <c r="M112" s="1097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56">
        <v>648118715.05999994</v>
      </c>
      <c r="F113" s="1094">
        <v>302598822</v>
      </c>
      <c r="G113" s="1094"/>
      <c r="H113" s="1094">
        <v>4173000</v>
      </c>
      <c r="I113" s="1094">
        <v>226849369.06</v>
      </c>
      <c r="J113" s="1094">
        <v>108932602</v>
      </c>
      <c r="K113" s="1094">
        <v>0</v>
      </c>
      <c r="L113" s="1094">
        <v>0</v>
      </c>
      <c r="M113" s="1097">
        <v>5564922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56">
        <v>582601300.37999988</v>
      </c>
      <c r="F114" s="1094">
        <v>247607622.85999998</v>
      </c>
      <c r="G114" s="1094"/>
      <c r="H114" s="1094">
        <v>3939820.68</v>
      </c>
      <c r="I114" s="1094">
        <v>221890439.20999989</v>
      </c>
      <c r="J114" s="1094">
        <v>104542935.96999998</v>
      </c>
      <c r="K114" s="1094">
        <v>0</v>
      </c>
      <c r="L114" s="1094">
        <v>0</v>
      </c>
      <c r="M114" s="1097">
        <v>4620481.66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0.91368660647577449</v>
      </c>
      <c r="F115" s="174">
        <v>0.82285725680597643</v>
      </c>
      <c r="G115" s="174"/>
      <c r="H115" s="174">
        <v>0.68080537065837221</v>
      </c>
      <c r="I115" s="174">
        <v>1.0170575985130788</v>
      </c>
      <c r="J115" s="174">
        <v>0.97788672369442586</v>
      </c>
      <c r="K115" s="174">
        <v>0</v>
      </c>
      <c r="L115" s="174">
        <v>0</v>
      </c>
      <c r="M115" s="274">
        <v>0.78807464779123315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0.89891139823985067</v>
      </c>
      <c r="F116" s="175">
        <v>0.81827028017974235</v>
      </c>
      <c r="G116" s="175"/>
      <c r="H116" s="175">
        <v>0.94412189791516898</v>
      </c>
      <c r="I116" s="175">
        <v>0.97813998835196891</v>
      </c>
      <c r="J116" s="175">
        <v>0.95970291768115468</v>
      </c>
      <c r="K116" s="175">
        <v>0</v>
      </c>
      <c r="L116" s="175">
        <v>0</v>
      </c>
      <c r="M116" s="275">
        <v>0.83028686835143428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56">
        <v>824439000</v>
      </c>
      <c r="F117" s="1094">
        <v>154654000</v>
      </c>
      <c r="G117" s="1033"/>
      <c r="H117" s="1094">
        <v>5624000</v>
      </c>
      <c r="I117" s="1094">
        <v>323614000</v>
      </c>
      <c r="J117" s="1094">
        <v>276860000</v>
      </c>
      <c r="K117" s="1094">
        <v>0</v>
      </c>
      <c r="L117" s="1094">
        <v>0</v>
      </c>
      <c r="M117" s="1097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56">
        <v>1005193958</v>
      </c>
      <c r="F118" s="1094">
        <v>160190000</v>
      </c>
      <c r="G118" s="1094"/>
      <c r="H118" s="1094">
        <v>6120141</v>
      </c>
      <c r="I118" s="1094">
        <v>315723221</v>
      </c>
      <c r="J118" s="1094">
        <v>324015146</v>
      </c>
      <c r="K118" s="1094">
        <v>0</v>
      </c>
      <c r="L118" s="1094">
        <v>0</v>
      </c>
      <c r="M118" s="1097">
        <v>199145450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56">
        <v>999985412.41000009</v>
      </c>
      <c r="F119" s="1094">
        <v>160188614</v>
      </c>
      <c r="G119" s="1094"/>
      <c r="H119" s="1094">
        <v>6003197.8400000008</v>
      </c>
      <c r="I119" s="1094">
        <v>310719968.29000014</v>
      </c>
      <c r="J119" s="1094">
        <v>323954398.05000001</v>
      </c>
      <c r="K119" s="1094">
        <v>0</v>
      </c>
      <c r="L119" s="1094">
        <v>0</v>
      </c>
      <c r="M119" s="1097">
        <v>199119234.23000002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1.2129283214525273</v>
      </c>
      <c r="F120" s="174">
        <v>1.0357870730792609</v>
      </c>
      <c r="G120" s="174"/>
      <c r="H120" s="174">
        <v>1.0674249359886203</v>
      </c>
      <c r="I120" s="174">
        <v>0.96015613752804307</v>
      </c>
      <c r="J120" s="174">
        <v>1.1701018494907174</v>
      </c>
      <c r="K120" s="174">
        <v>0</v>
      </c>
      <c r="L120" s="174">
        <v>0</v>
      </c>
      <c r="M120" s="274">
        <v>3.1265287143373062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0.99481836759110331</v>
      </c>
      <c r="F121" s="175">
        <v>0.99999134777451781</v>
      </c>
      <c r="G121" s="175"/>
      <c r="H121" s="175">
        <v>0.98089208075434875</v>
      </c>
      <c r="I121" s="175">
        <v>0.98415304172384632</v>
      </c>
      <c r="J121" s="175">
        <v>0.99981251509150137</v>
      </c>
      <c r="K121" s="175">
        <v>0</v>
      </c>
      <c r="L121" s="175">
        <v>0</v>
      </c>
      <c r="M121" s="275">
        <v>0.99986835867954815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56">
        <v>986694000</v>
      </c>
      <c r="F122" s="1094">
        <v>528159000</v>
      </c>
      <c r="G122" s="1033"/>
      <c r="H122" s="1094">
        <v>28000</v>
      </c>
      <c r="I122" s="1094">
        <v>66299000</v>
      </c>
      <c r="J122" s="1094">
        <v>283843000</v>
      </c>
      <c r="K122" s="1094">
        <v>0</v>
      </c>
      <c r="L122" s="1094">
        <v>0</v>
      </c>
      <c r="M122" s="1097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56">
        <v>1015315989</v>
      </c>
      <c r="F123" s="1094">
        <v>528203108</v>
      </c>
      <c r="G123" s="1094"/>
      <c r="H123" s="1094">
        <v>49000</v>
      </c>
      <c r="I123" s="1094">
        <v>65284516</v>
      </c>
      <c r="J123" s="1094">
        <v>312989327</v>
      </c>
      <c r="K123" s="1094">
        <v>0</v>
      </c>
      <c r="L123" s="1094">
        <v>0</v>
      </c>
      <c r="M123" s="1097">
        <v>108790038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56">
        <v>968012940.37000012</v>
      </c>
      <c r="F124" s="1094">
        <v>524947112.74000007</v>
      </c>
      <c r="G124" s="1094"/>
      <c r="H124" s="1094">
        <v>13923.3</v>
      </c>
      <c r="I124" s="1094">
        <v>63589197.840000004</v>
      </c>
      <c r="J124" s="1094">
        <v>308195557.94</v>
      </c>
      <c r="K124" s="1094">
        <v>0</v>
      </c>
      <c r="L124" s="1094">
        <v>0</v>
      </c>
      <c r="M124" s="1097">
        <v>71267148.549999997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0.98106701811301189</v>
      </c>
      <c r="F125" s="174">
        <v>0.99391871148650324</v>
      </c>
      <c r="G125" s="174"/>
      <c r="H125" s="174">
        <v>0.49726071428571428</v>
      </c>
      <c r="I125" s="174">
        <v>0.95912755607173572</v>
      </c>
      <c r="J125" s="174">
        <v>1.085795872859292</v>
      </c>
      <c r="K125" s="174">
        <v>0</v>
      </c>
      <c r="L125" s="174">
        <v>0</v>
      </c>
      <c r="M125" s="274">
        <v>0.65765836340146722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0.95341051540359434</v>
      </c>
      <c r="F126" s="175">
        <v>0.9938357135528253</v>
      </c>
      <c r="G126" s="175"/>
      <c r="H126" s="175">
        <v>0.28414897959183671</v>
      </c>
      <c r="I126" s="175">
        <v>0.97403184914474983</v>
      </c>
      <c r="J126" s="175">
        <v>0.98468392163417129</v>
      </c>
      <c r="K126" s="175">
        <v>0</v>
      </c>
      <c r="L126" s="175">
        <v>0</v>
      </c>
      <c r="M126" s="275">
        <v>0.65508892045795586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56">
        <v>23378000</v>
      </c>
      <c r="F127" s="1094">
        <v>0</v>
      </c>
      <c r="G127" s="1033"/>
      <c r="H127" s="1094">
        <v>22000</v>
      </c>
      <c r="I127" s="1094">
        <v>22356000</v>
      </c>
      <c r="J127" s="1094">
        <v>1000000</v>
      </c>
      <c r="K127" s="1094">
        <v>0</v>
      </c>
      <c r="L127" s="1094">
        <v>0</v>
      </c>
      <c r="M127" s="1097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56">
        <v>20908057</v>
      </c>
      <c r="F128" s="1094">
        <v>0</v>
      </c>
      <c r="G128" s="1094"/>
      <c r="H128" s="1094">
        <v>55000</v>
      </c>
      <c r="I128" s="1094">
        <v>19853057</v>
      </c>
      <c r="J128" s="1094">
        <v>1000000</v>
      </c>
      <c r="K128" s="1094">
        <v>0</v>
      </c>
      <c r="L128" s="1094">
        <v>0</v>
      </c>
      <c r="M128" s="1097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56">
        <v>20140968.519999996</v>
      </c>
      <c r="F129" s="1094">
        <v>0</v>
      </c>
      <c r="G129" s="1094"/>
      <c r="H129" s="1094">
        <v>18269.21</v>
      </c>
      <c r="I129" s="1094">
        <v>19122925.809999995</v>
      </c>
      <c r="J129" s="1094">
        <v>999773.5</v>
      </c>
      <c r="K129" s="1094">
        <v>0</v>
      </c>
      <c r="L129" s="1094">
        <v>0</v>
      </c>
      <c r="M129" s="1097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0.86153514073060122</v>
      </c>
      <c r="F130" s="174">
        <v>0</v>
      </c>
      <c r="G130" s="174"/>
      <c r="H130" s="174">
        <v>0.83041863636363633</v>
      </c>
      <c r="I130" s="174">
        <v>0.85538226024333486</v>
      </c>
      <c r="J130" s="174">
        <v>0.99977349999999998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0.9633113454779656</v>
      </c>
      <c r="F131" s="175">
        <v>0</v>
      </c>
      <c r="G131" s="175"/>
      <c r="H131" s="175">
        <v>0.33216745454545454</v>
      </c>
      <c r="I131" s="175">
        <v>0.96322323609910532</v>
      </c>
      <c r="J131" s="175">
        <v>0.99977349999999998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56">
        <v>5100942000</v>
      </c>
      <c r="F132" s="1094">
        <v>2513951000</v>
      </c>
      <c r="G132" s="1033"/>
      <c r="H132" s="1094">
        <v>17873000</v>
      </c>
      <c r="I132" s="1094">
        <v>1292769000</v>
      </c>
      <c r="J132" s="1094">
        <v>1212409000</v>
      </c>
      <c r="K132" s="1094">
        <v>0</v>
      </c>
      <c r="L132" s="1094">
        <v>0</v>
      </c>
      <c r="M132" s="1097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56">
        <v>5464810191</v>
      </c>
      <c r="F133" s="1094">
        <v>2851543815</v>
      </c>
      <c r="G133" s="1094"/>
      <c r="H133" s="1094">
        <v>49811902.549999997</v>
      </c>
      <c r="I133" s="1094">
        <v>1338366364.4499998</v>
      </c>
      <c r="J133" s="1094">
        <v>1136697669</v>
      </c>
      <c r="K133" s="1094">
        <v>0</v>
      </c>
      <c r="L133" s="1094">
        <v>0</v>
      </c>
      <c r="M133" s="1097">
        <v>88390440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56">
        <v>5361422344.3400002</v>
      </c>
      <c r="F134" s="1094">
        <v>2790079156.9799995</v>
      </c>
      <c r="G134" s="1094"/>
      <c r="H134" s="1094">
        <v>49700814.600000001</v>
      </c>
      <c r="I134" s="1094">
        <v>1327880180.3600004</v>
      </c>
      <c r="J134" s="1094">
        <v>1120476994.8000002</v>
      </c>
      <c r="K134" s="1094">
        <v>0</v>
      </c>
      <c r="L134" s="1094">
        <v>0</v>
      </c>
      <c r="M134" s="1097">
        <v>73285197.599999994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1.0510651452888506</v>
      </c>
      <c r="F135" s="174">
        <v>1.10983832102535</v>
      </c>
      <c r="G135" s="174"/>
      <c r="H135" s="174">
        <v>2.7807762882560287</v>
      </c>
      <c r="I135" s="174">
        <v>1.0271596707223025</v>
      </c>
      <c r="J135" s="174">
        <v>0.9241740986746223</v>
      </c>
      <c r="K135" s="174">
        <v>0</v>
      </c>
      <c r="L135" s="174">
        <v>0</v>
      </c>
      <c r="M135" s="274">
        <v>1.1461557335001562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175">
        <v>0.98108116420397007</v>
      </c>
      <c r="F136" s="175">
        <v>0.978445129372841</v>
      </c>
      <c r="G136" s="175"/>
      <c r="H136" s="175">
        <v>0.99776985129430684</v>
      </c>
      <c r="I136" s="175">
        <v>0.99216493751745716</v>
      </c>
      <c r="J136" s="175">
        <v>0.98573000135183719</v>
      </c>
      <c r="K136" s="175">
        <v>0</v>
      </c>
      <c r="L136" s="175">
        <v>0</v>
      </c>
      <c r="M136" s="275">
        <v>0.82910773608548605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56">
        <v>315058000</v>
      </c>
      <c r="F137" s="1094">
        <v>240737000</v>
      </c>
      <c r="G137" s="1033"/>
      <c r="H137" s="1094">
        <v>27095000</v>
      </c>
      <c r="I137" s="1094">
        <v>45165000</v>
      </c>
      <c r="J137" s="1094">
        <v>1867000</v>
      </c>
      <c r="K137" s="1094">
        <v>0</v>
      </c>
      <c r="L137" s="1094">
        <v>0</v>
      </c>
      <c r="M137" s="1097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56">
        <v>317276275.04000002</v>
      </c>
      <c r="F138" s="1094">
        <v>247531977</v>
      </c>
      <c r="G138" s="1094"/>
      <c r="H138" s="1094">
        <v>21794729</v>
      </c>
      <c r="I138" s="1094">
        <v>40568393</v>
      </c>
      <c r="J138" s="1094">
        <v>6818379</v>
      </c>
      <c r="K138" s="1094">
        <v>0</v>
      </c>
      <c r="L138" s="1094">
        <v>0</v>
      </c>
      <c r="M138" s="1097">
        <v>562797.04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56">
        <v>311358195.84999996</v>
      </c>
      <c r="F139" s="1094">
        <v>243672693.08999997</v>
      </c>
      <c r="G139" s="1094"/>
      <c r="H139" s="1094">
        <v>21783824.420000002</v>
      </c>
      <c r="I139" s="1094">
        <v>38537956.039999992</v>
      </c>
      <c r="J139" s="1094">
        <v>6805174</v>
      </c>
      <c r="K139" s="1094">
        <v>0</v>
      </c>
      <c r="L139" s="1094">
        <v>0</v>
      </c>
      <c r="M139" s="1097">
        <v>558548.30000000005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0.98825675224879217</v>
      </c>
      <c r="F140" s="174">
        <v>1.0121946069362</v>
      </c>
      <c r="G140" s="174"/>
      <c r="H140" s="174">
        <v>0.80397949510979894</v>
      </c>
      <c r="I140" s="174">
        <v>0.85327036510572329</v>
      </c>
      <c r="J140" s="174">
        <v>3.6449780396357792</v>
      </c>
      <c r="K140" s="174">
        <v>0</v>
      </c>
      <c r="L140" s="174">
        <v>0</v>
      </c>
      <c r="M140" s="274">
        <v>2.8791149484536085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0.98134723691756043</v>
      </c>
      <c r="F141" s="175">
        <v>0.98440894806088008</v>
      </c>
      <c r="G141" s="175"/>
      <c r="H141" s="175">
        <v>0.99949966893371334</v>
      </c>
      <c r="I141" s="175">
        <v>0.94995027384989073</v>
      </c>
      <c r="J141" s="175">
        <v>0.9980633226753749</v>
      </c>
      <c r="K141" s="175">
        <v>0</v>
      </c>
      <c r="L141" s="175">
        <v>0</v>
      </c>
      <c r="M141" s="275">
        <v>0.99245067102698337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56">
        <v>6920000</v>
      </c>
      <c r="F142" s="1094">
        <v>3400000</v>
      </c>
      <c r="G142" s="1033"/>
      <c r="H142" s="1094">
        <v>3000</v>
      </c>
      <c r="I142" s="1094">
        <v>3117000</v>
      </c>
      <c r="J142" s="1094">
        <v>400000</v>
      </c>
      <c r="K142" s="1094">
        <v>0</v>
      </c>
      <c r="L142" s="1094">
        <v>0</v>
      </c>
      <c r="M142" s="1097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56">
        <v>5671429</v>
      </c>
      <c r="F143" s="1094">
        <v>2480000</v>
      </c>
      <c r="G143" s="1094"/>
      <c r="H143" s="1094">
        <v>1832</v>
      </c>
      <c r="I143" s="1094">
        <v>3062690</v>
      </c>
      <c r="J143" s="1094">
        <v>126907</v>
      </c>
      <c r="K143" s="1094">
        <v>0</v>
      </c>
      <c r="L143" s="1094">
        <v>0</v>
      </c>
      <c r="M143" s="1097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56">
        <v>5314712.71</v>
      </c>
      <c r="F144" s="1094">
        <v>2410069</v>
      </c>
      <c r="G144" s="1094"/>
      <c r="H144" s="1094">
        <v>1831.46</v>
      </c>
      <c r="I144" s="1094">
        <v>2790607.28</v>
      </c>
      <c r="J144" s="1094">
        <v>112204.97</v>
      </c>
      <c r="K144" s="1094">
        <v>0</v>
      </c>
      <c r="L144" s="1094">
        <v>0</v>
      </c>
      <c r="M144" s="1097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0.76802206791907512</v>
      </c>
      <c r="F145" s="174">
        <v>0.70884382352941178</v>
      </c>
      <c r="G145" s="174"/>
      <c r="H145" s="174">
        <v>0.61048666666666673</v>
      </c>
      <c r="I145" s="174">
        <v>0.89528626243182541</v>
      </c>
      <c r="J145" s="174">
        <v>0.28051242500000001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0.9371029259116177</v>
      </c>
      <c r="F146" s="175">
        <v>0.97180201612903228</v>
      </c>
      <c r="G146" s="175"/>
      <c r="H146" s="175">
        <v>0.99970524017467255</v>
      </c>
      <c r="I146" s="175">
        <v>0.91116217442836189</v>
      </c>
      <c r="J146" s="175">
        <v>0.88415115005476452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56">
        <v>252244000</v>
      </c>
      <c r="F147" s="1094">
        <v>33635000</v>
      </c>
      <c r="G147" s="1033"/>
      <c r="H147" s="1094">
        <v>203000</v>
      </c>
      <c r="I147" s="1094">
        <v>112290000</v>
      </c>
      <c r="J147" s="1094">
        <v>13360000</v>
      </c>
      <c r="K147" s="1094">
        <v>0</v>
      </c>
      <c r="L147" s="1094">
        <v>0</v>
      </c>
      <c r="M147" s="1097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56">
        <v>302973867.82999998</v>
      </c>
      <c r="F148" s="1094">
        <v>34747670</v>
      </c>
      <c r="G148" s="1094"/>
      <c r="H148" s="1094">
        <v>531000</v>
      </c>
      <c r="I148" s="1094">
        <v>104596087.83</v>
      </c>
      <c r="J148" s="1094">
        <v>10592000</v>
      </c>
      <c r="K148" s="1094">
        <v>0</v>
      </c>
      <c r="L148" s="1094">
        <v>0</v>
      </c>
      <c r="M148" s="1097">
        <v>152507110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56">
        <v>231550537.05000001</v>
      </c>
      <c r="F149" s="1094">
        <v>32354979.07</v>
      </c>
      <c r="G149" s="1094"/>
      <c r="H149" s="1094">
        <v>357574.30000000005</v>
      </c>
      <c r="I149" s="1094">
        <v>92337670.899999991</v>
      </c>
      <c r="J149" s="1094">
        <v>10161013.709999999</v>
      </c>
      <c r="K149" s="1094">
        <v>0</v>
      </c>
      <c r="L149" s="1094">
        <v>0</v>
      </c>
      <c r="M149" s="1097">
        <v>96339299.070000008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0.91796251665054474</v>
      </c>
      <c r="F150" s="174">
        <v>0.9619437808830088</v>
      </c>
      <c r="G150" s="174"/>
      <c r="H150" s="174">
        <v>1.7614497536945815</v>
      </c>
      <c r="I150" s="174">
        <v>0.82231428355151837</v>
      </c>
      <c r="J150" s="174">
        <v>0.76055491841317358</v>
      </c>
      <c r="K150" s="174">
        <v>0</v>
      </c>
      <c r="L150" s="174">
        <v>0</v>
      </c>
      <c r="M150" s="274">
        <v>1.0386314531674501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0.76425910494671467</v>
      </c>
      <c r="F151" s="175">
        <v>0.93114096772531796</v>
      </c>
      <c r="G151" s="175"/>
      <c r="H151" s="175">
        <v>0.6733979284369116</v>
      </c>
      <c r="I151" s="175">
        <v>0.88280233817230702</v>
      </c>
      <c r="J151" s="175">
        <v>0.9593102067598186</v>
      </c>
      <c r="K151" s="175">
        <v>0</v>
      </c>
      <c r="L151" s="175">
        <v>0</v>
      </c>
      <c r="M151" s="275">
        <v>0.63170365676721574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708</v>
      </c>
      <c r="D152" s="62" t="s">
        <v>41</v>
      </c>
      <c r="E152" s="656">
        <v>21937477000</v>
      </c>
      <c r="F152" s="1094">
        <v>19353383000</v>
      </c>
      <c r="G152" s="1033"/>
      <c r="H152" s="1094">
        <v>61772000</v>
      </c>
      <c r="I152" s="1094">
        <v>987117000</v>
      </c>
      <c r="J152" s="1094">
        <v>1100808000</v>
      </c>
      <c r="K152" s="1094">
        <v>0</v>
      </c>
      <c r="L152" s="1094">
        <v>0</v>
      </c>
      <c r="M152" s="1097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56">
        <v>22267933203.189999</v>
      </c>
      <c r="F153" s="1094">
        <v>19902129154</v>
      </c>
      <c r="G153" s="1094"/>
      <c r="H153" s="1094">
        <v>48123000</v>
      </c>
      <c r="I153" s="1094">
        <v>871715439.19000006</v>
      </c>
      <c r="J153" s="1094">
        <v>1076443110</v>
      </c>
      <c r="K153" s="1094">
        <v>0</v>
      </c>
      <c r="L153" s="1094">
        <v>0</v>
      </c>
      <c r="M153" s="1097">
        <v>369522500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56">
        <v>22062379151.859993</v>
      </c>
      <c r="F154" s="1094">
        <v>19805962869.349995</v>
      </c>
      <c r="G154" s="1094"/>
      <c r="H154" s="1094">
        <v>46943729.760000005</v>
      </c>
      <c r="I154" s="1094">
        <v>834403631.53000021</v>
      </c>
      <c r="J154" s="1094">
        <v>1054965805.1800001</v>
      </c>
      <c r="K154" s="1094">
        <v>0</v>
      </c>
      <c r="L154" s="1094">
        <v>0</v>
      </c>
      <c r="M154" s="1097">
        <v>320103116.04000008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1.0056935513532388</v>
      </c>
      <c r="F155" s="174">
        <v>1.0233850520784917</v>
      </c>
      <c r="G155" s="174"/>
      <c r="H155" s="174">
        <v>0.75995159230719433</v>
      </c>
      <c r="I155" s="174">
        <v>0.84529354831291548</v>
      </c>
      <c r="J155" s="174">
        <v>0.95835586694500774</v>
      </c>
      <c r="K155" s="174">
        <v>0</v>
      </c>
      <c r="L155" s="174">
        <v>0</v>
      </c>
      <c r="M155" s="274">
        <v>0.73689071526737082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0.9907690556885379</v>
      </c>
      <c r="F156" s="175">
        <v>0.99516804036865181</v>
      </c>
      <c r="G156" s="175"/>
      <c r="H156" s="175">
        <v>0.97549466492113968</v>
      </c>
      <c r="I156" s="175">
        <v>0.95719726187863541</v>
      </c>
      <c r="J156" s="175">
        <v>0.98004789605648557</v>
      </c>
      <c r="K156" s="175">
        <v>0</v>
      </c>
      <c r="L156" s="175">
        <v>0</v>
      </c>
      <c r="M156" s="275">
        <v>0.86626150245248956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56">
        <v>52014998000</v>
      </c>
      <c r="F157" s="1094">
        <v>1975770000</v>
      </c>
      <c r="G157" s="1033"/>
      <c r="H157" s="1094">
        <v>8874493000</v>
      </c>
      <c r="I157" s="1094">
        <v>23811311000</v>
      </c>
      <c r="J157" s="1094">
        <v>17353424000</v>
      </c>
      <c r="K157" s="1094">
        <v>0</v>
      </c>
      <c r="L157" s="1094">
        <v>0</v>
      </c>
      <c r="M157" s="1097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56">
        <v>51877958012</v>
      </c>
      <c r="F158" s="1094">
        <v>2665101026</v>
      </c>
      <c r="G158" s="1094"/>
      <c r="H158" s="1094">
        <v>8966337150.1399994</v>
      </c>
      <c r="I158" s="1094">
        <v>23439958796.860001</v>
      </c>
      <c r="J158" s="1094">
        <v>16806534763</v>
      </c>
      <c r="K158" s="1094">
        <v>0</v>
      </c>
      <c r="L158" s="1094">
        <v>0</v>
      </c>
      <c r="M158" s="1097">
        <v>26276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56">
        <v>51825444938.29998</v>
      </c>
      <c r="F159" s="1094">
        <v>2652942725.1599998</v>
      </c>
      <c r="G159" s="1094"/>
      <c r="H159" s="1094">
        <v>8966136849.9700012</v>
      </c>
      <c r="I159" s="1094">
        <v>23427759729.369984</v>
      </c>
      <c r="J159" s="1094">
        <v>16778579574.229998</v>
      </c>
      <c r="K159" s="1094">
        <v>0</v>
      </c>
      <c r="L159" s="1094">
        <v>0</v>
      </c>
      <c r="M159" s="1097">
        <v>26059.57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0.99635579988487133</v>
      </c>
      <c r="F160" s="174">
        <v>1.3427386412183604</v>
      </c>
      <c r="G160" s="174"/>
      <c r="H160" s="174">
        <v>1.0103266575307459</v>
      </c>
      <c r="I160" s="174">
        <v>0.98389205572805227</v>
      </c>
      <c r="J160" s="174">
        <v>0.96687429375493839</v>
      </c>
      <c r="K160" s="174">
        <v>0</v>
      </c>
      <c r="L160" s="174">
        <v>0</v>
      </c>
      <c r="M160" s="274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0.99898775750410462</v>
      </c>
      <c r="F161" s="175">
        <v>0.99543795874100571</v>
      </c>
      <c r="G161" s="175"/>
      <c r="H161" s="175">
        <v>0.9999776608701364</v>
      </c>
      <c r="I161" s="175">
        <v>0.99947956105231506</v>
      </c>
      <c r="J161" s="175">
        <v>0.99833664766924191</v>
      </c>
      <c r="K161" s="175">
        <v>0</v>
      </c>
      <c r="L161" s="175">
        <v>0</v>
      </c>
      <c r="M161" s="275">
        <v>0.99176320596742273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56">
        <v>471727000</v>
      </c>
      <c r="F162" s="1094">
        <v>39021000</v>
      </c>
      <c r="G162" s="1033"/>
      <c r="H162" s="1094">
        <v>15858000</v>
      </c>
      <c r="I162" s="1094">
        <v>380616000</v>
      </c>
      <c r="J162" s="1094">
        <v>1249000</v>
      </c>
      <c r="K162" s="1094">
        <v>0</v>
      </c>
      <c r="L162" s="1094">
        <v>0</v>
      </c>
      <c r="M162" s="1097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56">
        <v>546451673</v>
      </c>
      <c r="F163" s="1094">
        <v>116228655</v>
      </c>
      <c r="G163" s="1094"/>
      <c r="H163" s="1094">
        <v>14054933</v>
      </c>
      <c r="I163" s="1094">
        <v>374154767</v>
      </c>
      <c r="J163" s="1094">
        <v>1090800</v>
      </c>
      <c r="K163" s="1094">
        <v>0</v>
      </c>
      <c r="L163" s="1094">
        <v>0</v>
      </c>
      <c r="M163" s="1097">
        <v>40922518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56">
        <v>497618543.08999991</v>
      </c>
      <c r="F164" s="1094">
        <v>81061631.49000001</v>
      </c>
      <c r="G164" s="1094"/>
      <c r="H164" s="1094">
        <v>13829080.17</v>
      </c>
      <c r="I164" s="1094">
        <v>363655658.96999991</v>
      </c>
      <c r="J164" s="1094">
        <v>1069953.07</v>
      </c>
      <c r="K164" s="1094">
        <v>0</v>
      </c>
      <c r="L164" s="1094">
        <v>0</v>
      </c>
      <c r="M164" s="1097">
        <v>38002219.390000008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1.0548867100886741</v>
      </c>
      <c r="F165" s="174">
        <v>2.0773847797339897</v>
      </c>
      <c r="G165" s="174"/>
      <c r="H165" s="174">
        <v>0.87205701664774882</v>
      </c>
      <c r="I165" s="174">
        <v>0.95543975810265436</v>
      </c>
      <c r="J165" s="174">
        <v>0.85664777421937555</v>
      </c>
      <c r="K165" s="174">
        <v>0</v>
      </c>
      <c r="L165" s="174">
        <v>0</v>
      </c>
      <c r="M165" s="274">
        <v>1.0863053308749966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175">
        <v>0.91063595863489999</v>
      </c>
      <c r="F166" s="175">
        <v>0.6974324144936549</v>
      </c>
      <c r="G166" s="175"/>
      <c r="H166" s="175">
        <v>0.98393070746050515</v>
      </c>
      <c r="I166" s="175">
        <v>0.97193913065926518</v>
      </c>
      <c r="J166" s="175">
        <v>0.98088840300696745</v>
      </c>
      <c r="K166" s="175">
        <v>0</v>
      </c>
      <c r="L166" s="175">
        <v>0</v>
      </c>
      <c r="M166" s="275">
        <v>0.92863834503047948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56">
        <v>428201000</v>
      </c>
      <c r="F167" s="1094">
        <v>1700000</v>
      </c>
      <c r="G167" s="1033"/>
      <c r="H167" s="1094">
        <v>2507000</v>
      </c>
      <c r="I167" s="1094">
        <v>377172000</v>
      </c>
      <c r="J167" s="1094">
        <v>7441000</v>
      </c>
      <c r="K167" s="1094">
        <v>0</v>
      </c>
      <c r="L167" s="1094">
        <v>0</v>
      </c>
      <c r="M167" s="1097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56">
        <v>470343378.38999999</v>
      </c>
      <c r="F168" s="1094">
        <v>1429973</v>
      </c>
      <c r="G168" s="1094"/>
      <c r="H168" s="1094">
        <v>2648515</v>
      </c>
      <c r="I168" s="1094">
        <v>365318640</v>
      </c>
      <c r="J168" s="1094">
        <v>7790514.3899999997</v>
      </c>
      <c r="K168" s="1094">
        <v>0</v>
      </c>
      <c r="L168" s="1094">
        <v>0</v>
      </c>
      <c r="M168" s="1097">
        <v>93155736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56">
        <v>462669161.34000003</v>
      </c>
      <c r="F169" s="1094">
        <v>1429972.37</v>
      </c>
      <c r="G169" s="1094"/>
      <c r="H169" s="1094">
        <v>2610638.0099999998</v>
      </c>
      <c r="I169" s="1094">
        <v>363333137.06000006</v>
      </c>
      <c r="J169" s="1094">
        <v>7780999.8799999999</v>
      </c>
      <c r="K169" s="1094">
        <v>0</v>
      </c>
      <c r="L169" s="1094">
        <v>0</v>
      </c>
      <c r="M169" s="1097">
        <v>87514414.020000011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1.080495284550947</v>
      </c>
      <c r="F170" s="174">
        <v>0.84116021764705884</v>
      </c>
      <c r="G170" s="174"/>
      <c r="H170" s="174">
        <v>1.0413394535301155</v>
      </c>
      <c r="I170" s="174">
        <v>0.96330888045772234</v>
      </c>
      <c r="J170" s="174">
        <v>1.045692767101196</v>
      </c>
      <c r="K170" s="174">
        <v>0</v>
      </c>
      <c r="L170" s="174">
        <v>0</v>
      </c>
      <c r="M170" s="274">
        <v>2.2222496640511924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0.98368379910807069</v>
      </c>
      <c r="F171" s="175">
        <v>0.99999955943224106</v>
      </c>
      <c r="G171" s="175"/>
      <c r="H171" s="175">
        <v>0.98569878214773177</v>
      </c>
      <c r="I171" s="175">
        <v>0.99456501058911218</v>
      </c>
      <c r="J171" s="175">
        <v>0.99877870580507333</v>
      </c>
      <c r="K171" s="175">
        <v>0</v>
      </c>
      <c r="L171" s="175">
        <v>0</v>
      </c>
      <c r="M171" s="275">
        <v>0.93944203307029861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56">
        <v>1242724000</v>
      </c>
      <c r="F172" s="1094">
        <v>666360000</v>
      </c>
      <c r="G172" s="1033"/>
      <c r="H172" s="1094">
        <v>8385000</v>
      </c>
      <c r="I172" s="1094">
        <v>483154000</v>
      </c>
      <c r="J172" s="1094">
        <v>36736000</v>
      </c>
      <c r="K172" s="1094">
        <v>0</v>
      </c>
      <c r="L172" s="1094">
        <v>0</v>
      </c>
      <c r="M172" s="1097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56">
        <v>1253690983.8099999</v>
      </c>
      <c r="F173" s="1094">
        <v>641665500.12</v>
      </c>
      <c r="G173" s="1094"/>
      <c r="H173" s="1094">
        <v>9285745.8100000005</v>
      </c>
      <c r="I173" s="1094">
        <v>516722328.88</v>
      </c>
      <c r="J173" s="1094">
        <v>40940664</v>
      </c>
      <c r="K173" s="1094">
        <v>0</v>
      </c>
      <c r="L173" s="1094">
        <v>0</v>
      </c>
      <c r="M173" s="1097">
        <v>45076745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56">
        <v>1223556502.99</v>
      </c>
      <c r="F174" s="1094">
        <v>621771975.06999993</v>
      </c>
      <c r="G174" s="1094"/>
      <c r="H174" s="1094">
        <v>9088756.7699999996</v>
      </c>
      <c r="I174" s="1094">
        <v>509943321.09000009</v>
      </c>
      <c r="J174" s="1094">
        <v>40691096.330000006</v>
      </c>
      <c r="K174" s="1094">
        <v>0</v>
      </c>
      <c r="L174" s="1094">
        <v>0</v>
      </c>
      <c r="M174" s="1097">
        <v>42061353.729999989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0.98457622367476605</v>
      </c>
      <c r="F175" s="174">
        <v>0.93308718270904611</v>
      </c>
      <c r="G175" s="174"/>
      <c r="H175" s="174">
        <v>1.0839304436493737</v>
      </c>
      <c r="I175" s="174">
        <v>1.0554467542232913</v>
      </c>
      <c r="J175" s="174">
        <v>1.1076626831990419</v>
      </c>
      <c r="K175" s="174">
        <v>0</v>
      </c>
      <c r="L175" s="174">
        <v>0</v>
      </c>
      <c r="M175" s="274">
        <v>0.87465644388529584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0.9759633903337005</v>
      </c>
      <c r="F176" s="175">
        <v>0.96899704745497506</v>
      </c>
      <c r="G176" s="175"/>
      <c r="H176" s="175">
        <v>0.97878586771265486</v>
      </c>
      <c r="I176" s="175">
        <v>0.98688075314125967</v>
      </c>
      <c r="J176" s="175">
        <v>0.99390416164232231</v>
      </c>
      <c r="K176" s="175">
        <v>0</v>
      </c>
      <c r="L176" s="175">
        <v>0</v>
      </c>
      <c r="M176" s="275">
        <v>0.93310539015183969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56">
        <v>3498951000</v>
      </c>
      <c r="F177" s="1094">
        <v>2001119000</v>
      </c>
      <c r="G177" s="1033"/>
      <c r="H177" s="1094">
        <v>34000</v>
      </c>
      <c r="I177" s="1094">
        <v>16579000</v>
      </c>
      <c r="J177" s="1094">
        <v>109753000</v>
      </c>
      <c r="K177" s="1094">
        <v>0</v>
      </c>
      <c r="L177" s="1094">
        <v>0</v>
      </c>
      <c r="M177" s="1097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56">
        <v>7148414141</v>
      </c>
      <c r="F178" s="1094">
        <v>3305587000</v>
      </c>
      <c r="G178" s="1094"/>
      <c r="H178" s="1094">
        <v>44000</v>
      </c>
      <c r="I178" s="1094">
        <v>16299443</v>
      </c>
      <c r="J178" s="1094">
        <v>98581000</v>
      </c>
      <c r="K178" s="1094">
        <v>0</v>
      </c>
      <c r="L178" s="1094">
        <v>0</v>
      </c>
      <c r="M178" s="1097">
        <v>3727902698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56">
        <v>7101088168.3099995</v>
      </c>
      <c r="F179" s="1094">
        <v>3283917871.4700003</v>
      </c>
      <c r="G179" s="1094"/>
      <c r="H179" s="1094">
        <v>40074.25</v>
      </c>
      <c r="I179" s="1094">
        <v>14435679.700000001</v>
      </c>
      <c r="J179" s="1094">
        <v>97285248.5</v>
      </c>
      <c r="K179" s="1094">
        <v>0</v>
      </c>
      <c r="L179" s="1094">
        <v>0</v>
      </c>
      <c r="M179" s="1097">
        <v>3705409294.3899999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2.0294906011287384</v>
      </c>
      <c r="F180" s="174">
        <v>1.6410407734222703</v>
      </c>
      <c r="G180" s="174"/>
      <c r="H180" s="174">
        <v>1.178654411764706</v>
      </c>
      <c r="I180" s="174">
        <v>0.87072077326738651</v>
      </c>
      <c r="J180" s="174">
        <v>0.88640172478201051</v>
      </c>
      <c r="K180" s="174">
        <v>0</v>
      </c>
      <c r="L180" s="174">
        <v>0</v>
      </c>
      <c r="M180" s="274">
        <v>2.701787207550169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0.99337951442704464</v>
      </c>
      <c r="F181" s="175">
        <v>0.99344469574390271</v>
      </c>
      <c r="G181" s="175"/>
      <c r="H181" s="175">
        <v>0.91077840909090912</v>
      </c>
      <c r="I181" s="175">
        <v>0.88565478587213076</v>
      </c>
      <c r="J181" s="175">
        <v>0.98685597123177893</v>
      </c>
      <c r="K181" s="175">
        <v>0</v>
      </c>
      <c r="L181" s="175">
        <v>0</v>
      </c>
      <c r="M181" s="275">
        <v>0.99396620420858417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56">
        <v>1963470000</v>
      </c>
      <c r="F182" s="1094">
        <v>5000000</v>
      </c>
      <c r="G182" s="1033"/>
      <c r="H182" s="1094">
        <v>656000</v>
      </c>
      <c r="I182" s="1094">
        <v>54934000</v>
      </c>
      <c r="J182" s="1094">
        <v>5149000</v>
      </c>
      <c r="K182" s="1094">
        <v>0</v>
      </c>
      <c r="L182" s="1094">
        <v>0</v>
      </c>
      <c r="M182" s="1097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56">
        <v>2190679112</v>
      </c>
      <c r="F183" s="1094">
        <v>38790409</v>
      </c>
      <c r="G183" s="1094"/>
      <c r="H183" s="1094">
        <v>623487</v>
      </c>
      <c r="I183" s="1094">
        <v>50946742</v>
      </c>
      <c r="J183" s="1094">
        <v>3539800</v>
      </c>
      <c r="K183" s="1094">
        <v>0</v>
      </c>
      <c r="L183" s="1094">
        <v>0</v>
      </c>
      <c r="M183" s="1097">
        <v>2096778674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56">
        <v>2042702722.9300001</v>
      </c>
      <c r="F184" s="1094">
        <v>38696031.120000005</v>
      </c>
      <c r="G184" s="1094"/>
      <c r="H184" s="1094">
        <v>533201.32999999996</v>
      </c>
      <c r="I184" s="1094">
        <v>47500378.519999981</v>
      </c>
      <c r="J184" s="1094">
        <v>3452314.71</v>
      </c>
      <c r="K184" s="1094">
        <v>0</v>
      </c>
      <c r="L184" s="1094">
        <v>0</v>
      </c>
      <c r="M184" s="1097">
        <v>1952520797.25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1.0403534166195563</v>
      </c>
      <c r="F185" s="174">
        <v>7.739206224000001</v>
      </c>
      <c r="G185" s="174"/>
      <c r="H185" s="174">
        <v>0.81280690548780477</v>
      </c>
      <c r="I185" s="174">
        <v>0.86468086285360579</v>
      </c>
      <c r="J185" s="174">
        <v>0.67048256166245868</v>
      </c>
      <c r="K185" s="174">
        <v>0</v>
      </c>
      <c r="L185" s="174">
        <v>0</v>
      </c>
      <c r="M185" s="274">
        <v>1.0288712137020473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0.93245181904578278</v>
      </c>
      <c r="F186" s="175">
        <v>0.99756697899215252</v>
      </c>
      <c r="G186" s="175"/>
      <c r="H186" s="175">
        <v>0.85519237770795531</v>
      </c>
      <c r="I186" s="175">
        <v>0.93235360408325973</v>
      </c>
      <c r="J186" s="175">
        <v>0.97528524492909208</v>
      </c>
      <c r="K186" s="175">
        <v>0</v>
      </c>
      <c r="L186" s="175">
        <v>0</v>
      </c>
      <c r="M186" s="275">
        <v>0.93120023656345141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56">
        <v>38755000</v>
      </c>
      <c r="F187" s="1094">
        <v>0</v>
      </c>
      <c r="G187" s="1033"/>
      <c r="H187" s="1094">
        <v>90000</v>
      </c>
      <c r="I187" s="1094">
        <v>37639000</v>
      </c>
      <c r="J187" s="1094">
        <v>1000000</v>
      </c>
      <c r="K187" s="1094">
        <v>0</v>
      </c>
      <c r="L187" s="1094">
        <v>0</v>
      </c>
      <c r="M187" s="1097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56">
        <v>40963052.999999993</v>
      </c>
      <c r="F188" s="1094">
        <v>0</v>
      </c>
      <c r="G188" s="1094"/>
      <c r="H188" s="1094">
        <v>136250</v>
      </c>
      <c r="I188" s="1094">
        <v>39155802.999999993</v>
      </c>
      <c r="J188" s="1094">
        <v>1671000</v>
      </c>
      <c r="K188" s="1094">
        <v>0</v>
      </c>
      <c r="L188" s="1094">
        <v>0</v>
      </c>
      <c r="M188" s="1097">
        <v>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56">
        <v>40097971.600000009</v>
      </c>
      <c r="F189" s="1094">
        <v>0</v>
      </c>
      <c r="G189" s="1094"/>
      <c r="H189" s="1094">
        <v>123728.95</v>
      </c>
      <c r="I189" s="1094">
        <v>38314677.710000008</v>
      </c>
      <c r="J189" s="1094">
        <v>1659564.9400000002</v>
      </c>
      <c r="K189" s="1094">
        <v>0</v>
      </c>
      <c r="L189" s="1094">
        <v>0</v>
      </c>
      <c r="M189" s="1097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1.0346528602760936</v>
      </c>
      <c r="F190" s="174">
        <v>0</v>
      </c>
      <c r="G190" s="174"/>
      <c r="H190" s="174">
        <v>1.3747661111111111</v>
      </c>
      <c r="I190" s="174">
        <v>1.0179515319216772</v>
      </c>
      <c r="J190" s="174">
        <v>1.6595649400000001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0.97888142272989309</v>
      </c>
      <c r="F191" s="175">
        <v>0</v>
      </c>
      <c r="G191" s="175"/>
      <c r="H191" s="175">
        <v>0.90810238532110088</v>
      </c>
      <c r="I191" s="175">
        <v>0.97851850235327864</v>
      </c>
      <c r="J191" s="175">
        <v>0.99315675643327361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56">
        <v>5699380000</v>
      </c>
      <c r="F192" s="1094">
        <v>115678000</v>
      </c>
      <c r="G192" s="1033"/>
      <c r="H192" s="1094">
        <v>1796667000</v>
      </c>
      <c r="I192" s="1094">
        <v>3651507000</v>
      </c>
      <c r="J192" s="1094">
        <v>117170000</v>
      </c>
      <c r="K192" s="1094">
        <v>0</v>
      </c>
      <c r="L192" s="1094">
        <v>0</v>
      </c>
      <c r="M192" s="1097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56">
        <v>5777254591.96</v>
      </c>
      <c r="F193" s="1094">
        <v>115678000</v>
      </c>
      <c r="G193" s="1094"/>
      <c r="H193" s="1094">
        <v>1843806786.75</v>
      </c>
      <c r="I193" s="1094">
        <v>3598216835.21</v>
      </c>
      <c r="J193" s="1094">
        <v>200931252</v>
      </c>
      <c r="K193" s="1094">
        <v>0</v>
      </c>
      <c r="L193" s="1094">
        <v>0</v>
      </c>
      <c r="M193" s="1097">
        <v>18621718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56">
        <v>5763609408.6000013</v>
      </c>
      <c r="F194" s="1094">
        <v>115151446.92</v>
      </c>
      <c r="G194" s="1094"/>
      <c r="H194" s="1094">
        <v>1843611448.0799997</v>
      </c>
      <c r="I194" s="1094">
        <v>3590365871.9500017</v>
      </c>
      <c r="J194" s="1094">
        <v>200862610.49000001</v>
      </c>
      <c r="K194" s="1094">
        <v>0</v>
      </c>
      <c r="L194" s="1094">
        <v>0</v>
      </c>
      <c r="M194" s="1097">
        <v>13618031.16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1.0112695431081979</v>
      </c>
      <c r="F195" s="174">
        <v>0.99544811390238419</v>
      </c>
      <c r="G195" s="174"/>
      <c r="H195" s="174">
        <v>1.0261286304473782</v>
      </c>
      <c r="I195" s="174">
        <v>0.98325591925470823</v>
      </c>
      <c r="J195" s="174">
        <v>1.7142836092003073</v>
      </c>
      <c r="K195" s="174">
        <v>0</v>
      </c>
      <c r="L195" s="174">
        <v>0</v>
      </c>
      <c r="M195" s="274">
        <v>0.74180363656171699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0.99763811977769024</v>
      </c>
      <c r="F196" s="175">
        <v>0.99544811390238419</v>
      </c>
      <c r="G196" s="175"/>
      <c r="H196" s="175">
        <v>0.99989405686571708</v>
      </c>
      <c r="I196" s="175">
        <v>0.99781809612384298</v>
      </c>
      <c r="J196" s="175">
        <v>0.99965838310707389</v>
      </c>
      <c r="K196" s="175">
        <v>0</v>
      </c>
      <c r="L196" s="175">
        <v>0</v>
      </c>
      <c r="M196" s="275">
        <v>0.73129832381738358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56">
        <v>24583323000</v>
      </c>
      <c r="F197" s="1094">
        <v>15694994000</v>
      </c>
      <c r="G197" s="1033"/>
      <c r="H197" s="1094">
        <v>5460000</v>
      </c>
      <c r="I197" s="1094">
        <v>3257719000</v>
      </c>
      <c r="J197" s="1094">
        <v>4631408000</v>
      </c>
      <c r="K197" s="1094">
        <v>0</v>
      </c>
      <c r="L197" s="1094">
        <v>0</v>
      </c>
      <c r="M197" s="1097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56">
        <v>26157891230.610001</v>
      </c>
      <c r="F198" s="1094">
        <v>16784894000</v>
      </c>
      <c r="G198" s="1094"/>
      <c r="H198" s="1094">
        <v>5354036</v>
      </c>
      <c r="I198" s="1094">
        <v>3169744526</v>
      </c>
      <c r="J198" s="1094">
        <v>4700437371.6099997</v>
      </c>
      <c r="K198" s="1094">
        <v>0</v>
      </c>
      <c r="L198" s="1094">
        <v>0</v>
      </c>
      <c r="M198" s="1097">
        <v>1497461297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56">
        <v>26133392512.5</v>
      </c>
      <c r="F199" s="1094">
        <v>16780694801.52</v>
      </c>
      <c r="G199" s="1094"/>
      <c r="H199" s="1094">
        <v>5275584.42</v>
      </c>
      <c r="I199" s="1094">
        <v>3158582700.4599991</v>
      </c>
      <c r="J199" s="1094">
        <v>4693307818.3599997</v>
      </c>
      <c r="K199" s="1094">
        <v>0</v>
      </c>
      <c r="L199" s="1094">
        <v>0</v>
      </c>
      <c r="M199" s="1097">
        <v>1495531607.7399991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1.0630537015886745</v>
      </c>
      <c r="F200" s="174">
        <v>1.0691749739770529</v>
      </c>
      <c r="G200" s="174"/>
      <c r="H200" s="174">
        <v>0.96622425274725277</v>
      </c>
      <c r="I200" s="174">
        <v>0.96956879966012999</v>
      </c>
      <c r="J200" s="174">
        <v>1.0133652268079167</v>
      </c>
      <c r="K200" s="174">
        <v>0</v>
      </c>
      <c r="L200" s="174">
        <v>0</v>
      </c>
      <c r="M200" s="274">
        <v>1.5049495822255667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0.9990634291620063</v>
      </c>
      <c r="F201" s="175">
        <v>0.99974982275848756</v>
      </c>
      <c r="G201" s="175"/>
      <c r="H201" s="175">
        <v>0.98534720722834135</v>
      </c>
      <c r="I201" s="175">
        <v>0.996478635597145</v>
      </c>
      <c r="J201" s="175">
        <v>0.99848321492526171</v>
      </c>
      <c r="K201" s="175">
        <v>0</v>
      </c>
      <c r="L201" s="175">
        <v>0</v>
      </c>
      <c r="M201" s="275">
        <v>0.99871135950968026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56">
        <v>60954000</v>
      </c>
      <c r="F202" s="1094">
        <v>52105000</v>
      </c>
      <c r="G202" s="1033"/>
      <c r="H202" s="1094">
        <v>16000</v>
      </c>
      <c r="I202" s="1094">
        <v>8427000</v>
      </c>
      <c r="J202" s="1094">
        <v>373000</v>
      </c>
      <c r="K202" s="1094">
        <v>0</v>
      </c>
      <c r="L202" s="1094">
        <v>0</v>
      </c>
      <c r="M202" s="1097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56">
        <v>60698638</v>
      </c>
      <c r="F203" s="1094">
        <v>52105000</v>
      </c>
      <c r="G203" s="1094"/>
      <c r="H203" s="1094">
        <v>6000</v>
      </c>
      <c r="I203" s="1094">
        <v>7759488</v>
      </c>
      <c r="J203" s="1094">
        <v>523000</v>
      </c>
      <c r="K203" s="1094">
        <v>0</v>
      </c>
      <c r="L203" s="1094">
        <v>0</v>
      </c>
      <c r="M203" s="1097">
        <v>305150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56">
        <v>60197744.079999991</v>
      </c>
      <c r="F204" s="1094">
        <v>51976486.119999997</v>
      </c>
      <c r="G204" s="1094"/>
      <c r="H204" s="1094">
        <v>1995</v>
      </c>
      <c r="I204" s="1094">
        <v>7415227.9300000006</v>
      </c>
      <c r="J204" s="1094">
        <v>507386.73</v>
      </c>
      <c r="K204" s="1094">
        <v>0</v>
      </c>
      <c r="L204" s="1094">
        <v>0</v>
      </c>
      <c r="M204" s="1097">
        <v>296648.3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0.98759300587328136</v>
      </c>
      <c r="F205" s="174">
        <v>0.99753355954322998</v>
      </c>
      <c r="G205" s="174"/>
      <c r="H205" s="174">
        <v>0.12468750000000001</v>
      </c>
      <c r="I205" s="174">
        <v>0.87993686127922166</v>
      </c>
      <c r="J205" s="174">
        <v>1.3602861394101877</v>
      </c>
      <c r="K205" s="174">
        <v>0</v>
      </c>
      <c r="L205" s="174">
        <v>0</v>
      </c>
      <c r="M205" s="274">
        <v>8.9893424242424231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0.99174785569323631</v>
      </c>
      <c r="F206" s="175">
        <v>0.99753355954322998</v>
      </c>
      <c r="G206" s="175"/>
      <c r="H206" s="175">
        <v>0.33250000000000002</v>
      </c>
      <c r="I206" s="175">
        <v>0.95563366165396491</v>
      </c>
      <c r="J206" s="175">
        <v>0.97014671128107066</v>
      </c>
      <c r="K206" s="175">
        <v>0</v>
      </c>
      <c r="L206" s="175">
        <v>0</v>
      </c>
      <c r="M206" s="275">
        <v>0.97213927576601666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56">
        <v>361880000</v>
      </c>
      <c r="F207" s="1094">
        <v>93903000</v>
      </c>
      <c r="G207" s="1033"/>
      <c r="H207" s="1094">
        <v>1348000</v>
      </c>
      <c r="I207" s="1094">
        <v>236975000</v>
      </c>
      <c r="J207" s="1094">
        <v>3237000</v>
      </c>
      <c r="K207" s="1094">
        <v>0</v>
      </c>
      <c r="L207" s="1094">
        <v>0</v>
      </c>
      <c r="M207" s="1097">
        <v>26417000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56">
        <v>442120164.93000013</v>
      </c>
      <c r="F208" s="1094">
        <v>94631664.159999996</v>
      </c>
      <c r="G208" s="1094"/>
      <c r="H208" s="1094">
        <v>1563027.45</v>
      </c>
      <c r="I208" s="1094">
        <v>311027552.11000007</v>
      </c>
      <c r="J208" s="1094">
        <v>7235198.9799999995</v>
      </c>
      <c r="K208" s="1094">
        <v>0</v>
      </c>
      <c r="L208" s="1094">
        <v>0</v>
      </c>
      <c r="M208" s="1097">
        <v>27662722.23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56">
        <v>424443403.32999998</v>
      </c>
      <c r="F209" s="1094">
        <v>94631653.679999992</v>
      </c>
      <c r="G209" s="1094"/>
      <c r="H209" s="1094">
        <v>1462699.5099999998</v>
      </c>
      <c r="I209" s="1094">
        <v>299007334.40999997</v>
      </c>
      <c r="J209" s="1094">
        <v>6588867.9100000001</v>
      </c>
      <c r="K209" s="1094">
        <v>0</v>
      </c>
      <c r="L209" s="1094">
        <v>0</v>
      </c>
      <c r="M209" s="1097">
        <v>22752847.819999993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1.1728843907648945</v>
      </c>
      <c r="F210" s="174">
        <v>1.0077596421839556</v>
      </c>
      <c r="G210" s="174"/>
      <c r="H210" s="174">
        <v>1.0850886572700296</v>
      </c>
      <c r="I210" s="174">
        <v>1.2617674202342017</v>
      </c>
      <c r="J210" s="174">
        <v>2.0354859159715786</v>
      </c>
      <c r="K210" s="174">
        <v>0</v>
      </c>
      <c r="L210" s="174">
        <v>0</v>
      </c>
      <c r="M210" s="274">
        <v>0.86129567399780416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0.96001819640414077</v>
      </c>
      <c r="F211" s="175">
        <v>0.99999988925482719</v>
      </c>
      <c r="G211" s="175"/>
      <c r="H211" s="175">
        <v>0.93581178628692663</v>
      </c>
      <c r="I211" s="175">
        <v>0.96135320611162778</v>
      </c>
      <c r="J211" s="175">
        <v>0.91066851488305589</v>
      </c>
      <c r="K211" s="175">
        <v>0</v>
      </c>
      <c r="L211" s="175">
        <v>0</v>
      </c>
      <c r="M211" s="275">
        <v>0.82250935503826561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56">
        <v>24572653000</v>
      </c>
      <c r="F212" s="1094">
        <v>215186000</v>
      </c>
      <c r="G212" s="1033"/>
      <c r="H212" s="1094">
        <v>9724660000</v>
      </c>
      <c r="I212" s="1094">
        <v>13299925000</v>
      </c>
      <c r="J212" s="1094">
        <v>1274698000</v>
      </c>
      <c r="K212" s="1094">
        <v>0</v>
      </c>
      <c r="L212" s="1094">
        <v>0</v>
      </c>
      <c r="M212" s="1097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56">
        <v>25632722643.93</v>
      </c>
      <c r="F213" s="1094">
        <v>280502357.69999999</v>
      </c>
      <c r="G213" s="1094"/>
      <c r="H213" s="1094">
        <v>9897687993</v>
      </c>
      <c r="I213" s="1094">
        <v>13083039453.200001</v>
      </c>
      <c r="J213" s="1094">
        <v>2067989115.8400002</v>
      </c>
      <c r="K213" s="1094">
        <v>0</v>
      </c>
      <c r="L213" s="1094">
        <v>0</v>
      </c>
      <c r="M213" s="1097">
        <v>303503724.18999994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56">
        <v>25617922117.699997</v>
      </c>
      <c r="F214" s="1094">
        <v>279988690.07999992</v>
      </c>
      <c r="G214" s="1094"/>
      <c r="H214" s="1094">
        <v>9897297601.6800003</v>
      </c>
      <c r="I214" s="1094">
        <v>13076936308.429993</v>
      </c>
      <c r="J214" s="1094">
        <v>2065782595.8800001</v>
      </c>
      <c r="K214" s="1094">
        <v>0</v>
      </c>
      <c r="L214" s="1094">
        <v>0</v>
      </c>
      <c r="M214" s="1097">
        <v>297916921.63000005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1.0425379025089394</v>
      </c>
      <c r="F215" s="174">
        <v>1.3011473333767063</v>
      </c>
      <c r="G215" s="174"/>
      <c r="H215" s="174">
        <v>1.0177525591311163</v>
      </c>
      <c r="I215" s="174">
        <v>0.9832338384186371</v>
      </c>
      <c r="J215" s="174">
        <v>1.6206055048960617</v>
      </c>
      <c r="K215" s="174">
        <v>0</v>
      </c>
      <c r="L215" s="174">
        <v>0</v>
      </c>
      <c r="M215" s="274">
        <v>5.1202550809500904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175">
        <v>0.99942259250273169</v>
      </c>
      <c r="F216" s="175">
        <v>0.99816875827992346</v>
      </c>
      <c r="G216" s="175"/>
      <c r="H216" s="175">
        <v>0.9999605573220457</v>
      </c>
      <c r="I216" s="175">
        <v>0.99953350711875177</v>
      </c>
      <c r="J216" s="175">
        <v>0.99893301181176486</v>
      </c>
      <c r="K216" s="175">
        <v>0</v>
      </c>
      <c r="L216" s="175">
        <v>0</v>
      </c>
      <c r="M216" s="275">
        <v>0.98159230969929578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56">
        <v>165665000</v>
      </c>
      <c r="F217" s="1094">
        <v>157326000</v>
      </c>
      <c r="G217" s="1033"/>
      <c r="H217" s="1094">
        <v>1157000</v>
      </c>
      <c r="I217" s="1094">
        <v>5675000</v>
      </c>
      <c r="J217" s="1094">
        <v>1507000</v>
      </c>
      <c r="K217" s="1094">
        <v>0</v>
      </c>
      <c r="L217" s="1094">
        <v>0</v>
      </c>
      <c r="M217" s="1097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56">
        <v>205159179.72</v>
      </c>
      <c r="F218" s="1094">
        <v>197377178.72</v>
      </c>
      <c r="G218" s="1094"/>
      <c r="H218" s="1094">
        <v>1121000</v>
      </c>
      <c r="I218" s="1094">
        <v>5075501</v>
      </c>
      <c r="J218" s="1094">
        <v>1585500</v>
      </c>
      <c r="K218" s="1094">
        <v>0</v>
      </c>
      <c r="L218" s="1094">
        <v>0</v>
      </c>
      <c r="M218" s="1097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56">
        <v>204630449.56</v>
      </c>
      <c r="F219" s="1094">
        <v>196986215.80000001</v>
      </c>
      <c r="G219" s="1094"/>
      <c r="H219" s="1094">
        <v>1078930.2799999998</v>
      </c>
      <c r="I219" s="1094">
        <v>4980101.1099999994</v>
      </c>
      <c r="J219" s="1094">
        <v>1585202.37</v>
      </c>
      <c r="K219" s="1094">
        <v>0</v>
      </c>
      <c r="L219" s="1094">
        <v>0</v>
      </c>
      <c r="M219" s="1097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1.2352062871457459</v>
      </c>
      <c r="F220" s="174">
        <v>1.2520893927259322</v>
      </c>
      <c r="G220" s="174"/>
      <c r="H220" s="174">
        <v>0.93252401037165067</v>
      </c>
      <c r="I220" s="174">
        <v>0.87755085638766506</v>
      </c>
      <c r="J220" s="174">
        <v>1.0518927471798276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0.99742282962565165</v>
      </c>
      <c r="F221" s="175">
        <v>0.99801920909734654</v>
      </c>
      <c r="G221" s="175"/>
      <c r="H221" s="175">
        <v>0.96247125780553056</v>
      </c>
      <c r="I221" s="175">
        <v>0.9812038476595708</v>
      </c>
      <c r="J221" s="175">
        <v>0.99981228003784306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56">
        <v>27352923000</v>
      </c>
      <c r="F222" s="1094">
        <v>27252500000</v>
      </c>
      <c r="G222" s="1033"/>
      <c r="H222" s="1094">
        <v>260000</v>
      </c>
      <c r="I222" s="1094">
        <v>57610000</v>
      </c>
      <c r="J222" s="1094">
        <v>211000</v>
      </c>
      <c r="K222" s="1094">
        <v>0</v>
      </c>
      <c r="L222" s="1094">
        <v>0</v>
      </c>
      <c r="M222" s="1097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56">
        <v>27377191495.5</v>
      </c>
      <c r="F223" s="1094">
        <v>27251743455</v>
      </c>
      <c r="G223" s="1094"/>
      <c r="H223" s="1094">
        <v>270250</v>
      </c>
      <c r="I223" s="1094">
        <v>58435782</v>
      </c>
      <c r="J223" s="1094">
        <v>2210146</v>
      </c>
      <c r="K223" s="1094">
        <v>0</v>
      </c>
      <c r="L223" s="1094">
        <v>0</v>
      </c>
      <c r="M223" s="1097">
        <v>64531862.5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56">
        <v>27371582876.950001</v>
      </c>
      <c r="F224" s="1094">
        <v>27249662181.84</v>
      </c>
      <c r="G224" s="1094"/>
      <c r="H224" s="1094">
        <v>254185.91</v>
      </c>
      <c r="I224" s="1094">
        <v>56719935.990000002</v>
      </c>
      <c r="J224" s="1094">
        <v>2033473.0899999999</v>
      </c>
      <c r="K224" s="1094">
        <v>0</v>
      </c>
      <c r="L224" s="1094">
        <v>0</v>
      </c>
      <c r="M224" s="1097">
        <v>62913100.120000005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1.0006821895031108</v>
      </c>
      <c r="F225" s="174">
        <v>0.99989586943729936</v>
      </c>
      <c r="G225" s="174"/>
      <c r="H225" s="174">
        <v>0.97763811538461542</v>
      </c>
      <c r="I225" s="174">
        <v>0.9845501820864434</v>
      </c>
      <c r="J225" s="174">
        <v>9.6373132227488139</v>
      </c>
      <c r="K225" s="174">
        <v>0</v>
      </c>
      <c r="L225" s="174">
        <v>0</v>
      </c>
      <c r="M225" s="274">
        <v>1.4858320372207265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0.9997951353574408</v>
      </c>
      <c r="F226" s="175">
        <v>0.99992362788959033</v>
      </c>
      <c r="G226" s="175"/>
      <c r="H226" s="175">
        <v>0.94055840888066611</v>
      </c>
      <c r="I226" s="175">
        <v>0.97063706600178645</v>
      </c>
      <c r="J226" s="175">
        <v>0.92006278770723737</v>
      </c>
      <c r="K226" s="175">
        <v>0</v>
      </c>
      <c r="L226" s="175">
        <v>0</v>
      </c>
      <c r="M226" s="275">
        <v>0.97491530048431507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56">
        <v>2055560000</v>
      </c>
      <c r="F227" s="1094">
        <v>36544000</v>
      </c>
      <c r="G227" s="1033"/>
      <c r="H227" s="1094">
        <v>279206000</v>
      </c>
      <c r="I227" s="1094">
        <v>1711849000</v>
      </c>
      <c r="J227" s="1094">
        <v>27961000</v>
      </c>
      <c r="K227" s="1094">
        <v>0</v>
      </c>
      <c r="L227" s="1094">
        <v>0</v>
      </c>
      <c r="M227" s="1097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56">
        <v>2203879023</v>
      </c>
      <c r="F228" s="1094">
        <v>161433561</v>
      </c>
      <c r="G228" s="1094"/>
      <c r="H228" s="1094">
        <v>271590827</v>
      </c>
      <c r="I228" s="1094">
        <v>1726036883</v>
      </c>
      <c r="J228" s="1094">
        <v>44668000</v>
      </c>
      <c r="K228" s="1094">
        <v>0</v>
      </c>
      <c r="L228" s="1094">
        <v>0</v>
      </c>
      <c r="M228" s="1097">
        <v>149752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56">
        <v>2141844210.2400002</v>
      </c>
      <c r="F229" s="1094">
        <v>158452851.89000005</v>
      </c>
      <c r="G229" s="1094"/>
      <c r="H229" s="1094">
        <v>252413559.31</v>
      </c>
      <c r="I229" s="1094">
        <v>1688671764.9100001</v>
      </c>
      <c r="J229" s="1094">
        <v>42156282.670000002</v>
      </c>
      <c r="K229" s="1094">
        <v>0</v>
      </c>
      <c r="L229" s="1094">
        <v>0</v>
      </c>
      <c r="M229" s="1097">
        <v>149751.46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1.0419760115199752</v>
      </c>
      <c r="F230" s="174">
        <v>4.335947129214099</v>
      </c>
      <c r="G230" s="174"/>
      <c r="H230" s="174">
        <v>0.90404059837539308</v>
      </c>
      <c r="I230" s="174">
        <v>0.98646070121254859</v>
      </c>
      <c r="J230" s="174">
        <v>1.507681508887379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0.97185198819327401</v>
      </c>
      <c r="F231" s="175">
        <v>0.9815360009930032</v>
      </c>
      <c r="G231" s="175"/>
      <c r="H231" s="175">
        <v>0.92938911854338879</v>
      </c>
      <c r="I231" s="175">
        <v>0.97835207436294402</v>
      </c>
      <c r="J231" s="175">
        <v>0.94376920099400019</v>
      </c>
      <c r="K231" s="175">
        <v>0</v>
      </c>
      <c r="L231" s="175">
        <v>0</v>
      </c>
      <c r="M231" s="275">
        <v>0.999996394038143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56">
        <v>5221246000</v>
      </c>
      <c r="F232" s="1094">
        <v>2338370000</v>
      </c>
      <c r="G232" s="1033"/>
      <c r="H232" s="1094">
        <v>3102000</v>
      </c>
      <c r="I232" s="1094">
        <v>1675967000</v>
      </c>
      <c r="J232" s="1094">
        <v>908593000</v>
      </c>
      <c r="K232" s="1094">
        <v>0</v>
      </c>
      <c r="L232" s="1094">
        <v>0</v>
      </c>
      <c r="M232" s="1097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56">
        <v>6620766891.9699993</v>
      </c>
      <c r="F233" s="1094">
        <v>2893037327.3499994</v>
      </c>
      <c r="G233" s="1094"/>
      <c r="H233" s="1094">
        <v>3300871.11</v>
      </c>
      <c r="I233" s="1094">
        <v>2177570906.9400001</v>
      </c>
      <c r="J233" s="1094">
        <v>1144468202.5699999</v>
      </c>
      <c r="K233" s="1094">
        <v>0</v>
      </c>
      <c r="L233" s="1094">
        <v>0</v>
      </c>
      <c r="M233" s="1097">
        <v>402389584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56">
        <v>6386028861.1900005</v>
      </c>
      <c r="F234" s="1094">
        <v>2882944395.8600001</v>
      </c>
      <c r="G234" s="1094"/>
      <c r="H234" s="1094">
        <v>3142804.0700000003</v>
      </c>
      <c r="I234" s="1094">
        <v>2038544481.4500008</v>
      </c>
      <c r="J234" s="1094">
        <v>1102990362.8700001</v>
      </c>
      <c r="K234" s="1094">
        <v>0</v>
      </c>
      <c r="L234" s="1094">
        <v>0</v>
      </c>
      <c r="M234" s="1097">
        <v>358406816.94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1.2230852293092493</v>
      </c>
      <c r="F235" s="174">
        <v>1.2328863250298285</v>
      </c>
      <c r="G235" s="174"/>
      <c r="H235" s="174">
        <v>1.013154116698904</v>
      </c>
      <c r="I235" s="174">
        <v>1.2163392724618092</v>
      </c>
      <c r="J235" s="174">
        <v>1.2139542819172062</v>
      </c>
      <c r="K235" s="174">
        <v>0</v>
      </c>
      <c r="L235" s="174">
        <v>0</v>
      </c>
      <c r="M235" s="274">
        <v>1.2140576562764638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0.96454519021584928</v>
      </c>
      <c r="F236" s="175">
        <v>0.99651130270785537</v>
      </c>
      <c r="G236" s="175"/>
      <c r="H236" s="175">
        <v>0.9521135376897526</v>
      </c>
      <c r="I236" s="175">
        <v>0.93615527051407743</v>
      </c>
      <c r="J236" s="175">
        <v>0.9637579798138054</v>
      </c>
      <c r="K236" s="175">
        <v>0</v>
      </c>
      <c r="L236" s="175">
        <v>0</v>
      </c>
      <c r="M236" s="275">
        <v>0.89069605971709243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56">
        <v>333124000</v>
      </c>
      <c r="F237" s="1094">
        <v>268204000</v>
      </c>
      <c r="G237" s="1033"/>
      <c r="H237" s="1094">
        <v>17000</v>
      </c>
      <c r="I237" s="1094">
        <v>37026000</v>
      </c>
      <c r="J237" s="1094">
        <v>850000</v>
      </c>
      <c r="K237" s="1094">
        <v>0</v>
      </c>
      <c r="L237" s="1094">
        <v>0</v>
      </c>
      <c r="M237" s="1097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56">
        <v>1277611671.7</v>
      </c>
      <c r="F238" s="1094">
        <v>1198244000</v>
      </c>
      <c r="G238" s="1094"/>
      <c r="H238" s="1094">
        <v>17000</v>
      </c>
      <c r="I238" s="1094">
        <v>54649967.049999997</v>
      </c>
      <c r="J238" s="1094">
        <v>795500</v>
      </c>
      <c r="K238" s="1094">
        <v>0</v>
      </c>
      <c r="L238" s="1094">
        <v>0</v>
      </c>
      <c r="M238" s="1097">
        <v>23905204.649999999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56">
        <v>1269063759.9099998</v>
      </c>
      <c r="F239" s="1094">
        <v>1198228954.8199999</v>
      </c>
      <c r="G239" s="1094"/>
      <c r="H239" s="1094">
        <v>2400</v>
      </c>
      <c r="I239" s="1094">
        <v>47936527.490000002</v>
      </c>
      <c r="J239" s="1094">
        <v>792859</v>
      </c>
      <c r="K239" s="1094">
        <v>0</v>
      </c>
      <c r="L239" s="1094">
        <v>0</v>
      </c>
      <c r="M239" s="1097">
        <v>22103018.599999994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3.8095836982925273</v>
      </c>
      <c r="F240" s="174">
        <v>4.46760285014392</v>
      </c>
      <c r="G240" s="174"/>
      <c r="H240" s="174">
        <v>0.14117647058823529</v>
      </c>
      <c r="I240" s="174">
        <v>1.2946720545022417</v>
      </c>
      <c r="J240" s="174">
        <v>0.93277529411764704</v>
      </c>
      <c r="K240" s="174">
        <v>0</v>
      </c>
      <c r="L240" s="174">
        <v>0</v>
      </c>
      <c r="M240" s="274">
        <v>0.81781250601250577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0.99330946015965382</v>
      </c>
      <c r="F241" s="175">
        <v>0.99998744397635198</v>
      </c>
      <c r="G241" s="175"/>
      <c r="H241" s="175">
        <v>0.14117647058823529</v>
      </c>
      <c r="I241" s="175">
        <v>0.87715565219174285</v>
      </c>
      <c r="J241" s="175">
        <v>0.99668007542426151</v>
      </c>
      <c r="K241" s="175">
        <v>0</v>
      </c>
      <c r="L241" s="175">
        <v>0</v>
      </c>
      <c r="M241" s="275">
        <v>0.92461114320558624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56">
        <v>2060372000</v>
      </c>
      <c r="F242" s="1094">
        <v>1120090000</v>
      </c>
      <c r="G242" s="1033"/>
      <c r="H242" s="1094">
        <v>94000</v>
      </c>
      <c r="I242" s="1094">
        <v>39212000</v>
      </c>
      <c r="J242" s="1094">
        <v>900976000</v>
      </c>
      <c r="K242" s="1094">
        <v>0</v>
      </c>
      <c r="L242" s="1094">
        <v>0</v>
      </c>
      <c r="M242" s="1097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56">
        <v>2091117244.1900001</v>
      </c>
      <c r="F243" s="1094">
        <v>998983978.98000002</v>
      </c>
      <c r="G243" s="1094"/>
      <c r="H243" s="1094">
        <v>164000</v>
      </c>
      <c r="I243" s="1094">
        <v>36418065.210000001</v>
      </c>
      <c r="J243" s="1094">
        <v>1055551200</v>
      </c>
      <c r="K243" s="1094">
        <v>0</v>
      </c>
      <c r="L243" s="1094">
        <v>0</v>
      </c>
      <c r="M243" s="1097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56">
        <v>2079343445.8199999</v>
      </c>
      <c r="F244" s="1094">
        <v>990071104.91999996</v>
      </c>
      <c r="G244" s="1094"/>
      <c r="H244" s="1094">
        <v>158594.53</v>
      </c>
      <c r="I244" s="1094">
        <v>33812821.300000004</v>
      </c>
      <c r="J244" s="1094">
        <v>1055300925.0700001</v>
      </c>
      <c r="K244" s="1094">
        <v>0</v>
      </c>
      <c r="L244" s="1094">
        <v>0</v>
      </c>
      <c r="M244" s="1097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1.0092077769548411</v>
      </c>
      <c r="F245" s="174">
        <v>0.88392102859591637</v>
      </c>
      <c r="G245" s="174"/>
      <c r="H245" s="174">
        <v>1.6871758510638297</v>
      </c>
      <c r="I245" s="174">
        <v>0.8623080001020097</v>
      </c>
      <c r="J245" s="174">
        <v>1.1712863883943636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0.99436961346729236</v>
      </c>
      <c r="F246" s="175">
        <v>0.99107806106250029</v>
      </c>
      <c r="G246" s="175"/>
      <c r="H246" s="175">
        <v>0.96703981707317077</v>
      </c>
      <c r="I246" s="175">
        <v>0.92846286877193507</v>
      </c>
      <c r="J246" s="175">
        <v>0.99976289645637284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56">
        <v>37236000</v>
      </c>
      <c r="F247" s="1094">
        <v>0</v>
      </c>
      <c r="G247" s="1033"/>
      <c r="H247" s="1094">
        <v>14000</v>
      </c>
      <c r="I247" s="1094">
        <v>31039000</v>
      </c>
      <c r="J247" s="1094">
        <v>350000</v>
      </c>
      <c r="K247" s="1094">
        <v>0</v>
      </c>
      <c r="L247" s="1094">
        <v>0</v>
      </c>
      <c r="M247" s="1097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56">
        <v>36068415</v>
      </c>
      <c r="F248" s="1094">
        <v>0</v>
      </c>
      <c r="G248" s="1094"/>
      <c r="H248" s="1094">
        <v>15200</v>
      </c>
      <c r="I248" s="1094">
        <v>30631040</v>
      </c>
      <c r="J248" s="1094">
        <v>522760</v>
      </c>
      <c r="K248" s="1094">
        <v>0</v>
      </c>
      <c r="L248" s="1094">
        <v>0</v>
      </c>
      <c r="M248" s="1097">
        <v>4899415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56">
        <v>35553468.069999993</v>
      </c>
      <c r="F249" s="1094">
        <v>0</v>
      </c>
      <c r="G249" s="1094"/>
      <c r="H249" s="1094">
        <v>13463.09</v>
      </c>
      <c r="I249" s="1094">
        <v>30338652.439999998</v>
      </c>
      <c r="J249" s="1094">
        <v>522278.61</v>
      </c>
      <c r="K249" s="1094">
        <v>0</v>
      </c>
      <c r="L249" s="1094">
        <v>0</v>
      </c>
      <c r="M249" s="1097">
        <v>4679073.93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0.95481437506713918</v>
      </c>
      <c r="F250" s="174">
        <v>0</v>
      </c>
      <c r="G250" s="174"/>
      <c r="H250" s="174">
        <v>0.96164928571428576</v>
      </c>
      <c r="I250" s="174">
        <v>0.9774365295273687</v>
      </c>
      <c r="J250" s="174">
        <v>1.4922245999999999</v>
      </c>
      <c r="K250" s="174">
        <v>0</v>
      </c>
      <c r="L250" s="174">
        <v>0</v>
      </c>
      <c r="M250" s="274">
        <v>0.80217279787416418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0.98572305076338929</v>
      </c>
      <c r="F251" s="175">
        <v>0</v>
      </c>
      <c r="G251" s="175"/>
      <c r="H251" s="175">
        <v>0.88572960526315792</v>
      </c>
      <c r="I251" s="175">
        <v>0.99045453370176129</v>
      </c>
      <c r="J251" s="175">
        <v>0.99907913765399037</v>
      </c>
      <c r="K251" s="175">
        <v>0</v>
      </c>
      <c r="L251" s="175">
        <v>0</v>
      </c>
      <c r="M251" s="275">
        <v>0.95502706547618432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56">
        <v>52988000</v>
      </c>
      <c r="F252" s="1094">
        <v>0</v>
      </c>
      <c r="G252" s="1033"/>
      <c r="H252" s="1094">
        <v>10000</v>
      </c>
      <c r="I252" s="1094">
        <v>52378000</v>
      </c>
      <c r="J252" s="1094">
        <v>600000</v>
      </c>
      <c r="K252" s="1094">
        <v>0</v>
      </c>
      <c r="L252" s="1094">
        <v>0</v>
      </c>
      <c r="M252" s="1097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56">
        <v>52249246</v>
      </c>
      <c r="F253" s="1094">
        <v>0</v>
      </c>
      <c r="G253" s="1094"/>
      <c r="H253" s="1094">
        <v>40000</v>
      </c>
      <c r="I253" s="1094">
        <v>51718143</v>
      </c>
      <c r="J253" s="1094">
        <v>491103</v>
      </c>
      <c r="K253" s="1094">
        <v>0</v>
      </c>
      <c r="L253" s="1094">
        <v>0</v>
      </c>
      <c r="M253" s="1097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56">
        <v>52162640.68999999</v>
      </c>
      <c r="F254" s="1094">
        <v>0</v>
      </c>
      <c r="G254" s="1094"/>
      <c r="H254" s="1094">
        <v>39852.36</v>
      </c>
      <c r="I254" s="1094">
        <v>51631685.669999994</v>
      </c>
      <c r="J254" s="1094">
        <v>491102.66</v>
      </c>
      <c r="K254" s="1094">
        <v>0</v>
      </c>
      <c r="L254" s="1094">
        <v>0</v>
      </c>
      <c r="M254" s="1097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0.98442365611081739</v>
      </c>
      <c r="F255" s="174">
        <v>0</v>
      </c>
      <c r="G255" s="174"/>
      <c r="H255" s="174">
        <v>3.985236</v>
      </c>
      <c r="I255" s="174">
        <v>0.9857513778685707</v>
      </c>
      <c r="J255" s="174">
        <v>0.81850443333333334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175">
        <v>0.99834245818590361</v>
      </c>
      <c r="F256" s="175">
        <v>0</v>
      </c>
      <c r="G256" s="175"/>
      <c r="H256" s="175">
        <v>0.996309</v>
      </c>
      <c r="I256" s="175">
        <v>0.99832829786637922</v>
      </c>
      <c r="J256" s="175">
        <v>0.99999930768087342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729</v>
      </c>
      <c r="B257" s="52" t="s">
        <v>47</v>
      </c>
      <c r="C257" s="53" t="s">
        <v>731</v>
      </c>
      <c r="D257" s="62" t="s">
        <v>41</v>
      </c>
      <c r="E257" s="656">
        <v>208666000</v>
      </c>
      <c r="F257" s="1094">
        <v>0</v>
      </c>
      <c r="G257" s="1033"/>
      <c r="H257" s="1094">
        <v>131000</v>
      </c>
      <c r="I257" s="1094">
        <v>157893000</v>
      </c>
      <c r="J257" s="1094">
        <v>3778000</v>
      </c>
      <c r="K257" s="1094">
        <v>0</v>
      </c>
      <c r="L257" s="1094">
        <v>0</v>
      </c>
      <c r="M257" s="1097">
        <v>46864000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56">
        <v>307322777.97999996</v>
      </c>
      <c r="F258" s="1094">
        <v>0</v>
      </c>
      <c r="G258" s="1094"/>
      <c r="H258" s="1094">
        <v>186984.35</v>
      </c>
      <c r="I258" s="1094">
        <v>251280322.44</v>
      </c>
      <c r="J258" s="1094">
        <v>9990836.6899999995</v>
      </c>
      <c r="K258" s="1094">
        <v>0</v>
      </c>
      <c r="L258" s="1094">
        <v>0</v>
      </c>
      <c r="M258" s="1097">
        <v>45864634.499999993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56">
        <v>296895116.59999996</v>
      </c>
      <c r="F259" s="1094">
        <v>0</v>
      </c>
      <c r="G259" s="1094"/>
      <c r="H259" s="1094">
        <v>172410.73</v>
      </c>
      <c r="I259" s="1094">
        <v>244202592.18000001</v>
      </c>
      <c r="J259" s="1094">
        <v>9099859.8200000003</v>
      </c>
      <c r="K259" s="1094">
        <v>0</v>
      </c>
      <c r="L259" s="1094">
        <v>0</v>
      </c>
      <c r="M259" s="1097">
        <v>43420253.869999997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1.4228245933693078</v>
      </c>
      <c r="F260" s="174">
        <v>0</v>
      </c>
      <c r="G260" s="174"/>
      <c r="H260" s="174">
        <v>1.3161124427480917</v>
      </c>
      <c r="I260" s="174">
        <v>1.5466334301077311</v>
      </c>
      <c r="J260" s="174">
        <v>2.4086447379565907</v>
      </c>
      <c r="K260" s="174">
        <v>0</v>
      </c>
      <c r="L260" s="174">
        <v>0</v>
      </c>
      <c r="M260" s="274">
        <v>0.92651617168828948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175">
        <v>0.96606935077009293</v>
      </c>
      <c r="F261" s="175">
        <v>0</v>
      </c>
      <c r="G261" s="175"/>
      <c r="H261" s="175">
        <v>0.92205968039571229</v>
      </c>
      <c r="I261" s="175">
        <v>0.9718333286455807</v>
      </c>
      <c r="J261" s="175">
        <v>0.91082059514677149</v>
      </c>
      <c r="K261" s="175">
        <v>0</v>
      </c>
      <c r="L261" s="175">
        <v>0</v>
      </c>
      <c r="M261" s="275">
        <v>0.9467044563496958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56">
        <v>16864000</v>
      </c>
      <c r="F262" s="1094">
        <v>0</v>
      </c>
      <c r="G262" s="1033"/>
      <c r="H262" s="1094">
        <v>3893000</v>
      </c>
      <c r="I262" s="1094">
        <v>12461000</v>
      </c>
      <c r="J262" s="1094">
        <v>510000</v>
      </c>
      <c r="K262" s="1094">
        <v>0</v>
      </c>
      <c r="L262" s="1094">
        <v>0</v>
      </c>
      <c r="M262" s="1097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56">
        <v>15863000</v>
      </c>
      <c r="F263" s="1094">
        <v>0</v>
      </c>
      <c r="G263" s="1094"/>
      <c r="H263" s="1094">
        <v>2993000</v>
      </c>
      <c r="I263" s="1094">
        <v>12360000</v>
      </c>
      <c r="J263" s="1094">
        <v>510000</v>
      </c>
      <c r="K263" s="1094">
        <v>0</v>
      </c>
      <c r="L263" s="1094">
        <v>0</v>
      </c>
      <c r="M263" s="1097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56">
        <v>15561511.480000002</v>
      </c>
      <c r="F264" s="1094">
        <v>0</v>
      </c>
      <c r="G264" s="1094"/>
      <c r="H264" s="1094">
        <v>2921817.82</v>
      </c>
      <c r="I264" s="1094">
        <v>12133054.280000001</v>
      </c>
      <c r="J264" s="1094">
        <v>506639.38</v>
      </c>
      <c r="K264" s="1094">
        <v>0</v>
      </c>
      <c r="L264" s="1094">
        <v>0</v>
      </c>
      <c r="M264" s="1097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0.92276514943074017</v>
      </c>
      <c r="F265" s="174">
        <v>0</v>
      </c>
      <c r="G265" s="174"/>
      <c r="H265" s="174">
        <v>0.75053116362702277</v>
      </c>
      <c r="I265" s="174">
        <v>0.97368223096059714</v>
      </c>
      <c r="J265" s="174">
        <v>0.9934105490196079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0.98099423059950841</v>
      </c>
      <c r="F266" s="175">
        <v>0</v>
      </c>
      <c r="G266" s="175"/>
      <c r="H266" s="175">
        <v>0.97621711326428329</v>
      </c>
      <c r="I266" s="175">
        <v>0.98163869579288032</v>
      </c>
      <c r="J266" s="175">
        <v>0.9934105490196079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56">
        <v>102511000</v>
      </c>
      <c r="F267" s="1094">
        <v>2675000</v>
      </c>
      <c r="G267" s="1033"/>
      <c r="H267" s="1094">
        <v>477000</v>
      </c>
      <c r="I267" s="1094">
        <v>89105000</v>
      </c>
      <c r="J267" s="1094">
        <v>5500000</v>
      </c>
      <c r="K267" s="1094">
        <v>0</v>
      </c>
      <c r="L267" s="1094">
        <v>0</v>
      </c>
      <c r="M267" s="1097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56">
        <v>95573718</v>
      </c>
      <c r="F268" s="1094">
        <v>2618681</v>
      </c>
      <c r="G268" s="1094"/>
      <c r="H268" s="1094">
        <v>627451</v>
      </c>
      <c r="I268" s="1094">
        <v>80535237</v>
      </c>
      <c r="J268" s="1094">
        <v>7047534</v>
      </c>
      <c r="K268" s="1094">
        <v>0</v>
      </c>
      <c r="L268" s="1094">
        <v>0</v>
      </c>
      <c r="M268" s="1097">
        <v>4744815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56">
        <v>94108597.809999987</v>
      </c>
      <c r="F269" s="1094">
        <v>2617196.1</v>
      </c>
      <c r="G269" s="1094"/>
      <c r="H269" s="1094">
        <v>604115.67000000004</v>
      </c>
      <c r="I269" s="1094">
        <v>79598420.810000002</v>
      </c>
      <c r="J269" s="1094">
        <v>6899594.46</v>
      </c>
      <c r="K269" s="1094">
        <v>0</v>
      </c>
      <c r="L269" s="1094">
        <v>0</v>
      </c>
      <c r="M269" s="1097">
        <v>4389270.7699999986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0.91803414082391144</v>
      </c>
      <c r="F270" s="174">
        <v>0.97839106542056076</v>
      </c>
      <c r="G270" s="174"/>
      <c r="H270" s="174">
        <v>1.2664898742138366</v>
      </c>
      <c r="I270" s="174">
        <v>0.89331037326749341</v>
      </c>
      <c r="J270" s="174">
        <v>1.25447172</v>
      </c>
      <c r="K270" s="174">
        <v>0</v>
      </c>
      <c r="L270" s="174">
        <v>0</v>
      </c>
      <c r="M270" s="274">
        <v>0.92327950567942751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0.98467026060448948</v>
      </c>
      <c r="F271" s="175">
        <v>0.99943295880636096</v>
      </c>
      <c r="G271" s="175"/>
      <c r="H271" s="175">
        <v>0.96280931897470889</v>
      </c>
      <c r="I271" s="175">
        <v>0.98836762360306962</v>
      </c>
      <c r="J271" s="175">
        <v>0.97900832546533301</v>
      </c>
      <c r="K271" s="175">
        <v>0</v>
      </c>
      <c r="L271" s="175">
        <v>0</v>
      </c>
      <c r="M271" s="275">
        <v>0.92506678764082451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56">
        <v>55015000</v>
      </c>
      <c r="F272" s="1094">
        <v>2900000</v>
      </c>
      <c r="G272" s="1033"/>
      <c r="H272" s="1094">
        <v>29160000</v>
      </c>
      <c r="I272" s="1094">
        <v>22601000</v>
      </c>
      <c r="J272" s="1094">
        <v>354000</v>
      </c>
      <c r="K272" s="1094">
        <v>0</v>
      </c>
      <c r="L272" s="1094">
        <v>0</v>
      </c>
      <c r="M272" s="1097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56">
        <v>337729456</v>
      </c>
      <c r="F273" s="1094">
        <v>4382219.67</v>
      </c>
      <c r="G273" s="1094"/>
      <c r="H273" s="1094">
        <v>311729420</v>
      </c>
      <c r="I273" s="1094">
        <v>21265816.329999998</v>
      </c>
      <c r="J273" s="1094">
        <v>352000</v>
      </c>
      <c r="K273" s="1094">
        <v>0</v>
      </c>
      <c r="L273" s="1094">
        <v>0</v>
      </c>
      <c r="M273" s="1097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56">
        <v>334242559.05999994</v>
      </c>
      <c r="F274" s="1094">
        <v>4301306.8899999997</v>
      </c>
      <c r="G274" s="1094"/>
      <c r="H274" s="1094">
        <v>308890667.75</v>
      </c>
      <c r="I274" s="1094">
        <v>20698935.519999996</v>
      </c>
      <c r="J274" s="1094">
        <v>351648.9</v>
      </c>
      <c r="K274" s="1094">
        <v>0</v>
      </c>
      <c r="L274" s="1094">
        <v>0</v>
      </c>
      <c r="M274" s="1097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6.0754804882304816</v>
      </c>
      <c r="F275" s="174">
        <v>1.4832092724137931</v>
      </c>
      <c r="G275" s="174"/>
      <c r="H275" s="174" t="s">
        <v>912</v>
      </c>
      <c r="I275" s="174">
        <v>0.91584157869120819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0.98967547284356494</v>
      </c>
      <c r="F276" s="175">
        <v>0.9815361195711122</v>
      </c>
      <c r="G276" s="175"/>
      <c r="H276" s="175">
        <v>0.99089353757499055</v>
      </c>
      <c r="I276" s="175">
        <v>0.9733430966766935</v>
      </c>
      <c r="J276" s="175">
        <v>0.99900255681818184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732</v>
      </c>
      <c r="B277" s="52" t="s">
        <v>47</v>
      </c>
      <c r="C277" s="53" t="s">
        <v>733</v>
      </c>
      <c r="D277" s="62" t="s">
        <v>41</v>
      </c>
      <c r="E277" s="656">
        <v>4291000</v>
      </c>
      <c r="F277" s="1094">
        <v>0</v>
      </c>
      <c r="G277" s="1033"/>
      <c r="H277" s="1094">
        <v>6000</v>
      </c>
      <c r="I277" s="1094">
        <v>4285000</v>
      </c>
      <c r="J277" s="1094">
        <v>0</v>
      </c>
      <c r="K277" s="1094">
        <v>0</v>
      </c>
      <c r="L277" s="1094">
        <v>0</v>
      </c>
      <c r="M277" s="1097">
        <v>0</v>
      </c>
    </row>
    <row r="278" spans="1:13" ht="18.399999999999999" customHeight="1">
      <c r="A278" s="56"/>
      <c r="B278" s="52"/>
      <c r="C278" s="53"/>
      <c r="D278" s="62" t="s">
        <v>42</v>
      </c>
      <c r="E278" s="656">
        <v>1874463951.8699999</v>
      </c>
      <c r="F278" s="1094">
        <v>0</v>
      </c>
      <c r="G278" s="1094"/>
      <c r="H278" s="1094">
        <v>17859</v>
      </c>
      <c r="I278" s="1094">
        <v>22254585.870000001</v>
      </c>
      <c r="J278" s="1094">
        <v>1850614902</v>
      </c>
      <c r="K278" s="1094">
        <v>0</v>
      </c>
      <c r="L278" s="1094">
        <v>0</v>
      </c>
      <c r="M278" s="1097">
        <v>1576605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56">
        <v>1871895321.05</v>
      </c>
      <c r="F279" s="1094">
        <v>0</v>
      </c>
      <c r="G279" s="1094"/>
      <c r="H279" s="1094">
        <v>8630</v>
      </c>
      <c r="I279" s="1094">
        <v>19963752.480000004</v>
      </c>
      <c r="J279" s="1094">
        <v>1850461656.0599999</v>
      </c>
      <c r="K279" s="1094">
        <v>0</v>
      </c>
      <c r="L279" s="1094">
        <v>0</v>
      </c>
      <c r="M279" s="1097">
        <v>1461282.5100000005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 t="s">
        <v>912</v>
      </c>
      <c r="F280" s="174">
        <v>0</v>
      </c>
      <c r="G280" s="174"/>
      <c r="H280" s="174">
        <v>1.4383333333333332</v>
      </c>
      <c r="I280" s="174">
        <v>4.6589854095682623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0.99862967179633544</v>
      </c>
      <c r="F281" s="175">
        <v>0</v>
      </c>
      <c r="G281" s="175"/>
      <c r="H281" s="175">
        <v>0.4832297441066129</v>
      </c>
      <c r="I281" s="175">
        <v>0.89706241206275938</v>
      </c>
      <c r="J281" s="175">
        <v>0.99991719188047479</v>
      </c>
      <c r="K281" s="175">
        <v>0</v>
      </c>
      <c r="L281" s="175">
        <v>0</v>
      </c>
      <c r="M281" s="275">
        <v>0.92685391077663748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56">
        <v>227584000</v>
      </c>
      <c r="F282" s="1094">
        <v>0</v>
      </c>
      <c r="G282" s="1033"/>
      <c r="H282" s="1094">
        <v>2673000</v>
      </c>
      <c r="I282" s="1094">
        <v>192384000</v>
      </c>
      <c r="J282" s="1094">
        <v>32527000</v>
      </c>
      <c r="K282" s="1094">
        <v>0</v>
      </c>
      <c r="L282" s="1094">
        <v>0</v>
      </c>
      <c r="M282" s="1097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56">
        <v>229998754</v>
      </c>
      <c r="F283" s="1094">
        <v>0</v>
      </c>
      <c r="G283" s="1094"/>
      <c r="H283" s="1094">
        <v>2756749</v>
      </c>
      <c r="I283" s="1094">
        <v>196706954</v>
      </c>
      <c r="J283" s="1094">
        <v>30535051</v>
      </c>
      <c r="K283" s="1094">
        <v>0</v>
      </c>
      <c r="L283" s="1094">
        <v>0</v>
      </c>
      <c r="M283" s="1097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56">
        <v>229988678.66000003</v>
      </c>
      <c r="F284" s="1094">
        <v>0</v>
      </c>
      <c r="G284" s="1094"/>
      <c r="H284" s="1094">
        <v>2756032.73</v>
      </c>
      <c r="I284" s="1094">
        <v>196697596.32000005</v>
      </c>
      <c r="J284" s="1094">
        <v>30535049.609999999</v>
      </c>
      <c r="K284" s="1094">
        <v>0</v>
      </c>
      <c r="L284" s="1094">
        <v>0</v>
      </c>
      <c r="M284" s="1097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1.0105661147532341</v>
      </c>
      <c r="F285" s="174">
        <v>0</v>
      </c>
      <c r="G285" s="174"/>
      <c r="H285" s="174">
        <v>1.0310634979423867</v>
      </c>
      <c r="I285" s="174">
        <v>1.0224218038922159</v>
      </c>
      <c r="J285" s="174">
        <v>0.93876009499800162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0.99995619393659863</v>
      </c>
      <c r="F286" s="175">
        <v>0</v>
      </c>
      <c r="G286" s="175"/>
      <c r="H286" s="175">
        <v>0.99974017583755359</v>
      </c>
      <c r="I286" s="175">
        <v>0.9999524283213701</v>
      </c>
      <c r="J286" s="175">
        <v>0.9999999544785434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56">
        <v>653806000</v>
      </c>
      <c r="F287" s="1094">
        <v>0</v>
      </c>
      <c r="G287" s="1033"/>
      <c r="H287" s="1094">
        <v>16636000</v>
      </c>
      <c r="I287" s="1094">
        <v>621257000</v>
      </c>
      <c r="J287" s="1094">
        <v>14659000</v>
      </c>
      <c r="K287" s="1094">
        <v>0</v>
      </c>
      <c r="L287" s="1094">
        <v>0</v>
      </c>
      <c r="M287" s="1097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56">
        <v>664797013</v>
      </c>
      <c r="F288" s="1094">
        <v>0</v>
      </c>
      <c r="G288" s="1094"/>
      <c r="H288" s="1094">
        <v>16363615</v>
      </c>
      <c r="I288" s="1094">
        <v>624153634</v>
      </c>
      <c r="J288" s="1094">
        <v>17650751</v>
      </c>
      <c r="K288" s="1094">
        <v>0</v>
      </c>
      <c r="L288" s="1094">
        <v>0</v>
      </c>
      <c r="M288" s="1097">
        <v>6629013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56">
        <v>664762088.2899996</v>
      </c>
      <c r="F289" s="1094">
        <v>0</v>
      </c>
      <c r="G289" s="1094"/>
      <c r="H289" s="1094">
        <v>16363562.110000001</v>
      </c>
      <c r="I289" s="1094">
        <v>624151615.35999966</v>
      </c>
      <c r="J289" s="1094">
        <v>17650612.279999997</v>
      </c>
      <c r="K289" s="1094">
        <v>0</v>
      </c>
      <c r="L289" s="1094">
        <v>0</v>
      </c>
      <c r="M289" s="1097">
        <v>6596298.54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1.0167573994273524</v>
      </c>
      <c r="F290" s="174">
        <v>0</v>
      </c>
      <c r="G290" s="174"/>
      <c r="H290" s="174">
        <v>0.98362359401298394</v>
      </c>
      <c r="I290" s="174">
        <v>1.0046592881206966</v>
      </c>
      <c r="J290" s="174">
        <v>1.204080242854219</v>
      </c>
      <c r="K290" s="174">
        <v>0</v>
      </c>
      <c r="L290" s="174">
        <v>0</v>
      </c>
      <c r="M290" s="274">
        <v>5.2602061722488038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0.99994746560330827</v>
      </c>
      <c r="F291" s="175">
        <v>0</v>
      </c>
      <c r="G291" s="175"/>
      <c r="H291" s="175">
        <v>0.99999676782911362</v>
      </c>
      <c r="I291" s="175">
        <v>0.99999676579628738</v>
      </c>
      <c r="J291" s="175">
        <v>0.99999214084431864</v>
      </c>
      <c r="K291" s="175">
        <v>0</v>
      </c>
      <c r="L291" s="175">
        <v>0</v>
      </c>
      <c r="M291" s="275">
        <v>0.99506495763396452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56">
        <v>659808000</v>
      </c>
      <c r="F292" s="1094">
        <v>70509000</v>
      </c>
      <c r="G292" s="1033"/>
      <c r="H292" s="1094">
        <v>1344000</v>
      </c>
      <c r="I292" s="1094">
        <v>546438000</v>
      </c>
      <c r="J292" s="1094">
        <v>8018000</v>
      </c>
      <c r="K292" s="1094">
        <v>0</v>
      </c>
      <c r="L292" s="1094">
        <v>0</v>
      </c>
      <c r="M292" s="1097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56">
        <v>639100025</v>
      </c>
      <c r="F293" s="1094">
        <v>70509000</v>
      </c>
      <c r="G293" s="1094"/>
      <c r="H293" s="1094">
        <v>1231240</v>
      </c>
      <c r="I293" s="1094">
        <v>523911481</v>
      </c>
      <c r="J293" s="1094">
        <v>7054206</v>
      </c>
      <c r="K293" s="1094">
        <v>0</v>
      </c>
      <c r="L293" s="1094">
        <v>0</v>
      </c>
      <c r="M293" s="1097">
        <v>36394098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56">
        <v>605737643.12000024</v>
      </c>
      <c r="F294" s="1094">
        <v>54904997.07</v>
      </c>
      <c r="G294" s="1094"/>
      <c r="H294" s="1094">
        <v>1192406.27</v>
      </c>
      <c r="I294" s="1094">
        <v>508475453.74000019</v>
      </c>
      <c r="J294" s="1094">
        <v>6698839.4399999995</v>
      </c>
      <c r="K294" s="1094">
        <v>0</v>
      </c>
      <c r="L294" s="1094">
        <v>0</v>
      </c>
      <c r="M294" s="1097">
        <v>34465946.599999994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0.91805137724913954</v>
      </c>
      <c r="F295" s="174">
        <v>0.77869487682423522</v>
      </c>
      <c r="G295" s="174"/>
      <c r="H295" s="174">
        <v>0.88720704613095236</v>
      </c>
      <c r="I295" s="174">
        <v>0.93052725787738078</v>
      </c>
      <c r="J295" s="174">
        <v>0.8354751110002494</v>
      </c>
      <c r="K295" s="174">
        <v>0</v>
      </c>
      <c r="L295" s="174">
        <v>0</v>
      </c>
      <c r="M295" s="274">
        <v>1.0288649392519178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175">
        <v>0.94779787110789149</v>
      </c>
      <c r="F296" s="175">
        <v>0.77869487682423522</v>
      </c>
      <c r="G296" s="175"/>
      <c r="H296" s="175">
        <v>0.96845965855560245</v>
      </c>
      <c r="I296" s="175">
        <v>0.97053695553581543</v>
      </c>
      <c r="J296" s="175">
        <v>0.9496234501799351</v>
      </c>
      <c r="K296" s="175">
        <v>0</v>
      </c>
      <c r="L296" s="175">
        <v>0</v>
      </c>
      <c r="M296" s="275">
        <v>0.94702021739898579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56">
        <v>281787000</v>
      </c>
      <c r="F297" s="1094">
        <v>0</v>
      </c>
      <c r="G297" s="1033"/>
      <c r="H297" s="1094">
        <v>3943000</v>
      </c>
      <c r="I297" s="1094">
        <v>250111000</v>
      </c>
      <c r="J297" s="1094">
        <v>27733000</v>
      </c>
      <c r="K297" s="1094">
        <v>0</v>
      </c>
      <c r="L297" s="1094">
        <v>0</v>
      </c>
      <c r="M297" s="1097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56">
        <v>274825000</v>
      </c>
      <c r="F298" s="1094">
        <v>0</v>
      </c>
      <c r="G298" s="1094"/>
      <c r="H298" s="1094">
        <v>3537998.03</v>
      </c>
      <c r="I298" s="1094">
        <v>248654001.96999997</v>
      </c>
      <c r="J298" s="1094">
        <v>22633000</v>
      </c>
      <c r="K298" s="1094">
        <v>0</v>
      </c>
      <c r="L298" s="1094">
        <v>0</v>
      </c>
      <c r="M298" s="1097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56">
        <v>274352360.69</v>
      </c>
      <c r="F299" s="1094">
        <v>0</v>
      </c>
      <c r="G299" s="1094"/>
      <c r="H299" s="1094">
        <v>3537998.03</v>
      </c>
      <c r="I299" s="1094">
        <v>248653195.97</v>
      </c>
      <c r="J299" s="1094">
        <v>22161166.689999998</v>
      </c>
      <c r="K299" s="1094">
        <v>0</v>
      </c>
      <c r="L299" s="1094">
        <v>0</v>
      </c>
      <c r="M299" s="1097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0.97361610255263731</v>
      </c>
      <c r="F300" s="174">
        <v>0</v>
      </c>
      <c r="G300" s="174"/>
      <c r="H300" s="174">
        <v>0.89728583058584832</v>
      </c>
      <c r="I300" s="174">
        <v>0.99417137179092485</v>
      </c>
      <c r="J300" s="174">
        <v>0.79909013413622754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0.99828021719275906</v>
      </c>
      <c r="F301" s="175">
        <v>0</v>
      </c>
      <c r="G301" s="175"/>
      <c r="H301" s="175">
        <v>1</v>
      </c>
      <c r="I301" s="175">
        <v>0.99999675854804837</v>
      </c>
      <c r="J301" s="175">
        <v>0.97915286042504301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56">
        <v>66233000</v>
      </c>
      <c r="F302" s="1094">
        <v>0</v>
      </c>
      <c r="G302" s="1033"/>
      <c r="H302" s="1094">
        <v>45000</v>
      </c>
      <c r="I302" s="1094">
        <v>64519000</v>
      </c>
      <c r="J302" s="1094">
        <v>1632000</v>
      </c>
      <c r="K302" s="1094">
        <v>0</v>
      </c>
      <c r="L302" s="1094">
        <v>0</v>
      </c>
      <c r="M302" s="1097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56">
        <v>66606952.839999996</v>
      </c>
      <c r="F303" s="1094">
        <v>0</v>
      </c>
      <c r="G303" s="1094"/>
      <c r="H303" s="1094">
        <v>262400</v>
      </c>
      <c r="I303" s="1094">
        <v>64980376.299999997</v>
      </c>
      <c r="J303" s="1094">
        <v>1335093.67</v>
      </c>
      <c r="K303" s="1094">
        <v>0</v>
      </c>
      <c r="L303" s="1094">
        <v>0</v>
      </c>
      <c r="M303" s="1097">
        <v>29082.87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56">
        <v>66332375.239999995</v>
      </c>
      <c r="F304" s="1094">
        <v>0</v>
      </c>
      <c r="G304" s="1094"/>
      <c r="H304" s="1094">
        <v>260824.39</v>
      </c>
      <c r="I304" s="1094">
        <v>64763398.039999999</v>
      </c>
      <c r="J304" s="1094">
        <v>1279069.94</v>
      </c>
      <c r="K304" s="1094">
        <v>0</v>
      </c>
      <c r="L304" s="1094">
        <v>0</v>
      </c>
      <c r="M304" s="1097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1.0015003886280252</v>
      </c>
      <c r="F305" s="174">
        <v>0</v>
      </c>
      <c r="G305" s="174"/>
      <c r="H305" s="174">
        <v>5.7960975555555558</v>
      </c>
      <c r="I305" s="174">
        <v>1.003788001053953</v>
      </c>
      <c r="J305" s="174">
        <v>0.78374383578431372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0.99587764357484454</v>
      </c>
      <c r="F306" s="175">
        <v>0</v>
      </c>
      <c r="G306" s="175"/>
      <c r="H306" s="175">
        <v>0.99399538871951221</v>
      </c>
      <c r="I306" s="175">
        <v>0.99666086482789429</v>
      </c>
      <c r="J306" s="175">
        <v>0.95803760345893929</v>
      </c>
      <c r="K306" s="175">
        <v>0</v>
      </c>
      <c r="L306" s="175">
        <v>0</v>
      </c>
      <c r="M306" s="275">
        <v>0.99999999999999989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56">
        <v>62387000</v>
      </c>
      <c r="F307" s="1094">
        <v>0</v>
      </c>
      <c r="G307" s="1033"/>
      <c r="H307" s="1094">
        <v>52000</v>
      </c>
      <c r="I307" s="1094">
        <v>61171000</v>
      </c>
      <c r="J307" s="1094">
        <v>970000</v>
      </c>
      <c r="K307" s="1094">
        <v>0</v>
      </c>
      <c r="L307" s="1094">
        <v>0</v>
      </c>
      <c r="M307" s="1097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56">
        <v>67788381.640000001</v>
      </c>
      <c r="F308" s="1094">
        <v>0</v>
      </c>
      <c r="G308" s="1094"/>
      <c r="H308" s="1094">
        <v>48000</v>
      </c>
      <c r="I308" s="1094">
        <v>65294634.640000001</v>
      </c>
      <c r="J308" s="1094">
        <v>1242873</v>
      </c>
      <c r="K308" s="1094">
        <v>0</v>
      </c>
      <c r="L308" s="1094">
        <v>0</v>
      </c>
      <c r="M308" s="1097">
        <v>1202874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56">
        <v>67404406.770000011</v>
      </c>
      <c r="F309" s="1094">
        <v>0</v>
      </c>
      <c r="G309" s="1094"/>
      <c r="H309" s="1094">
        <v>47644.31</v>
      </c>
      <c r="I309" s="1094">
        <v>64913504.640000008</v>
      </c>
      <c r="J309" s="1094">
        <v>1242712.03</v>
      </c>
      <c r="K309" s="1094">
        <v>0</v>
      </c>
      <c r="L309" s="1094">
        <v>0</v>
      </c>
      <c r="M309" s="1097">
        <v>1200545.79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1.0804239147578825</v>
      </c>
      <c r="F310" s="174">
        <v>0</v>
      </c>
      <c r="G310" s="174"/>
      <c r="H310" s="174">
        <v>0.91623673076923073</v>
      </c>
      <c r="I310" s="174">
        <v>1.0611810276111231</v>
      </c>
      <c r="J310" s="174">
        <v>1.2811464226804123</v>
      </c>
      <c r="K310" s="174">
        <v>0</v>
      </c>
      <c r="L310" s="174">
        <v>0</v>
      </c>
      <c r="M310" s="274">
        <v>6.1883803608247421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0.99433568318478016</v>
      </c>
      <c r="F311" s="175">
        <v>0</v>
      </c>
      <c r="G311" s="175"/>
      <c r="H311" s="175">
        <v>0.99258979166666661</v>
      </c>
      <c r="I311" s="175">
        <v>0.99416292009134688</v>
      </c>
      <c r="J311" s="175">
        <v>0.99987048556047164</v>
      </c>
      <c r="K311" s="175">
        <v>0</v>
      </c>
      <c r="L311" s="175">
        <v>0</v>
      </c>
      <c r="M311" s="275">
        <v>0.99806446061682275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56">
        <v>116493000</v>
      </c>
      <c r="F312" s="1094">
        <v>5000000</v>
      </c>
      <c r="G312" s="1033"/>
      <c r="H312" s="1094">
        <v>268000</v>
      </c>
      <c r="I312" s="1094">
        <v>22111000</v>
      </c>
      <c r="J312" s="1094">
        <v>0</v>
      </c>
      <c r="K312" s="1094">
        <v>0</v>
      </c>
      <c r="L312" s="1094">
        <v>0</v>
      </c>
      <c r="M312" s="1097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56">
        <v>182881685</v>
      </c>
      <c r="F313" s="1094">
        <v>5000000</v>
      </c>
      <c r="G313" s="1094"/>
      <c r="H313" s="1094">
        <v>288263</v>
      </c>
      <c r="I313" s="1094">
        <v>21994756</v>
      </c>
      <c r="J313" s="1094">
        <v>93981</v>
      </c>
      <c r="K313" s="1094">
        <v>0</v>
      </c>
      <c r="L313" s="1094">
        <v>0</v>
      </c>
      <c r="M313" s="1097">
        <v>155504685</v>
      </c>
    </row>
    <row r="314" spans="1:13" ht="18.399999999999999" customHeight="1">
      <c r="A314" s="56"/>
      <c r="B314" s="52"/>
      <c r="C314" s="53"/>
      <c r="D314" s="62" t="s">
        <v>43</v>
      </c>
      <c r="E314" s="656">
        <v>171067745.27000004</v>
      </c>
      <c r="F314" s="1094">
        <v>4998756.54</v>
      </c>
      <c r="G314" s="1094"/>
      <c r="H314" s="1094">
        <v>242098.69</v>
      </c>
      <c r="I314" s="1094">
        <v>20471996.809999999</v>
      </c>
      <c r="J314" s="1094">
        <v>93980.35</v>
      </c>
      <c r="K314" s="1094">
        <v>0</v>
      </c>
      <c r="L314" s="1094">
        <v>0</v>
      </c>
      <c r="M314" s="1097">
        <v>145260912.88000003</v>
      </c>
    </row>
    <row r="315" spans="1:13" ht="18.399999999999999" customHeight="1">
      <c r="A315" s="56"/>
      <c r="B315" s="52"/>
      <c r="C315" s="53"/>
      <c r="D315" s="62" t="s">
        <v>44</v>
      </c>
      <c r="E315" s="174">
        <v>1.4684808981655553</v>
      </c>
      <c r="F315" s="174">
        <v>0.99975130800000001</v>
      </c>
      <c r="G315" s="174"/>
      <c r="H315" s="174">
        <v>0.90335332089552245</v>
      </c>
      <c r="I315" s="174">
        <v>0.92587385509474918</v>
      </c>
      <c r="J315" s="174">
        <v>0</v>
      </c>
      <c r="K315" s="174">
        <v>0</v>
      </c>
      <c r="L315" s="174">
        <v>0</v>
      </c>
      <c r="M315" s="274">
        <v>1.6300571501672019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0.93540118722112631</v>
      </c>
      <c r="F316" s="175">
        <v>0.99975130800000001</v>
      </c>
      <c r="G316" s="175"/>
      <c r="H316" s="175">
        <v>0.83985350183686425</v>
      </c>
      <c r="I316" s="175">
        <v>0.93076717059284486</v>
      </c>
      <c r="J316" s="175">
        <v>0.99999308370840922</v>
      </c>
      <c r="K316" s="175">
        <v>0</v>
      </c>
      <c r="L316" s="175">
        <v>0</v>
      </c>
      <c r="M316" s="275">
        <v>0.93412563666490189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56">
        <v>25629000</v>
      </c>
      <c r="F317" s="1094">
        <v>11500000</v>
      </c>
      <c r="G317" s="1033"/>
      <c r="H317" s="1094">
        <v>11000</v>
      </c>
      <c r="I317" s="1094">
        <v>14009000</v>
      </c>
      <c r="J317" s="1094">
        <v>25000</v>
      </c>
      <c r="K317" s="1094">
        <v>0</v>
      </c>
      <c r="L317" s="1094">
        <v>0</v>
      </c>
      <c r="M317" s="1097">
        <v>84000</v>
      </c>
    </row>
    <row r="318" spans="1:13" ht="18.399999999999999" customHeight="1">
      <c r="A318" s="56"/>
      <c r="B318" s="52"/>
      <c r="C318" s="53"/>
      <c r="D318" s="62" t="s">
        <v>42</v>
      </c>
      <c r="E318" s="656">
        <v>26877208</v>
      </c>
      <c r="F318" s="1094">
        <v>10150000</v>
      </c>
      <c r="G318" s="1094"/>
      <c r="H318" s="1094">
        <v>14609</v>
      </c>
      <c r="I318" s="1094">
        <v>16145091</v>
      </c>
      <c r="J318" s="1094">
        <v>557108</v>
      </c>
      <c r="K318" s="1094">
        <v>0</v>
      </c>
      <c r="L318" s="1094">
        <v>0</v>
      </c>
      <c r="M318" s="1097">
        <v>10400</v>
      </c>
    </row>
    <row r="319" spans="1:13" ht="18.399999999999999" customHeight="1">
      <c r="A319" s="56"/>
      <c r="B319" s="52"/>
      <c r="C319" s="53"/>
      <c r="D319" s="62" t="s">
        <v>43</v>
      </c>
      <c r="E319" s="656">
        <v>26191841.640000004</v>
      </c>
      <c r="F319" s="1094">
        <v>10038210</v>
      </c>
      <c r="G319" s="1094"/>
      <c r="H319" s="1094">
        <v>5920</v>
      </c>
      <c r="I319" s="1094">
        <v>15599028.770000003</v>
      </c>
      <c r="J319" s="1094">
        <v>541629.21</v>
      </c>
      <c r="K319" s="1094">
        <v>0</v>
      </c>
      <c r="L319" s="1094">
        <v>0</v>
      </c>
      <c r="M319" s="1097">
        <v>7053.66</v>
      </c>
    </row>
    <row r="320" spans="1:13" ht="18.399999999999999" customHeight="1">
      <c r="A320" s="56"/>
      <c r="B320" s="52"/>
      <c r="C320" s="53"/>
      <c r="D320" s="62" t="s">
        <v>44</v>
      </c>
      <c r="E320" s="174">
        <v>1.0219611237270281</v>
      </c>
      <c r="F320" s="174">
        <v>0.87288782608695648</v>
      </c>
      <c r="G320" s="174"/>
      <c r="H320" s="174">
        <v>0.53818181818181821</v>
      </c>
      <c r="I320" s="174">
        <v>1.1135005189521026</v>
      </c>
      <c r="J320" s="174" t="s">
        <v>912</v>
      </c>
      <c r="K320" s="174">
        <v>0</v>
      </c>
      <c r="L320" s="174">
        <v>0</v>
      </c>
      <c r="M320" s="274">
        <v>8.3972142857142856E-2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0.97450009093206424</v>
      </c>
      <c r="F321" s="175">
        <v>0.9889862068965517</v>
      </c>
      <c r="G321" s="175"/>
      <c r="H321" s="175">
        <v>0.4052296529536587</v>
      </c>
      <c r="I321" s="175">
        <v>0.96617781652639823</v>
      </c>
      <c r="J321" s="175">
        <v>0.9722158181178514</v>
      </c>
      <c r="K321" s="175">
        <v>0</v>
      </c>
      <c r="L321" s="175">
        <v>0</v>
      </c>
      <c r="M321" s="275">
        <v>0.67823653846153842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56">
        <v>170620000</v>
      </c>
      <c r="F322" s="1094">
        <v>0</v>
      </c>
      <c r="G322" s="1033"/>
      <c r="H322" s="1094">
        <v>421000</v>
      </c>
      <c r="I322" s="1094">
        <v>156972000</v>
      </c>
      <c r="J322" s="1094">
        <v>12500000</v>
      </c>
      <c r="K322" s="1094">
        <v>0</v>
      </c>
      <c r="L322" s="1094">
        <v>0</v>
      </c>
      <c r="M322" s="1097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56">
        <v>167950117</v>
      </c>
      <c r="F323" s="1094">
        <v>0</v>
      </c>
      <c r="G323" s="1094"/>
      <c r="H323" s="1094">
        <v>491124</v>
      </c>
      <c r="I323" s="1094">
        <v>154133938</v>
      </c>
      <c r="J323" s="1094">
        <v>12476141</v>
      </c>
      <c r="K323" s="1094">
        <v>0</v>
      </c>
      <c r="L323" s="1094">
        <v>0</v>
      </c>
      <c r="M323" s="1097">
        <v>848914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56">
        <v>167049645.71000004</v>
      </c>
      <c r="F324" s="1094">
        <v>0</v>
      </c>
      <c r="G324" s="1094"/>
      <c r="H324" s="1094">
        <v>472577.33</v>
      </c>
      <c r="I324" s="1094">
        <v>153285826.18000001</v>
      </c>
      <c r="J324" s="1094">
        <v>12465255.4</v>
      </c>
      <c r="K324" s="1094">
        <v>0</v>
      </c>
      <c r="L324" s="1094">
        <v>0</v>
      </c>
      <c r="M324" s="1097">
        <v>825986.8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0.97907423344273847</v>
      </c>
      <c r="F325" s="174">
        <v>0</v>
      </c>
      <c r="G325" s="174"/>
      <c r="H325" s="174">
        <v>1.1225114726840855</v>
      </c>
      <c r="I325" s="174">
        <v>0.97651699780852641</v>
      </c>
      <c r="J325" s="174">
        <v>0.99722043199999999</v>
      </c>
      <c r="K325" s="174">
        <v>0</v>
      </c>
      <c r="L325" s="174">
        <v>0</v>
      </c>
      <c r="M325" s="274">
        <v>1.1361579092159559</v>
      </c>
    </row>
    <row r="326" spans="1:13" ht="18" customHeight="1">
      <c r="A326" s="58"/>
      <c r="B326" s="59"/>
      <c r="C326" s="60" t="s">
        <v>4</v>
      </c>
      <c r="D326" s="61" t="s">
        <v>45</v>
      </c>
      <c r="E326" s="175">
        <v>0.99463845988270461</v>
      </c>
      <c r="F326" s="175">
        <v>0</v>
      </c>
      <c r="G326" s="175"/>
      <c r="H326" s="175">
        <v>0.96223627841441273</v>
      </c>
      <c r="I326" s="175">
        <v>0.99449756600652095</v>
      </c>
      <c r="J326" s="175">
        <v>0.99912748661625417</v>
      </c>
      <c r="K326" s="175">
        <v>0</v>
      </c>
      <c r="L326" s="175">
        <v>0</v>
      </c>
      <c r="M326" s="275">
        <v>0.97299231724297164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56">
        <v>35887000</v>
      </c>
      <c r="F327" s="1094">
        <v>0</v>
      </c>
      <c r="G327" s="1033"/>
      <c r="H327" s="1094">
        <v>55000</v>
      </c>
      <c r="I327" s="1094">
        <v>35332000</v>
      </c>
      <c r="J327" s="1094">
        <v>500000</v>
      </c>
      <c r="K327" s="1094">
        <v>0</v>
      </c>
      <c r="L327" s="1094">
        <v>0</v>
      </c>
      <c r="M327" s="1097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56">
        <v>33831500</v>
      </c>
      <c r="F328" s="1094">
        <v>0</v>
      </c>
      <c r="G328" s="1094"/>
      <c r="H328" s="1094">
        <v>35000</v>
      </c>
      <c r="I328" s="1094">
        <v>33082500</v>
      </c>
      <c r="J328" s="1094">
        <v>714000</v>
      </c>
      <c r="K328" s="1094">
        <v>0</v>
      </c>
      <c r="L328" s="1094">
        <v>0</v>
      </c>
      <c r="M328" s="1097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56">
        <v>33279141.970000003</v>
      </c>
      <c r="F329" s="1094">
        <v>0</v>
      </c>
      <c r="G329" s="1094"/>
      <c r="H329" s="1094">
        <v>20782.669999999998</v>
      </c>
      <c r="I329" s="1094">
        <v>32545931</v>
      </c>
      <c r="J329" s="1094">
        <v>712428.3</v>
      </c>
      <c r="K329" s="1094">
        <v>0</v>
      </c>
      <c r="L329" s="1094">
        <v>0</v>
      </c>
      <c r="M329" s="1097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0.92733140050714746</v>
      </c>
      <c r="F330" s="174">
        <v>0</v>
      </c>
      <c r="G330" s="174"/>
      <c r="H330" s="174">
        <v>0.37786672727272724</v>
      </c>
      <c r="I330" s="174">
        <v>0.9211460149439602</v>
      </c>
      <c r="J330" s="174">
        <v>1.4248566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0.98367326219647377</v>
      </c>
      <c r="F331" s="175">
        <v>0</v>
      </c>
      <c r="G331" s="175"/>
      <c r="H331" s="175">
        <v>0.59379057142857139</v>
      </c>
      <c r="I331" s="175">
        <v>0.9837808811305071</v>
      </c>
      <c r="J331" s="175">
        <v>0.99779873949579834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56">
        <v>14765000</v>
      </c>
      <c r="F332" s="1094">
        <v>0</v>
      </c>
      <c r="G332" s="1033"/>
      <c r="H332" s="1094">
        <v>25000</v>
      </c>
      <c r="I332" s="1094">
        <v>14740000</v>
      </c>
      <c r="J332" s="1094">
        <v>0</v>
      </c>
      <c r="K332" s="1094">
        <v>0</v>
      </c>
      <c r="L332" s="1094">
        <v>0</v>
      </c>
      <c r="M332" s="1097">
        <v>0</v>
      </c>
    </row>
    <row r="333" spans="1:13" ht="18.399999999999999" customHeight="1">
      <c r="A333" s="56"/>
      <c r="B333" s="52"/>
      <c r="C333" s="53"/>
      <c r="D333" s="62" t="s">
        <v>42</v>
      </c>
      <c r="E333" s="656">
        <v>14499000</v>
      </c>
      <c r="F333" s="1094">
        <v>0</v>
      </c>
      <c r="G333" s="1094"/>
      <c r="H333" s="1094">
        <v>59115</v>
      </c>
      <c r="I333" s="1094">
        <v>14347074</v>
      </c>
      <c r="J333" s="1094">
        <v>92811</v>
      </c>
      <c r="K333" s="1094">
        <v>0</v>
      </c>
      <c r="L333" s="1094">
        <v>0</v>
      </c>
      <c r="M333" s="1097">
        <v>0</v>
      </c>
    </row>
    <row r="334" spans="1:13" ht="18.399999999999999" customHeight="1">
      <c r="A334" s="56"/>
      <c r="B334" s="52"/>
      <c r="C334" s="53"/>
      <c r="D334" s="62" t="s">
        <v>43</v>
      </c>
      <c r="E334" s="656">
        <v>14498696.689999999</v>
      </c>
      <c r="F334" s="1094">
        <v>0</v>
      </c>
      <c r="G334" s="1094"/>
      <c r="H334" s="1094">
        <v>59113.64</v>
      </c>
      <c r="I334" s="1094">
        <v>14346772.449999999</v>
      </c>
      <c r="J334" s="1094">
        <v>92810.6</v>
      </c>
      <c r="K334" s="1094">
        <v>0</v>
      </c>
      <c r="L334" s="1094">
        <v>0</v>
      </c>
      <c r="M334" s="1097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0.98196388012190994</v>
      </c>
      <c r="F335" s="174">
        <v>0</v>
      </c>
      <c r="G335" s="174"/>
      <c r="H335" s="174">
        <v>2.3645456</v>
      </c>
      <c r="I335" s="174">
        <v>0.97332241858887381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0.99997908062625007</v>
      </c>
      <c r="F336" s="175">
        <v>0</v>
      </c>
      <c r="G336" s="175"/>
      <c r="H336" s="175">
        <v>0.99997699399475592</v>
      </c>
      <c r="I336" s="175">
        <v>0.9999789817770508</v>
      </c>
      <c r="J336" s="175">
        <v>0.9999956901660364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56">
        <v>90932000</v>
      </c>
      <c r="F337" s="1094">
        <v>88283000</v>
      </c>
      <c r="G337" s="1033"/>
      <c r="H337" s="1094">
        <v>0</v>
      </c>
      <c r="I337" s="1094">
        <v>5000</v>
      </c>
      <c r="J337" s="1094">
        <v>2498000</v>
      </c>
      <c r="K337" s="1094">
        <v>0</v>
      </c>
      <c r="L337" s="1094">
        <v>0</v>
      </c>
      <c r="M337" s="1097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56">
        <v>90932000</v>
      </c>
      <c r="F338" s="1094">
        <v>85989298</v>
      </c>
      <c r="G338" s="1094"/>
      <c r="H338" s="1094">
        <v>0</v>
      </c>
      <c r="I338" s="1094">
        <v>5000</v>
      </c>
      <c r="J338" s="1094">
        <v>4791702</v>
      </c>
      <c r="K338" s="1094">
        <v>0</v>
      </c>
      <c r="L338" s="1094">
        <v>0</v>
      </c>
      <c r="M338" s="1097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56">
        <v>90097422.600000009</v>
      </c>
      <c r="F339" s="1094">
        <v>85195905.24000001</v>
      </c>
      <c r="G339" s="1094"/>
      <c r="H339" s="1094">
        <v>0</v>
      </c>
      <c r="I339" s="1094">
        <v>0</v>
      </c>
      <c r="J339" s="1094">
        <v>4755517.3600000003</v>
      </c>
      <c r="K339" s="1094">
        <v>0</v>
      </c>
      <c r="L339" s="1094">
        <v>0</v>
      </c>
      <c r="M339" s="1097">
        <v>146000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0.99082196146571078</v>
      </c>
      <c r="F340" s="174">
        <v>0.96503183217607025</v>
      </c>
      <c r="G340" s="174"/>
      <c r="H340" s="174">
        <v>0</v>
      </c>
      <c r="I340" s="174">
        <v>0</v>
      </c>
      <c r="J340" s="174">
        <v>1.9037299279423541</v>
      </c>
      <c r="K340" s="174">
        <v>0</v>
      </c>
      <c r="L340" s="174">
        <v>0</v>
      </c>
      <c r="M340" s="274">
        <v>1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0.99082196146571078</v>
      </c>
      <c r="F341" s="175">
        <v>0.99077335460977956</v>
      </c>
      <c r="G341" s="175"/>
      <c r="H341" s="175">
        <v>0</v>
      </c>
      <c r="I341" s="175">
        <v>0</v>
      </c>
      <c r="J341" s="175">
        <v>0.99244847864078367</v>
      </c>
      <c r="K341" s="175">
        <v>0</v>
      </c>
      <c r="L341" s="175">
        <v>0</v>
      </c>
      <c r="M341" s="275">
        <v>1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56">
        <v>34329000</v>
      </c>
      <c r="F342" s="1094">
        <v>0</v>
      </c>
      <c r="G342" s="1033"/>
      <c r="H342" s="1094">
        <v>182000</v>
      </c>
      <c r="I342" s="1094">
        <v>33720000</v>
      </c>
      <c r="J342" s="1094">
        <v>427000</v>
      </c>
      <c r="K342" s="1094">
        <v>0</v>
      </c>
      <c r="L342" s="1094">
        <v>0</v>
      </c>
      <c r="M342" s="1097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56">
        <v>34008408</v>
      </c>
      <c r="F343" s="1094">
        <v>0</v>
      </c>
      <c r="G343" s="1094"/>
      <c r="H343" s="1094">
        <v>156549</v>
      </c>
      <c r="I343" s="1094">
        <v>32743373</v>
      </c>
      <c r="J343" s="1094">
        <v>1108486</v>
      </c>
      <c r="K343" s="1094">
        <v>0</v>
      </c>
      <c r="L343" s="1094">
        <v>0</v>
      </c>
      <c r="M343" s="1097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56">
        <v>33938819.350000009</v>
      </c>
      <c r="F344" s="1094">
        <v>0</v>
      </c>
      <c r="G344" s="1094"/>
      <c r="H344" s="1094">
        <v>155337.01999999999</v>
      </c>
      <c r="I344" s="1094">
        <v>32676623.54000001</v>
      </c>
      <c r="J344" s="1094">
        <v>1106858.79</v>
      </c>
      <c r="K344" s="1094">
        <v>0</v>
      </c>
      <c r="L344" s="1094">
        <v>0</v>
      </c>
      <c r="M344" s="1097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0.98863408051501667</v>
      </c>
      <c r="F345" s="174">
        <v>0</v>
      </c>
      <c r="G345" s="174"/>
      <c r="H345" s="174">
        <v>0.85350010989010983</v>
      </c>
      <c r="I345" s="174">
        <v>0.96905763760379626</v>
      </c>
      <c r="J345" s="174">
        <v>2.5921751522248244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0.99795378101791798</v>
      </c>
      <c r="F346" s="175">
        <v>0</v>
      </c>
      <c r="G346" s="175"/>
      <c r="H346" s="175">
        <v>0.99225814281790359</v>
      </c>
      <c r="I346" s="175">
        <v>0.99796143604386789</v>
      </c>
      <c r="J346" s="175">
        <v>0.9985320428043295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56">
        <v>27337000</v>
      </c>
      <c r="F347" s="1094">
        <v>0</v>
      </c>
      <c r="G347" s="1033"/>
      <c r="H347" s="1094">
        <v>103000</v>
      </c>
      <c r="I347" s="1094">
        <v>21598000</v>
      </c>
      <c r="J347" s="1094">
        <v>4800000</v>
      </c>
      <c r="K347" s="1094">
        <v>0</v>
      </c>
      <c r="L347" s="1094">
        <v>0</v>
      </c>
      <c r="M347" s="1097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56">
        <v>26994342</v>
      </c>
      <c r="F348" s="1094">
        <v>0</v>
      </c>
      <c r="G348" s="1094"/>
      <c r="H348" s="1094">
        <v>157599</v>
      </c>
      <c r="I348" s="1094">
        <v>20619089</v>
      </c>
      <c r="J348" s="1094">
        <v>5068885</v>
      </c>
      <c r="K348" s="1094">
        <v>0</v>
      </c>
      <c r="L348" s="1094">
        <v>0</v>
      </c>
      <c r="M348" s="1097">
        <v>1148769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56">
        <v>25521884.59</v>
      </c>
      <c r="F349" s="1094">
        <v>0</v>
      </c>
      <c r="G349" s="1094"/>
      <c r="H349" s="1094">
        <v>127474.91999999998</v>
      </c>
      <c r="I349" s="1094">
        <v>19294923.309999995</v>
      </c>
      <c r="J349" s="1094">
        <v>5064343.5999999996</v>
      </c>
      <c r="K349" s="1094">
        <v>0</v>
      </c>
      <c r="L349" s="1094">
        <v>0</v>
      </c>
      <c r="M349" s="1097">
        <v>1035142.76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0.93360224567436079</v>
      </c>
      <c r="F350" s="174">
        <v>0</v>
      </c>
      <c r="G350" s="174"/>
      <c r="H350" s="174">
        <v>1.2376205825242717</v>
      </c>
      <c r="I350" s="174">
        <v>0.89336620566719116</v>
      </c>
      <c r="J350" s="174">
        <v>1.0550715833333333</v>
      </c>
      <c r="K350" s="174">
        <v>0</v>
      </c>
      <c r="L350" s="174">
        <v>0</v>
      </c>
      <c r="M350" s="274">
        <v>1.238209043062201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0.94545310976648367</v>
      </c>
      <c r="F351" s="175">
        <v>0</v>
      </c>
      <c r="G351" s="175"/>
      <c r="H351" s="175">
        <v>0.80885614756438795</v>
      </c>
      <c r="I351" s="175">
        <v>0.93577962198038889</v>
      </c>
      <c r="J351" s="175">
        <v>0.99910406331964519</v>
      </c>
      <c r="K351" s="175">
        <v>0</v>
      </c>
      <c r="L351" s="175">
        <v>0</v>
      </c>
      <c r="M351" s="275">
        <v>0.90108869581264817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56">
        <v>41592000</v>
      </c>
      <c r="F352" s="1094">
        <v>0</v>
      </c>
      <c r="G352" s="1033"/>
      <c r="H352" s="1094">
        <v>60000</v>
      </c>
      <c r="I352" s="1094">
        <v>35334000</v>
      </c>
      <c r="J352" s="1094">
        <v>703000</v>
      </c>
      <c r="K352" s="1094">
        <v>0</v>
      </c>
      <c r="L352" s="1094">
        <v>0</v>
      </c>
      <c r="M352" s="1097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56">
        <v>41481814.539999999</v>
      </c>
      <c r="F353" s="1094">
        <v>0</v>
      </c>
      <c r="G353" s="1094"/>
      <c r="H353" s="1094">
        <v>80000</v>
      </c>
      <c r="I353" s="1094">
        <v>35600584.539999999</v>
      </c>
      <c r="J353" s="1094">
        <v>703000</v>
      </c>
      <c r="K353" s="1094">
        <v>0</v>
      </c>
      <c r="L353" s="1094">
        <v>0</v>
      </c>
      <c r="M353" s="1097">
        <v>5098230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56">
        <v>41276490.469999991</v>
      </c>
      <c r="F354" s="1094">
        <v>0</v>
      </c>
      <c r="G354" s="1094"/>
      <c r="H354" s="1094">
        <v>76472.69</v>
      </c>
      <c r="I354" s="1094">
        <v>35450899.149999991</v>
      </c>
      <c r="J354" s="1094">
        <v>687597.89</v>
      </c>
      <c r="K354" s="1094">
        <v>0</v>
      </c>
      <c r="L354" s="1094">
        <v>0</v>
      </c>
      <c r="M354" s="1097">
        <v>5061520.74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0.99241417748605476</v>
      </c>
      <c r="F355" s="174">
        <v>0</v>
      </c>
      <c r="G355" s="174"/>
      <c r="H355" s="174">
        <v>1.2745448333333333</v>
      </c>
      <c r="I355" s="174">
        <v>1.0033084040867151</v>
      </c>
      <c r="J355" s="174">
        <v>0.97809088193456617</v>
      </c>
      <c r="K355" s="174">
        <v>0</v>
      </c>
      <c r="L355" s="174">
        <v>0</v>
      </c>
      <c r="M355" s="274">
        <v>0.92111387443130122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175">
        <v>0.99505026305437971</v>
      </c>
      <c r="F356" s="175">
        <v>0</v>
      </c>
      <c r="G356" s="175"/>
      <c r="H356" s="175">
        <v>0.95590862500000007</v>
      </c>
      <c r="I356" s="175">
        <v>0.99579542325121584</v>
      </c>
      <c r="J356" s="175">
        <v>0.97809088193456617</v>
      </c>
      <c r="K356" s="175">
        <v>0</v>
      </c>
      <c r="L356" s="175">
        <v>0</v>
      </c>
      <c r="M356" s="275">
        <v>0.99279960692240254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56">
        <v>18943168000</v>
      </c>
      <c r="F357" s="1094">
        <v>18517209000</v>
      </c>
      <c r="G357" s="1033"/>
      <c r="H357" s="1094">
        <v>415359000</v>
      </c>
      <c r="I357" s="1094">
        <v>10600000</v>
      </c>
      <c r="J357" s="1094">
        <v>0</v>
      </c>
      <c r="K357" s="1094">
        <v>0</v>
      </c>
      <c r="L357" s="1094">
        <v>0</v>
      </c>
      <c r="M357" s="1097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56">
        <v>18923175206.439999</v>
      </c>
      <c r="F358" s="1094">
        <v>18451709000</v>
      </c>
      <c r="G358" s="1094"/>
      <c r="H358" s="1094">
        <v>460866206.44</v>
      </c>
      <c r="I358" s="1094">
        <v>10600000</v>
      </c>
      <c r="J358" s="1094">
        <v>0</v>
      </c>
      <c r="K358" s="1094">
        <v>0</v>
      </c>
      <c r="L358" s="1094">
        <v>0</v>
      </c>
      <c r="M358" s="1097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56">
        <v>18919917611.519997</v>
      </c>
      <c r="F359" s="1094">
        <v>18451313406.009998</v>
      </c>
      <c r="G359" s="1094"/>
      <c r="H359" s="1094">
        <v>458364591.50999999</v>
      </c>
      <c r="I359" s="1094">
        <v>10239614</v>
      </c>
      <c r="J359" s="1094">
        <v>0</v>
      </c>
      <c r="K359" s="1094">
        <v>0</v>
      </c>
      <c r="L359" s="1094">
        <v>0</v>
      </c>
      <c r="M359" s="1097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0.99877262406794876</v>
      </c>
      <c r="F360" s="174">
        <v>0.99644138628072931</v>
      </c>
      <c r="G360" s="174"/>
      <c r="H360" s="174">
        <v>1.1035383644269174</v>
      </c>
      <c r="I360" s="174">
        <v>0.96600132075471701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0.99982785156907006</v>
      </c>
      <c r="F361" s="175">
        <v>0.99997856057723422</v>
      </c>
      <c r="G361" s="175"/>
      <c r="H361" s="175">
        <v>0.99457192804539962</v>
      </c>
      <c r="I361" s="175">
        <v>0.96600132075471701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56">
        <v>57354934000</v>
      </c>
      <c r="F362" s="1094">
        <v>50152904000</v>
      </c>
      <c r="G362" s="1033"/>
      <c r="H362" s="1094">
        <v>3321132000</v>
      </c>
      <c r="I362" s="1094">
        <v>3880898000</v>
      </c>
      <c r="J362" s="1094">
        <v>0</v>
      </c>
      <c r="K362" s="1094">
        <v>0</v>
      </c>
      <c r="L362" s="1094">
        <v>0</v>
      </c>
      <c r="M362" s="1097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56">
        <v>54800318666.68</v>
      </c>
      <c r="F363" s="1094">
        <v>47602784000</v>
      </c>
      <c r="G363" s="1094"/>
      <c r="H363" s="1094">
        <v>3316641666.6799998</v>
      </c>
      <c r="I363" s="1094">
        <v>3880893000</v>
      </c>
      <c r="J363" s="1094">
        <v>0</v>
      </c>
      <c r="K363" s="1094">
        <v>0</v>
      </c>
      <c r="L363" s="1094">
        <v>0</v>
      </c>
      <c r="M363" s="1097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56">
        <v>54443626029.029999</v>
      </c>
      <c r="F364" s="1094">
        <v>47600994627.010002</v>
      </c>
      <c r="G364" s="1094"/>
      <c r="H364" s="1094">
        <v>3136922342.0599999</v>
      </c>
      <c r="I364" s="1094">
        <v>3705709059.9600005</v>
      </c>
      <c r="J364" s="1094">
        <v>0</v>
      </c>
      <c r="K364" s="1094">
        <v>0</v>
      </c>
      <c r="L364" s="1094">
        <v>0</v>
      </c>
      <c r="M364" s="1097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0.94924049653740339</v>
      </c>
      <c r="F365" s="174">
        <v>0.9491174155540425</v>
      </c>
      <c r="G365" s="174"/>
      <c r="H365" s="174">
        <v>0.94453407514666687</v>
      </c>
      <c r="I365" s="174">
        <v>0.95485865899078015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0.99349104811197242</v>
      </c>
      <c r="F366" s="175">
        <v>0.99996241032898414</v>
      </c>
      <c r="G366" s="175"/>
      <c r="H366" s="175">
        <v>0.94581286051323676</v>
      </c>
      <c r="I366" s="175">
        <v>0.95485988919560538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56">
        <v>53312000</v>
      </c>
      <c r="F367" s="1094">
        <v>0</v>
      </c>
      <c r="G367" s="1033"/>
      <c r="H367" s="1094">
        <v>55000</v>
      </c>
      <c r="I367" s="1094">
        <v>52772000</v>
      </c>
      <c r="J367" s="1094">
        <v>485000</v>
      </c>
      <c r="K367" s="1094">
        <v>0</v>
      </c>
      <c r="L367" s="1094">
        <v>0</v>
      </c>
      <c r="M367" s="1097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56">
        <v>56361388</v>
      </c>
      <c r="F368" s="1094">
        <v>0</v>
      </c>
      <c r="G368" s="1094"/>
      <c r="H368" s="1094">
        <v>60454.880000000005</v>
      </c>
      <c r="I368" s="1094">
        <v>55754470.129999995</v>
      </c>
      <c r="J368" s="1094">
        <v>546462.99</v>
      </c>
      <c r="K368" s="1094">
        <v>0</v>
      </c>
      <c r="L368" s="1094">
        <v>0</v>
      </c>
      <c r="M368" s="1097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56">
        <v>55994220.740000002</v>
      </c>
      <c r="F369" s="1094">
        <v>0</v>
      </c>
      <c r="G369" s="1094"/>
      <c r="H369" s="1094">
        <v>59809.990000000005</v>
      </c>
      <c r="I369" s="1094">
        <v>55387947.759999998</v>
      </c>
      <c r="J369" s="1094">
        <v>546462.99</v>
      </c>
      <c r="K369" s="1094">
        <v>0</v>
      </c>
      <c r="L369" s="1094">
        <v>0</v>
      </c>
      <c r="M369" s="1097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1.0503117635804322</v>
      </c>
      <c r="F370" s="174">
        <v>0</v>
      </c>
      <c r="G370" s="174"/>
      <c r="H370" s="174">
        <v>1.0874543636363638</v>
      </c>
      <c r="I370" s="174">
        <v>1.0495707526718714</v>
      </c>
      <c r="J370" s="174">
        <v>1.1267278144329897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0.9934854822950776</v>
      </c>
      <c r="F371" s="175">
        <v>0</v>
      </c>
      <c r="G371" s="175"/>
      <c r="H371" s="175">
        <v>0.9893327056475838</v>
      </c>
      <c r="I371" s="175">
        <v>0.99342613481671704</v>
      </c>
      <c r="J371" s="175">
        <v>1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56">
        <v>29640000</v>
      </c>
      <c r="F372" s="1094">
        <v>0</v>
      </c>
      <c r="G372" s="1033"/>
      <c r="H372" s="1094">
        <v>17000</v>
      </c>
      <c r="I372" s="1094">
        <v>29158000</v>
      </c>
      <c r="J372" s="1094">
        <v>465000</v>
      </c>
      <c r="K372" s="1094">
        <v>0</v>
      </c>
      <c r="L372" s="1094">
        <v>0</v>
      </c>
      <c r="M372" s="1097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56">
        <v>29227000</v>
      </c>
      <c r="F373" s="1094">
        <v>0</v>
      </c>
      <c r="G373" s="1094"/>
      <c r="H373" s="1094">
        <v>182970</v>
      </c>
      <c r="I373" s="1094">
        <v>28615069</v>
      </c>
      <c r="J373" s="1094">
        <v>428961</v>
      </c>
      <c r="K373" s="1094">
        <v>0</v>
      </c>
      <c r="L373" s="1094">
        <v>0</v>
      </c>
      <c r="M373" s="1097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56">
        <v>29166986.260000002</v>
      </c>
      <c r="F374" s="1094">
        <v>0</v>
      </c>
      <c r="G374" s="1094"/>
      <c r="H374" s="1094">
        <v>180978.54</v>
      </c>
      <c r="I374" s="1094">
        <v>28557047.680000003</v>
      </c>
      <c r="J374" s="1094">
        <v>428960.04</v>
      </c>
      <c r="K374" s="1094">
        <v>0</v>
      </c>
      <c r="L374" s="1094">
        <v>0</v>
      </c>
      <c r="M374" s="1097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0.98404137179487183</v>
      </c>
      <c r="F375" s="174">
        <v>0</v>
      </c>
      <c r="G375" s="174"/>
      <c r="H375" s="174" t="s">
        <v>912</v>
      </c>
      <c r="I375" s="174">
        <v>0.97938979628232403</v>
      </c>
      <c r="J375" s="174">
        <v>0.92249470967741931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0.99794663359222646</v>
      </c>
      <c r="F376" s="175">
        <v>0</v>
      </c>
      <c r="G376" s="175"/>
      <c r="H376" s="175">
        <v>0.98911592064272835</v>
      </c>
      <c r="I376" s="175">
        <v>0.99797235086170866</v>
      </c>
      <c r="J376" s="175">
        <v>0.99999776203431079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56">
        <v>137536000</v>
      </c>
      <c r="F377" s="1094">
        <v>0</v>
      </c>
      <c r="G377" s="1033"/>
      <c r="H377" s="1094">
        <v>250000</v>
      </c>
      <c r="I377" s="1094">
        <v>106109000</v>
      </c>
      <c r="J377" s="1094">
        <v>19060000</v>
      </c>
      <c r="K377" s="1094">
        <v>0</v>
      </c>
      <c r="L377" s="1094">
        <v>0</v>
      </c>
      <c r="M377" s="1097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56">
        <v>133635675</v>
      </c>
      <c r="F378" s="1094">
        <v>0</v>
      </c>
      <c r="G378" s="1094"/>
      <c r="H378" s="1094">
        <v>350000</v>
      </c>
      <c r="I378" s="1094">
        <v>102108675</v>
      </c>
      <c r="J378" s="1094">
        <v>19060000</v>
      </c>
      <c r="K378" s="1094">
        <v>0</v>
      </c>
      <c r="L378" s="1094">
        <v>0</v>
      </c>
      <c r="M378" s="1097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56">
        <v>126203398.36000001</v>
      </c>
      <c r="F379" s="1094">
        <v>0</v>
      </c>
      <c r="G379" s="1094"/>
      <c r="H379" s="1094">
        <v>312297.15000000002</v>
      </c>
      <c r="I379" s="1094">
        <v>96339614.820000008</v>
      </c>
      <c r="J379" s="1094">
        <v>18102598.77</v>
      </c>
      <c r="K379" s="1094">
        <v>0</v>
      </c>
      <c r="L379" s="1094">
        <v>0</v>
      </c>
      <c r="M379" s="1097">
        <v>11448887.619999999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0.91760265210563063</v>
      </c>
      <c r="F380" s="174">
        <v>0</v>
      </c>
      <c r="G380" s="174"/>
      <c r="H380" s="174">
        <v>1.2491886000000001</v>
      </c>
      <c r="I380" s="174">
        <v>0.90793066393991095</v>
      </c>
      <c r="J380" s="174">
        <v>0.9497690855194123</v>
      </c>
      <c r="K380" s="174">
        <v>0</v>
      </c>
      <c r="L380" s="174">
        <v>0</v>
      </c>
      <c r="M380" s="274">
        <v>0.94486156804489552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0.94438403787012726</v>
      </c>
      <c r="F381" s="175">
        <v>0</v>
      </c>
      <c r="G381" s="175"/>
      <c r="H381" s="175">
        <v>0.89227757142857145</v>
      </c>
      <c r="I381" s="175">
        <v>0.94350078306275165</v>
      </c>
      <c r="J381" s="175">
        <v>0.9497690855194123</v>
      </c>
      <c r="K381" s="175">
        <v>0</v>
      </c>
      <c r="L381" s="175">
        <v>0</v>
      </c>
      <c r="M381" s="275">
        <v>0.94486156804489552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56">
        <v>29100000000</v>
      </c>
      <c r="F382" s="1094">
        <v>0</v>
      </c>
      <c r="G382" s="1033"/>
      <c r="H382" s="1094">
        <v>0</v>
      </c>
      <c r="I382" s="1094">
        <v>100000</v>
      </c>
      <c r="J382" s="1094">
        <v>0</v>
      </c>
      <c r="K382" s="1094">
        <v>29099900000</v>
      </c>
      <c r="L382" s="1094">
        <v>0</v>
      </c>
      <c r="M382" s="1097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56">
        <v>29301490000</v>
      </c>
      <c r="F383" s="1094">
        <v>0</v>
      </c>
      <c r="G383" s="1094"/>
      <c r="H383" s="1094">
        <v>0</v>
      </c>
      <c r="I383" s="1094">
        <v>0</v>
      </c>
      <c r="J383" s="1094">
        <v>0</v>
      </c>
      <c r="K383" s="1094">
        <v>29301490000</v>
      </c>
      <c r="L383" s="1094">
        <v>0</v>
      </c>
      <c r="M383" s="1097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56">
        <v>29300228064.389999</v>
      </c>
      <c r="F384" s="1094">
        <v>0</v>
      </c>
      <c r="G384" s="1094"/>
      <c r="H384" s="1094">
        <v>0</v>
      </c>
      <c r="I384" s="1094">
        <v>0</v>
      </c>
      <c r="J384" s="1094">
        <v>0</v>
      </c>
      <c r="K384" s="1094">
        <v>29300228064.389999</v>
      </c>
      <c r="L384" s="1094">
        <v>0</v>
      </c>
      <c r="M384" s="1097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1.0068806894979381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1.0068841495809264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0.99995693271536701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0.99995693271536701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56">
        <v>133246000</v>
      </c>
      <c r="F387" s="1094">
        <v>0</v>
      </c>
      <c r="G387" s="1033"/>
      <c r="H387" s="1094">
        <v>134000</v>
      </c>
      <c r="I387" s="1094">
        <v>130641000</v>
      </c>
      <c r="J387" s="1094">
        <v>2471000</v>
      </c>
      <c r="K387" s="1094">
        <v>0</v>
      </c>
      <c r="L387" s="1094">
        <v>0</v>
      </c>
      <c r="M387" s="1097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56">
        <v>132149000</v>
      </c>
      <c r="F388" s="1094">
        <v>0</v>
      </c>
      <c r="G388" s="1094"/>
      <c r="H388" s="1094">
        <v>125142</v>
      </c>
      <c r="I388" s="1094">
        <v>128992228</v>
      </c>
      <c r="J388" s="1094">
        <v>1240830</v>
      </c>
      <c r="K388" s="1094">
        <v>0</v>
      </c>
      <c r="L388" s="1094">
        <v>0</v>
      </c>
      <c r="M388" s="1097">
        <v>1790800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56">
        <v>132059839.09000002</v>
      </c>
      <c r="F389" s="1094">
        <v>0</v>
      </c>
      <c r="G389" s="1094"/>
      <c r="H389" s="1094">
        <v>124406.23</v>
      </c>
      <c r="I389" s="1094">
        <v>128954611.74000001</v>
      </c>
      <c r="J389" s="1094">
        <v>1235570.48</v>
      </c>
      <c r="K389" s="1094">
        <v>0</v>
      </c>
      <c r="L389" s="1094">
        <v>0</v>
      </c>
      <c r="M389" s="1097">
        <v>1745250.64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0.99109796234033309</v>
      </c>
      <c r="F390" s="174">
        <v>0</v>
      </c>
      <c r="G390" s="174"/>
      <c r="H390" s="174">
        <v>0.92840470149253729</v>
      </c>
      <c r="I390" s="174">
        <v>0.98709143178634584</v>
      </c>
      <c r="J390" s="174">
        <v>0.50002852286523669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0.99932530015361465</v>
      </c>
      <c r="F391" s="175">
        <v>0</v>
      </c>
      <c r="G391" s="175"/>
      <c r="H391" s="175">
        <v>0.9941205190903134</v>
      </c>
      <c r="I391" s="175">
        <v>0.99970838351594338</v>
      </c>
      <c r="J391" s="175">
        <v>0.9957612888147449</v>
      </c>
      <c r="K391" s="175">
        <v>0</v>
      </c>
      <c r="L391" s="175">
        <v>0</v>
      </c>
      <c r="M391" s="275">
        <v>0.97456479785570693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56">
        <v>557935000</v>
      </c>
      <c r="F392" s="1094">
        <v>0</v>
      </c>
      <c r="G392" s="1033"/>
      <c r="H392" s="1094">
        <v>0</v>
      </c>
      <c r="I392" s="1094">
        <v>557935000</v>
      </c>
      <c r="J392" s="1094">
        <v>0</v>
      </c>
      <c r="K392" s="1094">
        <v>0</v>
      </c>
      <c r="L392" s="1094">
        <v>0</v>
      </c>
      <c r="M392" s="1097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56">
        <v>77686308.390000001</v>
      </c>
      <c r="F393" s="1094">
        <v>0</v>
      </c>
      <c r="G393" s="1094"/>
      <c r="H393" s="1094">
        <v>0</v>
      </c>
      <c r="I393" s="1094">
        <v>77686308.390000001</v>
      </c>
      <c r="J393" s="1094">
        <v>0</v>
      </c>
      <c r="K393" s="1094">
        <v>0</v>
      </c>
      <c r="L393" s="1094">
        <v>0</v>
      </c>
      <c r="M393" s="1097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56">
        <v>0</v>
      </c>
      <c r="F394" s="1094">
        <v>0</v>
      </c>
      <c r="G394" s="1094"/>
      <c r="H394" s="1094">
        <v>0</v>
      </c>
      <c r="I394" s="1094">
        <v>0</v>
      </c>
      <c r="J394" s="1094">
        <v>0</v>
      </c>
      <c r="K394" s="1094">
        <v>0</v>
      </c>
      <c r="L394" s="1094">
        <v>0</v>
      </c>
      <c r="M394" s="1097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56">
        <v>66697426000</v>
      </c>
      <c r="F397" s="1094">
        <v>66697426000</v>
      </c>
      <c r="G397" s="1033"/>
      <c r="H397" s="1094">
        <v>0</v>
      </c>
      <c r="I397" s="1094">
        <v>0</v>
      </c>
      <c r="J397" s="1094">
        <v>0</v>
      </c>
      <c r="K397" s="1094">
        <v>0</v>
      </c>
      <c r="L397" s="1094">
        <v>0</v>
      </c>
      <c r="M397" s="1097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56">
        <v>67029431699</v>
      </c>
      <c r="F398" s="1094">
        <v>66737530661</v>
      </c>
      <c r="G398" s="1094"/>
      <c r="H398" s="1094">
        <v>0</v>
      </c>
      <c r="I398" s="1094">
        <v>0</v>
      </c>
      <c r="J398" s="1094">
        <v>291901038</v>
      </c>
      <c r="K398" s="1094">
        <v>0</v>
      </c>
      <c r="L398" s="1094">
        <v>0</v>
      </c>
      <c r="M398" s="1097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56">
        <v>67029414434.839996</v>
      </c>
      <c r="F399" s="1094">
        <v>66737513396.839996</v>
      </c>
      <c r="G399" s="1094"/>
      <c r="H399" s="1094">
        <v>0</v>
      </c>
      <c r="I399" s="1094">
        <v>0</v>
      </c>
      <c r="J399" s="1094">
        <v>291901038</v>
      </c>
      <c r="K399" s="1094">
        <v>0</v>
      </c>
      <c r="L399" s="1094">
        <v>0</v>
      </c>
      <c r="M399" s="1097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1.004977529940061</v>
      </c>
      <c r="F400" s="174">
        <v>1.000601033641688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0.99999974243911116</v>
      </c>
      <c r="F401" s="175">
        <v>0.9999997413125743</v>
      </c>
      <c r="G401" s="175"/>
      <c r="H401" s="175">
        <v>0</v>
      </c>
      <c r="I401" s="175">
        <v>0</v>
      </c>
      <c r="J401" s="175">
        <v>1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56">
        <v>30264460000</v>
      </c>
      <c r="F402" s="1094">
        <v>13222583000</v>
      </c>
      <c r="G402" s="1033"/>
      <c r="H402" s="1094">
        <v>671090000</v>
      </c>
      <c r="I402" s="1094">
        <v>3831335000</v>
      </c>
      <c r="J402" s="1094">
        <v>4104218000</v>
      </c>
      <c r="K402" s="1094">
        <v>300000000</v>
      </c>
      <c r="L402" s="1094">
        <v>2400000000</v>
      </c>
      <c r="M402" s="1097">
        <v>5735234000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56">
        <v>335412431.63999999</v>
      </c>
      <c r="F403" s="1094">
        <v>109674401.48</v>
      </c>
      <c r="G403" s="1094"/>
      <c r="H403" s="1094">
        <v>5663156</v>
      </c>
      <c r="I403" s="1094">
        <v>191008435.78999999</v>
      </c>
      <c r="J403" s="1094">
        <v>27687239.93</v>
      </c>
      <c r="K403" s="1094">
        <v>0</v>
      </c>
      <c r="L403" s="1094">
        <v>1377721.92</v>
      </c>
      <c r="M403" s="1097">
        <v>1476.52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56">
        <v>0</v>
      </c>
      <c r="F404" s="1094">
        <v>0</v>
      </c>
      <c r="G404" s="1094"/>
      <c r="H404" s="1094">
        <v>0</v>
      </c>
      <c r="I404" s="1094">
        <v>0</v>
      </c>
      <c r="J404" s="1094">
        <v>0</v>
      </c>
      <c r="K404" s="1094">
        <v>0</v>
      </c>
      <c r="L404" s="1094">
        <v>0</v>
      </c>
      <c r="M404" s="1097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56">
        <v>23592407000</v>
      </c>
      <c r="F407" s="1094">
        <v>0</v>
      </c>
      <c r="G407" s="1033"/>
      <c r="H407" s="1094">
        <v>0</v>
      </c>
      <c r="I407" s="1094">
        <v>0</v>
      </c>
      <c r="J407" s="1094">
        <v>0</v>
      </c>
      <c r="K407" s="1094">
        <v>0</v>
      </c>
      <c r="L407" s="1094">
        <v>23592407000</v>
      </c>
      <c r="M407" s="1097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56">
        <v>24827509660</v>
      </c>
      <c r="F408" s="1094">
        <v>0</v>
      </c>
      <c r="G408" s="1094"/>
      <c r="H408" s="1094">
        <v>0</v>
      </c>
      <c r="I408" s="1094">
        <v>0</v>
      </c>
      <c r="J408" s="1094">
        <v>0</v>
      </c>
      <c r="K408" s="1094">
        <v>0</v>
      </c>
      <c r="L408" s="1094">
        <v>24827509660</v>
      </c>
      <c r="M408" s="1097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56">
        <v>24827509656.210003</v>
      </c>
      <c r="F409" s="1094">
        <v>0</v>
      </c>
      <c r="G409" s="1094"/>
      <c r="H409" s="1094">
        <v>0</v>
      </c>
      <c r="I409" s="1094">
        <v>0</v>
      </c>
      <c r="J409" s="1094">
        <v>0</v>
      </c>
      <c r="K409" s="1094">
        <v>0</v>
      </c>
      <c r="L409" s="1094">
        <v>24827509656.210003</v>
      </c>
      <c r="M409" s="1097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1.0523517018085524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1.0523517018085524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175">
        <v>0.99999999984734689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0.99999999984734689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56">
        <v>71713219000</v>
      </c>
      <c r="F412" s="1094">
        <v>66441231000</v>
      </c>
      <c r="G412" s="1033"/>
      <c r="H412" s="1094">
        <v>29573000</v>
      </c>
      <c r="I412" s="1094">
        <v>4616743000</v>
      </c>
      <c r="J412" s="1094">
        <v>319848000</v>
      </c>
      <c r="K412" s="1094">
        <v>0</v>
      </c>
      <c r="L412" s="1094">
        <v>0</v>
      </c>
      <c r="M412" s="1097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56">
        <v>79174104912.939957</v>
      </c>
      <c r="F413" s="1094">
        <v>71952153720.109955</v>
      </c>
      <c r="G413" s="1094"/>
      <c r="H413" s="1094">
        <v>50065769.290000007</v>
      </c>
      <c r="I413" s="1094">
        <v>5579974155.0100069</v>
      </c>
      <c r="J413" s="1094">
        <v>1148960295.8699996</v>
      </c>
      <c r="K413" s="1094">
        <v>5000</v>
      </c>
      <c r="L413" s="1094">
        <v>0</v>
      </c>
      <c r="M413" s="1097">
        <v>442945972.65999997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56">
        <v>78407445099.700012</v>
      </c>
      <c r="F414" s="1094">
        <v>71324823884.920013</v>
      </c>
      <c r="G414" s="1094"/>
      <c r="H414" s="1094">
        <v>49446871.110000059</v>
      </c>
      <c r="I414" s="1094">
        <v>5495579562.1100016</v>
      </c>
      <c r="J414" s="1094">
        <v>1120510428.1700003</v>
      </c>
      <c r="K414" s="1094">
        <v>4560.13</v>
      </c>
      <c r="L414" s="1094">
        <v>0</v>
      </c>
      <c r="M414" s="1097">
        <v>417079793.26000029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1.0933471707594107</v>
      </c>
      <c r="F415" s="174">
        <v>1.0735024443619958</v>
      </c>
      <c r="G415" s="174"/>
      <c r="H415" s="174">
        <v>1.6720275626416008</v>
      </c>
      <c r="I415" s="174">
        <v>1.1903585627595041</v>
      </c>
      <c r="J415" s="174">
        <v>3.5032591361209082</v>
      </c>
      <c r="K415" s="174">
        <v>0</v>
      </c>
      <c r="L415" s="174">
        <v>0</v>
      </c>
      <c r="M415" s="274">
        <v>1.3637902625693219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0.99031678584705229</v>
      </c>
      <c r="F416" s="175">
        <v>0.9912812917646604</v>
      </c>
      <c r="G416" s="175"/>
      <c r="H416" s="175">
        <v>0.98763829680884252</v>
      </c>
      <c r="I416" s="175">
        <v>0.98487545093300632</v>
      </c>
      <c r="J416" s="175">
        <v>0.97523859805925062</v>
      </c>
      <c r="K416" s="175">
        <v>0.912026</v>
      </c>
      <c r="L416" s="175">
        <v>0</v>
      </c>
      <c r="M416" s="275">
        <v>0.94160421135637173</v>
      </c>
    </row>
    <row r="417" spans="1:16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56">
        <v>138153000</v>
      </c>
      <c r="F417" s="1094">
        <v>0</v>
      </c>
      <c r="G417" s="1033"/>
      <c r="H417" s="1094">
        <v>141000</v>
      </c>
      <c r="I417" s="1094">
        <v>136316000</v>
      </c>
      <c r="J417" s="1094">
        <v>1696000</v>
      </c>
      <c r="K417" s="1094">
        <v>0</v>
      </c>
      <c r="L417" s="1094">
        <v>0</v>
      </c>
      <c r="M417" s="1097">
        <v>0</v>
      </c>
    </row>
    <row r="418" spans="1:16" ht="17.25" customHeight="1">
      <c r="A418" s="56"/>
      <c r="B418" s="52"/>
      <c r="C418" s="53" t="s">
        <v>220</v>
      </c>
      <c r="D418" s="62" t="s">
        <v>42</v>
      </c>
      <c r="E418" s="656">
        <v>142623286.00999993</v>
      </c>
      <c r="F418" s="1094">
        <v>0</v>
      </c>
      <c r="G418" s="1094"/>
      <c r="H418" s="1094">
        <v>149473.74000000002</v>
      </c>
      <c r="I418" s="1094">
        <v>141361135.57999992</v>
      </c>
      <c r="J418" s="1094">
        <v>1112676.69</v>
      </c>
      <c r="K418" s="1094">
        <v>0</v>
      </c>
      <c r="L418" s="1094">
        <v>0</v>
      </c>
      <c r="M418" s="1097">
        <v>0</v>
      </c>
    </row>
    <row r="419" spans="1:16" ht="18" customHeight="1">
      <c r="A419" s="56"/>
      <c r="B419" s="52"/>
      <c r="C419" s="53" t="s">
        <v>4</v>
      </c>
      <c r="D419" s="62" t="s">
        <v>43</v>
      </c>
      <c r="E419" s="656">
        <v>141717814.38999993</v>
      </c>
      <c r="F419" s="1094">
        <v>0</v>
      </c>
      <c r="G419" s="1094"/>
      <c r="H419" s="1094">
        <v>137823.46000000002</v>
      </c>
      <c r="I419" s="1094">
        <v>140519164.25999993</v>
      </c>
      <c r="J419" s="1094">
        <v>1060826.67</v>
      </c>
      <c r="K419" s="1094">
        <v>0</v>
      </c>
      <c r="L419" s="1094">
        <v>0</v>
      </c>
      <c r="M419" s="1097">
        <v>0</v>
      </c>
    </row>
    <row r="420" spans="1:16" ht="18.399999999999999" customHeight="1">
      <c r="A420" s="56"/>
      <c r="B420" s="52"/>
      <c r="C420" s="53" t="s">
        <v>4</v>
      </c>
      <c r="D420" s="62" t="s">
        <v>44</v>
      </c>
      <c r="E420" s="174">
        <v>1.0258033802378517</v>
      </c>
      <c r="F420" s="174">
        <v>0</v>
      </c>
      <c r="G420" s="174"/>
      <c r="H420" s="174">
        <v>0.97747134751773068</v>
      </c>
      <c r="I420" s="174">
        <v>1.0308339759089169</v>
      </c>
      <c r="J420" s="174">
        <v>0.6254874233490566</v>
      </c>
      <c r="K420" s="174">
        <v>0</v>
      </c>
      <c r="L420" s="174">
        <v>0</v>
      </c>
      <c r="M420" s="274">
        <v>0</v>
      </c>
    </row>
    <row r="421" spans="1:16" ht="18.399999999999999" customHeight="1">
      <c r="A421" s="58"/>
      <c r="B421" s="59"/>
      <c r="C421" s="60" t="s">
        <v>4</v>
      </c>
      <c r="D421" s="64" t="s">
        <v>45</v>
      </c>
      <c r="E421" s="175">
        <v>0.99365130586083594</v>
      </c>
      <c r="F421" s="175">
        <v>0</v>
      </c>
      <c r="G421" s="175"/>
      <c r="H421" s="175">
        <v>0.92205801500651552</v>
      </c>
      <c r="I421" s="175">
        <v>0.99404382741730668</v>
      </c>
      <c r="J421" s="175">
        <v>0.95340064147474857</v>
      </c>
      <c r="K421" s="175">
        <v>0</v>
      </c>
      <c r="L421" s="175">
        <v>0</v>
      </c>
      <c r="M421" s="275">
        <v>0</v>
      </c>
    </row>
    <row r="422" spans="1:16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56">
        <v>2915310000</v>
      </c>
      <c r="F422" s="1094">
        <v>0</v>
      </c>
      <c r="G422" s="1033"/>
      <c r="H422" s="1094">
        <v>402398000</v>
      </c>
      <c r="I422" s="1094">
        <v>2438693000</v>
      </c>
      <c r="J422" s="1094">
        <v>73589000</v>
      </c>
      <c r="K422" s="1094">
        <v>0</v>
      </c>
      <c r="L422" s="1094">
        <v>0</v>
      </c>
      <c r="M422" s="1097">
        <v>630000</v>
      </c>
    </row>
    <row r="423" spans="1:16" ht="18" customHeight="1">
      <c r="A423" s="56"/>
      <c r="B423" s="52"/>
      <c r="C423" s="53" t="s">
        <v>223</v>
      </c>
      <c r="D423" s="62" t="s">
        <v>42</v>
      </c>
      <c r="E423" s="656">
        <v>2914848757</v>
      </c>
      <c r="F423" s="1094">
        <v>0</v>
      </c>
      <c r="G423" s="1094"/>
      <c r="H423" s="1094">
        <v>388041959</v>
      </c>
      <c r="I423" s="1094">
        <v>2445538739</v>
      </c>
      <c r="J423" s="1094">
        <v>73629000</v>
      </c>
      <c r="K423" s="1094">
        <v>0</v>
      </c>
      <c r="L423" s="1094">
        <v>0</v>
      </c>
      <c r="M423" s="1097">
        <v>7639059</v>
      </c>
    </row>
    <row r="424" spans="1:16" ht="18" customHeight="1">
      <c r="A424" s="56"/>
      <c r="B424" s="52"/>
      <c r="C424" s="53" t="s">
        <v>4</v>
      </c>
      <c r="D424" s="62" t="s">
        <v>43</v>
      </c>
      <c r="E424" s="656">
        <v>2914687788.0700006</v>
      </c>
      <c r="F424" s="1094">
        <v>0</v>
      </c>
      <c r="G424" s="1094"/>
      <c r="H424" s="1094">
        <v>388041048.71000004</v>
      </c>
      <c r="I424" s="1094">
        <v>2445496347.7500005</v>
      </c>
      <c r="J424" s="1094">
        <v>73575044.189999998</v>
      </c>
      <c r="K424" s="1094">
        <v>0</v>
      </c>
      <c r="L424" s="1094">
        <v>0</v>
      </c>
      <c r="M424" s="1097">
        <v>7575347.4199999999</v>
      </c>
    </row>
    <row r="425" spans="1:16" ht="18" customHeight="1">
      <c r="A425" s="56"/>
      <c r="B425" s="52"/>
      <c r="C425" s="53" t="s">
        <v>4</v>
      </c>
      <c r="D425" s="62" t="s">
        <v>44</v>
      </c>
      <c r="E425" s="174">
        <v>0.99978657092041689</v>
      </c>
      <c r="F425" s="174">
        <v>0</v>
      </c>
      <c r="G425" s="174"/>
      <c r="H425" s="174">
        <v>0.9643215142967908</v>
      </c>
      <c r="I425" s="174">
        <v>1.0027897516210529</v>
      </c>
      <c r="J425" s="174">
        <v>0.99981035467257329</v>
      </c>
      <c r="K425" s="174">
        <v>0</v>
      </c>
      <c r="L425" s="174">
        <v>0</v>
      </c>
      <c r="M425" s="274" t="s">
        <v>912</v>
      </c>
    </row>
    <row r="426" spans="1:16" ht="18.399999999999999" customHeight="1">
      <c r="A426" s="58"/>
      <c r="B426" s="59"/>
      <c r="C426" s="60" t="s">
        <v>4</v>
      </c>
      <c r="D426" s="61" t="s">
        <v>45</v>
      </c>
      <c r="E426" s="175">
        <v>0.99994477623251887</v>
      </c>
      <c r="F426" s="175">
        <v>0</v>
      </c>
      <c r="G426" s="175"/>
      <c r="H426" s="175">
        <v>0.99999765414543751</v>
      </c>
      <c r="I426" s="175">
        <v>0.99998266588489337</v>
      </c>
      <c r="J426" s="175">
        <v>0.99926719349712745</v>
      </c>
      <c r="K426" s="175">
        <v>0</v>
      </c>
      <c r="L426" s="175">
        <v>0</v>
      </c>
      <c r="M426" s="275">
        <v>0.99165976071136508</v>
      </c>
    </row>
    <row r="427" spans="1:16" s="646" customFormat="1" ht="18" hidden="1" customHeight="1">
      <c r="A427" s="51" t="s">
        <v>742</v>
      </c>
      <c r="B427" s="52" t="s">
        <v>47</v>
      </c>
      <c r="C427" s="1132" t="s">
        <v>737</v>
      </c>
      <c r="D427" s="62" t="s">
        <v>41</v>
      </c>
      <c r="E427" s="656" t="e">
        <f t="shared" ref="E427:E429" si="0">SUM(F427:M427)</f>
        <v>#REF!</v>
      </c>
      <c r="F427" s="1094" t="e">
        <f>(SUMIFS(#REF!,#REF!,"2",#REF!,A427))</f>
        <v>#REF!</v>
      </c>
      <c r="G427" s="1033"/>
      <c r="H427" s="1094" t="e">
        <f>(SUMIFS(#REF!,#REF!,"3",#REF!,A427))</f>
        <v>#REF!</v>
      </c>
      <c r="I427" s="1094" t="e">
        <f>(SUMIFS(#REF!,#REF!,"4",#REF!,A427))</f>
        <v>#REF!</v>
      </c>
      <c r="J427" s="1094" t="e">
        <f>(SUMIFS(#REF!,#REF!,"6",#REF!,A427))</f>
        <v>#REF!</v>
      </c>
      <c r="K427" s="1094" t="e">
        <f>(SUMIFS(#REF!,#REF!,"8",#REF!,A427))</f>
        <v>#REF!</v>
      </c>
      <c r="L427" s="1094" t="e">
        <f>(SUMIFS(#REF!,#REF!,"9",#REF!,A427))</f>
        <v>#REF!</v>
      </c>
      <c r="M427" s="1097" t="e">
        <f>(SUMIFS(#REF!,#REF!,"1",#REF!,A427))</f>
        <v>#REF!</v>
      </c>
      <c r="P427" s="2"/>
    </row>
    <row r="428" spans="1:16" ht="18" hidden="1" customHeight="1">
      <c r="A428" s="56"/>
      <c r="B428" s="52"/>
      <c r="C428" s="1132" t="s">
        <v>738</v>
      </c>
      <c r="D428" s="62" t="s">
        <v>42</v>
      </c>
      <c r="E428" s="656" t="e">
        <f t="shared" si="0"/>
        <v>#REF!</v>
      </c>
      <c r="F428" s="1094" t="e">
        <f>(SUMIFS(#REF!,#REF!,"2",#REF!,A427))</f>
        <v>#REF!</v>
      </c>
      <c r="G428" s="1094"/>
      <c r="H428" s="1094" t="e">
        <f>(SUMIFS(#REF!,#REF!,"3",#REF!,A427))</f>
        <v>#REF!</v>
      </c>
      <c r="I428" s="1094" t="e">
        <f>(SUMIFS(#REF!,#REF!,"4",#REF!,A427))</f>
        <v>#REF!</v>
      </c>
      <c r="J428" s="1094" t="e">
        <f>(SUMIFS(#REF!,#REF!,"6",#REF!,A427))</f>
        <v>#REF!</v>
      </c>
      <c r="K428" s="1094" t="e">
        <f>(SUMIFS(#REF!,#REF!,"8",#REF!,A427))</f>
        <v>#REF!</v>
      </c>
      <c r="L428" s="1094" t="e">
        <f>(SUMIFS(#REF!,#REF!,"9",#REF!,A427))</f>
        <v>#REF!</v>
      </c>
      <c r="M428" s="1097" t="e">
        <f>(SUMIFS(#REF!,#REF!,"1",#REF!,A427))</f>
        <v>#REF!</v>
      </c>
    </row>
    <row r="429" spans="1:16" ht="18" hidden="1" customHeight="1">
      <c r="A429" s="56"/>
      <c r="B429" s="52"/>
      <c r="C429" s="1132" t="s">
        <v>739</v>
      </c>
      <c r="D429" s="62" t="s">
        <v>43</v>
      </c>
      <c r="E429" s="656" t="e">
        <f t="shared" si="0"/>
        <v>#REF!</v>
      </c>
      <c r="F429" s="1094" t="e">
        <f>(SUMIFS(#REF!,#REF!,"2",#REF!,A427))+(SUMIFS(#REF!,#REF!,"2",#REF!,A427))</f>
        <v>#REF!</v>
      </c>
      <c r="G429" s="1094"/>
      <c r="H429" s="1094" t="e">
        <f>(SUMIFS(#REF!,#REF!,"3",#REF!,A427))+(SUMIFS(#REF!,#REF!,"3",#REF!,A427))</f>
        <v>#REF!</v>
      </c>
      <c r="I429" s="1094" t="e">
        <f>(SUMIFS(#REF!,#REF!,"4",#REF!,A427))+(SUMIFS(#REF!,#REF!,"4",#REF!,A427))</f>
        <v>#REF!</v>
      </c>
      <c r="J429" s="1094" t="e">
        <f>(SUMIFS(#REF!,#REF!,"6",#REF!,A427))+(SUMIFS(#REF!,#REF!,"6",#REF!,A427))</f>
        <v>#REF!</v>
      </c>
      <c r="K429" s="1094" t="e">
        <f>(SUMIFS(#REF!,#REF!,"8",#REF!,A427))+(SUMIFS(#REF!,#REF!,"8",#REF!,A427))</f>
        <v>#REF!</v>
      </c>
      <c r="L429" s="1094" t="e">
        <f>(SUMIFS(#REF!,#REF!,"9",#REF!,A427))+(SUMIFS(#REF!,#REF!,"9",#REF!,A427))</f>
        <v>#REF!</v>
      </c>
      <c r="M429" s="1097" t="e">
        <f>(SUMIFS(#REF!,#REF!,"1",#REF!,A427))+(SUMIFS(#REF!,#REF!,"1",#REF!,A427))</f>
        <v>#REF!</v>
      </c>
    </row>
    <row r="430" spans="1:16" ht="18" hidden="1" customHeight="1">
      <c r="A430" s="56"/>
      <c r="B430" s="52"/>
      <c r="C430" s="1132" t="s">
        <v>740</v>
      </c>
      <c r="D430" s="62" t="s">
        <v>44</v>
      </c>
      <c r="E430" s="174" t="e">
        <f t="shared" ref="E430:F430" si="1">IF(E427=0,0,(IF(E429/E427&gt;1000%,"*)",E429/E427)))</f>
        <v>#REF!</v>
      </c>
      <c r="F430" s="174" t="e">
        <f t="shared" si="1"/>
        <v>#REF!</v>
      </c>
      <c r="G430" s="174"/>
      <c r="H430" s="174" t="e">
        <f t="shared" ref="H430:M430" si="2">IF(H427=0,0,(IF(H429/H427&gt;1000%,"*)",H429/H427)))</f>
        <v>#REF!</v>
      </c>
      <c r="I430" s="174" t="e">
        <f t="shared" si="2"/>
        <v>#REF!</v>
      </c>
      <c r="J430" s="174" t="e">
        <f t="shared" si="2"/>
        <v>#REF!</v>
      </c>
      <c r="K430" s="174" t="e">
        <f t="shared" si="2"/>
        <v>#REF!</v>
      </c>
      <c r="L430" s="174" t="e">
        <f t="shared" si="2"/>
        <v>#REF!</v>
      </c>
      <c r="M430" s="274" t="e">
        <f t="shared" si="2"/>
        <v>#REF!</v>
      </c>
    </row>
    <row r="431" spans="1:16" ht="18" hidden="1" customHeight="1">
      <c r="A431" s="58"/>
      <c r="B431" s="59"/>
      <c r="C431" s="1133" t="s">
        <v>741</v>
      </c>
      <c r="D431" s="61" t="s">
        <v>45</v>
      </c>
      <c r="E431" s="175" t="e">
        <f t="shared" ref="E431:F431" si="3">IF(E428=0,0,(IF(E429/E428&gt;1000%,"*)",E429/E428)))</f>
        <v>#REF!</v>
      </c>
      <c r="F431" s="175" t="e">
        <f t="shared" si="3"/>
        <v>#REF!</v>
      </c>
      <c r="G431" s="175"/>
      <c r="H431" s="175" t="e">
        <f t="shared" ref="H431:M431" si="4">IF(H428=0,0,(IF(H429/H428&gt;1000%,"*)",H429/H428)))</f>
        <v>#REF!</v>
      </c>
      <c r="I431" s="175" t="e">
        <f t="shared" si="4"/>
        <v>#REF!</v>
      </c>
      <c r="J431" s="175" t="e">
        <f t="shared" si="4"/>
        <v>#REF!</v>
      </c>
      <c r="K431" s="175" t="e">
        <f t="shared" si="4"/>
        <v>#REF!</v>
      </c>
      <c r="L431" s="175" t="e">
        <f t="shared" si="4"/>
        <v>#REF!</v>
      </c>
      <c r="M431" s="275" t="e">
        <f t="shared" si="4"/>
        <v>#REF!</v>
      </c>
    </row>
    <row r="432" spans="1:16" ht="6.75" customHeight="1">
      <c r="A432" s="1690"/>
      <c r="B432" s="1690"/>
      <c r="C432" s="1690"/>
      <c r="D432" s="1690"/>
      <c r="E432" s="1690"/>
      <c r="F432" s="1690"/>
      <c r="G432" s="1690"/>
      <c r="H432" s="1690"/>
      <c r="I432" s="1690"/>
      <c r="J432" s="1690"/>
      <c r="K432" s="647"/>
      <c r="L432" s="647"/>
      <c r="M432" s="647"/>
    </row>
    <row r="433" spans="1:13">
      <c r="A433" s="1689" t="s">
        <v>736</v>
      </c>
      <c r="B433" s="1689"/>
      <c r="C433" s="1689"/>
      <c r="D433" s="1689"/>
      <c r="E433" s="1689"/>
      <c r="F433" s="1689"/>
      <c r="G433" s="1689"/>
      <c r="H433" s="1689"/>
      <c r="I433" s="1689"/>
      <c r="J433" s="1689"/>
      <c r="K433" s="1689"/>
      <c r="L433" s="1689"/>
      <c r="M433" s="1689"/>
    </row>
    <row r="434" spans="1:13" ht="16.5">
      <c r="A434" s="1044" t="s">
        <v>933</v>
      </c>
    </row>
    <row r="442" spans="1:13">
      <c r="I442" s="1685"/>
    </row>
    <row r="443" spans="1:13">
      <c r="I443" s="1685"/>
    </row>
    <row r="445" spans="1:13">
      <c r="F445" s="1686" t="s">
        <v>4</v>
      </c>
      <c r="G445" s="881"/>
    </row>
    <row r="446" spans="1:13">
      <c r="F446" s="1686"/>
      <c r="G446" s="881"/>
    </row>
  </sheetData>
  <mergeCells count="5">
    <mergeCell ref="I442:I443"/>
    <mergeCell ref="F445:F446"/>
    <mergeCell ref="F11:G11"/>
    <mergeCell ref="A433:M433"/>
    <mergeCell ref="A432:J432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T182" sqref="T182"/>
    </sheetView>
  </sheetViews>
  <sheetFormatPr defaultColWidth="16.28515625" defaultRowHeight="15"/>
  <cols>
    <col min="1" max="1" width="5.140625" style="891" customWidth="1"/>
    <col min="2" max="2" width="1.42578125" style="891" customWidth="1"/>
    <col min="3" max="3" width="42.5703125" style="891" bestFit="1" customWidth="1"/>
    <col min="4" max="4" width="3.7109375" style="891" customWidth="1"/>
    <col min="5" max="5" width="17.7109375" style="891" customWidth="1"/>
    <col min="6" max="11" width="14.7109375" style="891" customWidth="1"/>
    <col min="12" max="12" width="23" style="891" customWidth="1"/>
    <col min="13" max="16384" width="16.28515625" style="891"/>
  </cols>
  <sheetData>
    <row r="1" spans="1:15" ht="16.5" customHeight="1">
      <c r="A1" s="896" t="s">
        <v>429</v>
      </c>
      <c r="B1" s="896"/>
      <c r="C1" s="885"/>
      <c r="D1" s="885"/>
      <c r="E1" s="885"/>
      <c r="F1" s="885"/>
      <c r="G1" s="885"/>
      <c r="H1" s="885"/>
      <c r="I1" s="885"/>
      <c r="J1" s="885"/>
      <c r="K1" s="885"/>
      <c r="L1" s="885"/>
    </row>
    <row r="2" spans="1:15" ht="15" customHeight="1">
      <c r="A2" s="903" t="s">
        <v>430</v>
      </c>
      <c r="B2" s="903"/>
      <c r="C2" s="903"/>
      <c r="D2" s="903"/>
      <c r="E2" s="903"/>
      <c r="F2" s="903"/>
      <c r="G2" s="904"/>
      <c r="H2" s="904"/>
      <c r="I2" s="904"/>
      <c r="J2" s="904"/>
      <c r="K2" s="904"/>
      <c r="L2" s="904"/>
    </row>
    <row r="3" spans="1:15" ht="15" customHeight="1">
      <c r="A3" s="903"/>
      <c r="B3" s="903"/>
      <c r="C3" s="903"/>
      <c r="D3" s="903"/>
      <c r="E3" s="903"/>
      <c r="F3" s="903"/>
      <c r="G3" s="904"/>
      <c r="H3" s="904"/>
      <c r="I3" s="904"/>
      <c r="J3" s="904"/>
      <c r="K3" s="904"/>
      <c r="L3" s="904"/>
    </row>
    <row r="4" spans="1:15" ht="15.2" customHeight="1">
      <c r="A4" s="885"/>
      <c r="B4" s="905"/>
      <c r="C4" s="905"/>
      <c r="D4" s="885"/>
      <c r="E4" s="885"/>
      <c r="F4" s="885"/>
      <c r="G4" s="885"/>
      <c r="H4" s="885"/>
      <c r="I4" s="885"/>
      <c r="J4" s="896"/>
      <c r="K4" s="896"/>
      <c r="L4" s="906" t="s">
        <v>2</v>
      </c>
    </row>
    <row r="5" spans="1:15" ht="15.95" customHeight="1">
      <c r="A5" s="907" t="s">
        <v>4</v>
      </c>
      <c r="B5" s="908" t="s">
        <v>4</v>
      </c>
      <c r="C5" s="908" t="s">
        <v>3</v>
      </c>
      <c r="D5" s="909"/>
      <c r="E5" s="884" t="s">
        <v>4</v>
      </c>
      <c r="F5" s="897" t="s">
        <v>4</v>
      </c>
      <c r="G5" s="882" t="s">
        <v>4</v>
      </c>
      <c r="H5" s="883" t="s">
        <v>4</v>
      </c>
      <c r="I5" s="884" t="s">
        <v>4</v>
      </c>
      <c r="J5" s="883" t="s">
        <v>4</v>
      </c>
      <c r="K5" s="884" t="s">
        <v>4</v>
      </c>
      <c r="L5" s="884" t="s">
        <v>4</v>
      </c>
    </row>
    <row r="6" spans="1:15" ht="15.95" customHeight="1">
      <c r="A6" s="910"/>
      <c r="B6" s="911"/>
      <c r="C6" s="886" t="s">
        <v>728</v>
      </c>
      <c r="D6" s="911"/>
      <c r="E6" s="898"/>
      <c r="F6" s="899" t="s">
        <v>5</v>
      </c>
      <c r="G6" s="887" t="s">
        <v>6</v>
      </c>
      <c r="H6" s="888" t="s">
        <v>7</v>
      </c>
      <c r="I6" s="889" t="s">
        <v>7</v>
      </c>
      <c r="J6" s="888" t="s">
        <v>8</v>
      </c>
      <c r="K6" s="890" t="s">
        <v>9</v>
      </c>
      <c r="L6" s="889" t="s">
        <v>10</v>
      </c>
    </row>
    <row r="7" spans="1:15" ht="15.95" customHeight="1">
      <c r="A7" s="910" t="s">
        <v>4</v>
      </c>
      <c r="B7" s="911"/>
      <c r="C7" s="886" t="s">
        <v>11</v>
      </c>
      <c r="D7" s="885"/>
      <c r="E7" s="890" t="s">
        <v>12</v>
      </c>
      <c r="F7" s="899" t="s">
        <v>13</v>
      </c>
      <c r="G7" s="892" t="s">
        <v>14</v>
      </c>
      <c r="H7" s="888" t="s">
        <v>15</v>
      </c>
      <c r="I7" s="889" t="s">
        <v>16</v>
      </c>
      <c r="J7" s="888" t="s">
        <v>17</v>
      </c>
      <c r="K7" s="889" t="s">
        <v>18</v>
      </c>
      <c r="L7" s="893" t="s">
        <v>19</v>
      </c>
    </row>
    <row r="8" spans="1:15" ht="15.95" customHeight="1">
      <c r="A8" s="912" t="s">
        <v>4</v>
      </c>
      <c r="B8" s="913"/>
      <c r="C8" s="21" t="s">
        <v>896</v>
      </c>
      <c r="D8" s="885"/>
      <c r="E8" s="890" t="s">
        <v>4</v>
      </c>
      <c r="F8" s="899" t="s">
        <v>20</v>
      </c>
      <c r="G8" s="892" t="s">
        <v>21</v>
      </c>
      <c r="H8" s="888" t="s">
        <v>22</v>
      </c>
      <c r="I8" s="889" t="s">
        <v>4</v>
      </c>
      <c r="J8" s="888" t="s">
        <v>23</v>
      </c>
      <c r="K8" s="889" t="s">
        <v>24</v>
      </c>
      <c r="L8" s="889" t="s">
        <v>25</v>
      </c>
    </row>
    <row r="9" spans="1:15" ht="15.95" customHeight="1">
      <c r="A9" s="914" t="s">
        <v>4</v>
      </c>
      <c r="B9" s="915"/>
      <c r="C9" s="886" t="s">
        <v>26</v>
      </c>
      <c r="D9" s="885"/>
      <c r="E9" s="900" t="s">
        <v>4</v>
      </c>
      <c r="F9" s="899" t="s">
        <v>4</v>
      </c>
      <c r="G9" s="892" t="s">
        <v>4</v>
      </c>
      <c r="H9" s="888" t="s">
        <v>27</v>
      </c>
      <c r="I9" s="889"/>
      <c r="J9" s="888" t="s">
        <v>28</v>
      </c>
      <c r="K9" s="889" t="s">
        <v>4</v>
      </c>
      <c r="L9" s="889" t="s">
        <v>29</v>
      </c>
    </row>
    <row r="10" spans="1:15" ht="15.95" customHeight="1">
      <c r="A10" s="910"/>
      <c r="B10" s="911"/>
      <c r="C10" s="886" t="s">
        <v>30</v>
      </c>
      <c r="D10" s="916"/>
      <c r="E10" s="894"/>
      <c r="F10" s="917"/>
      <c r="G10" s="918"/>
      <c r="H10" s="908"/>
      <c r="I10" s="919"/>
      <c r="J10" s="920"/>
      <c r="K10" s="908"/>
      <c r="L10" s="919"/>
    </row>
    <row r="11" spans="1:15" s="929" customFormat="1" ht="9.9499999999999993" customHeight="1">
      <c r="A11" s="921">
        <v>1</v>
      </c>
      <c r="B11" s="922"/>
      <c r="C11" s="922"/>
      <c r="D11" s="922"/>
      <c r="E11" s="923" t="s">
        <v>32</v>
      </c>
      <c r="F11" s="923">
        <v>3</v>
      </c>
      <c r="G11" s="924" t="s">
        <v>34</v>
      </c>
      <c r="H11" s="925" t="s">
        <v>35</v>
      </c>
      <c r="I11" s="926" t="s">
        <v>36</v>
      </c>
      <c r="J11" s="927">
        <v>7</v>
      </c>
      <c r="K11" s="925">
        <v>8</v>
      </c>
      <c r="L11" s="928">
        <v>9</v>
      </c>
    </row>
    <row r="12" spans="1:15" ht="18.95" customHeight="1">
      <c r="A12" s="930"/>
      <c r="B12" s="931"/>
      <c r="C12" s="932" t="s">
        <v>40</v>
      </c>
      <c r="D12" s="933" t="s">
        <v>41</v>
      </c>
      <c r="E12" s="657">
        <v>71713219000</v>
      </c>
      <c r="F12" s="658">
        <v>66441231000</v>
      </c>
      <c r="G12" s="658">
        <v>29573000</v>
      </c>
      <c r="H12" s="658">
        <v>4616743000</v>
      </c>
      <c r="I12" s="658">
        <v>319848000</v>
      </c>
      <c r="J12" s="658">
        <v>0</v>
      </c>
      <c r="K12" s="658">
        <v>0</v>
      </c>
      <c r="L12" s="1029">
        <v>305824000</v>
      </c>
      <c r="O12" s="1085"/>
    </row>
    <row r="13" spans="1:15" ht="18.95" customHeight="1">
      <c r="A13" s="934"/>
      <c r="B13" s="935"/>
      <c r="C13" s="936"/>
      <c r="D13" s="917" t="s">
        <v>42</v>
      </c>
      <c r="E13" s="1030">
        <v>79174104912.939972</v>
      </c>
      <c r="F13" s="1028">
        <v>71952153720.109985</v>
      </c>
      <c r="G13" s="1028">
        <v>50065769.289999999</v>
      </c>
      <c r="H13" s="1028">
        <v>5579974155.0100002</v>
      </c>
      <c r="I13" s="1028">
        <v>1148960295.8700001</v>
      </c>
      <c r="J13" s="1028">
        <v>5000</v>
      </c>
      <c r="K13" s="1028">
        <v>0</v>
      </c>
      <c r="L13" s="1031">
        <v>442945972.66000003</v>
      </c>
    </row>
    <row r="14" spans="1:15" ht="18.95" customHeight="1">
      <c r="A14" s="934"/>
      <c r="B14" s="935"/>
      <c r="C14" s="901" t="s">
        <v>4</v>
      </c>
      <c r="D14" s="917" t="s">
        <v>43</v>
      </c>
      <c r="E14" s="1030">
        <v>78407445099.699966</v>
      </c>
      <c r="F14" s="1028">
        <v>71324823884.919968</v>
      </c>
      <c r="G14" s="1028">
        <v>49446871.110000014</v>
      </c>
      <c r="H14" s="1028">
        <v>5495579562.1100006</v>
      </c>
      <c r="I14" s="1028">
        <v>1120510428.1699998</v>
      </c>
      <c r="J14" s="1028">
        <v>4560.13</v>
      </c>
      <c r="K14" s="1028">
        <v>0</v>
      </c>
      <c r="L14" s="1031">
        <v>417079793.25999999</v>
      </c>
    </row>
    <row r="15" spans="1:15" ht="18.95" customHeight="1">
      <c r="A15" s="934"/>
      <c r="B15" s="935"/>
      <c r="C15" s="936"/>
      <c r="D15" s="917" t="s">
        <v>44</v>
      </c>
      <c r="E15" s="962">
        <v>1.09334717075941</v>
      </c>
      <c r="F15" s="963">
        <v>1.0735024443619952</v>
      </c>
      <c r="G15" s="963">
        <v>1.6720275626415992</v>
      </c>
      <c r="H15" s="963">
        <v>1.1903585627595039</v>
      </c>
      <c r="I15" s="963">
        <v>3.5032591361209069</v>
      </c>
      <c r="J15" s="963">
        <v>0</v>
      </c>
      <c r="K15" s="963">
        <v>0</v>
      </c>
      <c r="L15" s="964">
        <v>1.3637902625693208</v>
      </c>
    </row>
    <row r="16" spans="1:15" ht="18.95" customHeight="1">
      <c r="A16" s="937"/>
      <c r="B16" s="938"/>
      <c r="C16" s="939"/>
      <c r="D16" s="917" t="s">
        <v>45</v>
      </c>
      <c r="E16" s="965">
        <v>0.99031678584705152</v>
      </c>
      <c r="F16" s="966">
        <v>0.9912812917646594</v>
      </c>
      <c r="G16" s="966">
        <v>0.98763829680884174</v>
      </c>
      <c r="H16" s="966">
        <v>0.98487545093300732</v>
      </c>
      <c r="I16" s="966">
        <v>0.97523859805924984</v>
      </c>
      <c r="J16" s="966">
        <v>0.912026</v>
      </c>
      <c r="K16" s="966">
        <v>0</v>
      </c>
      <c r="L16" s="967">
        <v>0.94160421135637096</v>
      </c>
    </row>
    <row r="17" spans="1:15" ht="18.95" customHeight="1">
      <c r="A17" s="940" t="s">
        <v>350</v>
      </c>
      <c r="B17" s="941" t="s">
        <v>47</v>
      </c>
      <c r="C17" s="942" t="s">
        <v>351</v>
      </c>
      <c r="D17" s="943" t="s">
        <v>41</v>
      </c>
      <c r="E17" s="1032">
        <v>1300126000</v>
      </c>
      <c r="F17" s="1027">
        <v>17761000</v>
      </c>
      <c r="G17" s="1027">
        <v>1544000</v>
      </c>
      <c r="H17" s="1027">
        <v>1013834000</v>
      </c>
      <c r="I17" s="1027">
        <v>9155000</v>
      </c>
      <c r="J17" s="1027">
        <v>0</v>
      </c>
      <c r="K17" s="1027">
        <v>0</v>
      </c>
      <c r="L17" s="1035">
        <v>257832000</v>
      </c>
    </row>
    <row r="18" spans="1:15" ht="18.95" customHeight="1">
      <c r="A18" s="944"/>
      <c r="B18" s="941"/>
      <c r="C18" s="942"/>
      <c r="D18" s="945" t="s">
        <v>42</v>
      </c>
      <c r="E18" s="1034">
        <v>3036034334.3400002</v>
      </c>
      <c r="F18" s="1027">
        <v>1228319055.0899997</v>
      </c>
      <c r="G18" s="1027">
        <v>2533860.9499999997</v>
      </c>
      <c r="H18" s="1027">
        <v>1487645543.1800005</v>
      </c>
      <c r="I18" s="1027">
        <v>41636167.310000002</v>
      </c>
      <c r="J18" s="1027">
        <v>0</v>
      </c>
      <c r="K18" s="1027">
        <v>0</v>
      </c>
      <c r="L18" s="1035">
        <v>275899707.81000006</v>
      </c>
    </row>
    <row r="19" spans="1:15" ht="18.95" customHeight="1">
      <c r="A19" s="944"/>
      <c r="B19" s="941"/>
      <c r="C19" s="942"/>
      <c r="D19" s="945" t="s">
        <v>43</v>
      </c>
      <c r="E19" s="1034">
        <v>2992357505.6199975</v>
      </c>
      <c r="F19" s="1027">
        <v>1227554905.5899994</v>
      </c>
      <c r="G19" s="1027">
        <v>2477241.7299999995</v>
      </c>
      <c r="H19" s="1027">
        <v>1462946755.2799983</v>
      </c>
      <c r="I19" s="1027">
        <v>41390429.140000001</v>
      </c>
      <c r="J19" s="1027">
        <v>0</v>
      </c>
      <c r="K19" s="1027">
        <v>0</v>
      </c>
      <c r="L19" s="1035">
        <v>257988173.88000003</v>
      </c>
    </row>
    <row r="20" spans="1:15" ht="18.95" customHeight="1">
      <c r="A20" s="944"/>
      <c r="B20" s="942"/>
      <c r="C20" s="942"/>
      <c r="D20" s="945" t="s">
        <v>44</v>
      </c>
      <c r="E20" s="968">
        <v>2.3015903886392532</v>
      </c>
      <c r="F20" s="902" t="s">
        <v>912</v>
      </c>
      <c r="G20" s="902">
        <v>1.6044311722797924</v>
      </c>
      <c r="H20" s="902">
        <v>1.4429845076018346</v>
      </c>
      <c r="I20" s="902">
        <v>4.5210736362643367</v>
      </c>
      <c r="J20" s="902">
        <v>0</v>
      </c>
      <c r="K20" s="902">
        <v>0</v>
      </c>
      <c r="L20" s="969">
        <v>1.000605719538304</v>
      </c>
    </row>
    <row r="21" spans="1:15" s="949" customFormat="1" ht="18.95" customHeight="1">
      <c r="A21" s="946"/>
      <c r="B21" s="947"/>
      <c r="C21" s="947"/>
      <c r="D21" s="948" t="s">
        <v>45</v>
      </c>
      <c r="E21" s="970">
        <v>0.98561385547390479</v>
      </c>
      <c r="F21" s="971">
        <v>0.99937789005484068</v>
      </c>
      <c r="G21" s="971">
        <v>0.97765496168998534</v>
      </c>
      <c r="H21" s="971">
        <v>0.98339739730795961</v>
      </c>
      <c r="I21" s="971">
        <v>0.99409796372057091</v>
      </c>
      <c r="J21" s="971">
        <v>0</v>
      </c>
      <c r="K21" s="971">
        <v>0</v>
      </c>
      <c r="L21" s="972">
        <v>0.93507954730298259</v>
      </c>
      <c r="O21" s="891"/>
    </row>
    <row r="22" spans="1:15" ht="18.95" customHeight="1">
      <c r="A22" s="940" t="s">
        <v>352</v>
      </c>
      <c r="B22" s="941" t="s">
        <v>47</v>
      </c>
      <c r="C22" s="942" t="s">
        <v>353</v>
      </c>
      <c r="D22" s="945" t="s">
        <v>41</v>
      </c>
      <c r="E22" s="1032">
        <v>3784000</v>
      </c>
      <c r="F22" s="1027">
        <v>3784000</v>
      </c>
      <c r="G22" s="1027">
        <v>0</v>
      </c>
      <c r="H22" s="1027">
        <v>0</v>
      </c>
      <c r="I22" s="1027">
        <v>0</v>
      </c>
      <c r="J22" s="1027">
        <v>0</v>
      </c>
      <c r="K22" s="1027">
        <v>0</v>
      </c>
      <c r="L22" s="1035">
        <v>0</v>
      </c>
    </row>
    <row r="23" spans="1:15" ht="18.95" customHeight="1">
      <c r="A23" s="940"/>
      <c r="B23" s="941"/>
      <c r="C23" s="942"/>
      <c r="D23" s="945" t="s">
        <v>42</v>
      </c>
      <c r="E23" s="1034">
        <v>3810101</v>
      </c>
      <c r="F23" s="1027">
        <v>3810101</v>
      </c>
      <c r="G23" s="1027">
        <v>0</v>
      </c>
      <c r="H23" s="1027">
        <v>0</v>
      </c>
      <c r="I23" s="1027">
        <v>0</v>
      </c>
      <c r="J23" s="1027">
        <v>0</v>
      </c>
      <c r="K23" s="1027">
        <v>0</v>
      </c>
      <c r="L23" s="1035">
        <v>0</v>
      </c>
    </row>
    <row r="24" spans="1:15" ht="18.95" customHeight="1">
      <c r="A24" s="940"/>
      <c r="B24" s="941"/>
      <c r="C24" s="942"/>
      <c r="D24" s="945" t="s">
        <v>43</v>
      </c>
      <c r="E24" s="1034">
        <v>3767033.77</v>
      </c>
      <c r="F24" s="1027">
        <v>3767033.77</v>
      </c>
      <c r="G24" s="1027">
        <v>0</v>
      </c>
      <c r="H24" s="1027">
        <v>0</v>
      </c>
      <c r="I24" s="1027">
        <v>0</v>
      </c>
      <c r="J24" s="1027">
        <v>0</v>
      </c>
      <c r="K24" s="1027">
        <v>0</v>
      </c>
      <c r="L24" s="1035">
        <v>0</v>
      </c>
    </row>
    <row r="25" spans="1:15" ht="18.95" customHeight="1">
      <c r="A25" s="940"/>
      <c r="B25" s="942"/>
      <c r="C25" s="942"/>
      <c r="D25" s="945" t="s">
        <v>44</v>
      </c>
      <c r="E25" s="968">
        <v>0.99551632399577172</v>
      </c>
      <c r="F25" s="902">
        <v>0.99551632399577172</v>
      </c>
      <c r="G25" s="902">
        <v>0</v>
      </c>
      <c r="H25" s="902">
        <v>0</v>
      </c>
      <c r="I25" s="902">
        <v>0</v>
      </c>
      <c r="J25" s="902">
        <v>0</v>
      </c>
      <c r="K25" s="902">
        <v>0</v>
      </c>
      <c r="L25" s="969">
        <v>0</v>
      </c>
    </row>
    <row r="26" spans="1:15" ht="18.95" customHeight="1">
      <c r="A26" s="946"/>
      <c r="B26" s="947"/>
      <c r="C26" s="947"/>
      <c r="D26" s="945" t="s">
        <v>45</v>
      </c>
      <c r="E26" s="970">
        <v>0.98869656473673528</v>
      </c>
      <c r="F26" s="971">
        <v>0.98869656473673528</v>
      </c>
      <c r="G26" s="971">
        <v>0</v>
      </c>
      <c r="H26" s="971">
        <v>0</v>
      </c>
      <c r="I26" s="971">
        <v>0</v>
      </c>
      <c r="J26" s="971">
        <v>0</v>
      </c>
      <c r="K26" s="971">
        <v>0</v>
      </c>
      <c r="L26" s="972">
        <v>0</v>
      </c>
    </row>
    <row r="27" spans="1:15" ht="18.95" customHeight="1">
      <c r="A27" s="940" t="s">
        <v>354</v>
      </c>
      <c r="B27" s="941" t="s">
        <v>47</v>
      </c>
      <c r="C27" s="942" t="s">
        <v>355</v>
      </c>
      <c r="D27" s="943" t="s">
        <v>41</v>
      </c>
      <c r="E27" s="1032">
        <v>36722000</v>
      </c>
      <c r="F27" s="1027">
        <v>233000</v>
      </c>
      <c r="G27" s="1027">
        <v>967000</v>
      </c>
      <c r="H27" s="1027">
        <v>27274000</v>
      </c>
      <c r="I27" s="1027">
        <v>452000</v>
      </c>
      <c r="J27" s="1027">
        <v>0</v>
      </c>
      <c r="K27" s="1027">
        <v>0</v>
      </c>
      <c r="L27" s="1035">
        <v>7796000</v>
      </c>
    </row>
    <row r="28" spans="1:15" ht="18.95" customHeight="1">
      <c r="A28" s="940"/>
      <c r="B28" s="941"/>
      <c r="C28" s="942"/>
      <c r="D28" s="945" t="s">
        <v>42</v>
      </c>
      <c r="E28" s="1034">
        <v>36715874.410000004</v>
      </c>
      <c r="F28" s="1027">
        <v>233000</v>
      </c>
      <c r="G28" s="1027">
        <v>927759.10000000009</v>
      </c>
      <c r="H28" s="1027">
        <v>27380482.900000002</v>
      </c>
      <c r="I28" s="1027">
        <v>525783</v>
      </c>
      <c r="J28" s="1027">
        <v>0</v>
      </c>
      <c r="K28" s="1027">
        <v>0</v>
      </c>
      <c r="L28" s="1035">
        <v>7648849.4100000001</v>
      </c>
    </row>
    <row r="29" spans="1:15" ht="18.95" customHeight="1">
      <c r="A29" s="940"/>
      <c r="B29" s="941"/>
      <c r="C29" s="942"/>
      <c r="D29" s="945" t="s">
        <v>43</v>
      </c>
      <c r="E29" s="1034">
        <v>35668932.809999995</v>
      </c>
      <c r="F29" s="1027">
        <v>232999.14</v>
      </c>
      <c r="G29" s="1027">
        <v>910216.67999999993</v>
      </c>
      <c r="H29" s="1027">
        <v>27061007.279999997</v>
      </c>
      <c r="I29" s="1027">
        <v>520029.27</v>
      </c>
      <c r="J29" s="1027">
        <v>0</v>
      </c>
      <c r="K29" s="1027">
        <v>0</v>
      </c>
      <c r="L29" s="1035">
        <v>6944680.4399999985</v>
      </c>
    </row>
    <row r="30" spans="1:15" ht="18.95" customHeight="1">
      <c r="A30" s="944"/>
      <c r="B30" s="942"/>
      <c r="C30" s="942"/>
      <c r="D30" s="945" t="s">
        <v>44</v>
      </c>
      <c r="E30" s="968">
        <v>0.97132326153259607</v>
      </c>
      <c r="F30" s="902">
        <v>0.99999630901287562</v>
      </c>
      <c r="G30" s="902">
        <v>0.94127888314374342</v>
      </c>
      <c r="H30" s="902">
        <v>0.99219063137053598</v>
      </c>
      <c r="I30" s="902">
        <v>1.1505072345132743</v>
      </c>
      <c r="J30" s="902">
        <v>0</v>
      </c>
      <c r="K30" s="902">
        <v>0</v>
      </c>
      <c r="L30" s="969">
        <v>0.89080046690610548</v>
      </c>
    </row>
    <row r="31" spans="1:15" ht="18.95" customHeight="1">
      <c r="A31" s="946"/>
      <c r="B31" s="947"/>
      <c r="C31" s="947"/>
      <c r="D31" s="948" t="s">
        <v>45</v>
      </c>
      <c r="E31" s="970">
        <v>0.97148531481753675</v>
      </c>
      <c r="F31" s="971">
        <v>0.99999630901287562</v>
      </c>
      <c r="G31" s="971">
        <v>0.98109162173672004</v>
      </c>
      <c r="H31" s="971">
        <v>0.98833199468516297</v>
      </c>
      <c r="I31" s="971">
        <v>0.98905683523430776</v>
      </c>
      <c r="J31" s="971">
        <v>0</v>
      </c>
      <c r="K31" s="971">
        <v>0</v>
      </c>
      <c r="L31" s="972">
        <v>0.90793792212991131</v>
      </c>
    </row>
    <row r="32" spans="1:15" ht="18.95" customHeight="1">
      <c r="A32" s="940" t="s">
        <v>356</v>
      </c>
      <c r="B32" s="941" t="s">
        <v>47</v>
      </c>
      <c r="C32" s="942" t="s">
        <v>357</v>
      </c>
      <c r="D32" s="945" t="s">
        <v>41</v>
      </c>
      <c r="E32" s="1034">
        <v>763000</v>
      </c>
      <c r="F32" s="1027">
        <v>763000</v>
      </c>
      <c r="G32" s="1027">
        <v>0</v>
      </c>
      <c r="H32" s="1027">
        <v>0</v>
      </c>
      <c r="I32" s="1027">
        <v>0</v>
      </c>
      <c r="J32" s="1027">
        <v>0</v>
      </c>
      <c r="K32" s="1027">
        <v>0</v>
      </c>
      <c r="L32" s="1035">
        <v>0</v>
      </c>
    </row>
    <row r="33" spans="1:12" ht="18.95" customHeight="1">
      <c r="A33" s="940"/>
      <c r="B33" s="941"/>
      <c r="C33" s="942"/>
      <c r="D33" s="945" t="s">
        <v>42</v>
      </c>
      <c r="E33" s="1034">
        <v>763000</v>
      </c>
      <c r="F33" s="1027">
        <v>763000</v>
      </c>
      <c r="G33" s="1027">
        <v>0</v>
      </c>
      <c r="H33" s="1027">
        <v>0</v>
      </c>
      <c r="I33" s="1027">
        <v>0</v>
      </c>
      <c r="J33" s="1027">
        <v>0</v>
      </c>
      <c r="K33" s="1027">
        <v>0</v>
      </c>
      <c r="L33" s="1035">
        <v>0</v>
      </c>
    </row>
    <row r="34" spans="1:12" ht="18.95" customHeight="1">
      <c r="A34" s="940"/>
      <c r="B34" s="941"/>
      <c r="C34" s="942"/>
      <c r="D34" s="945" t="s">
        <v>43</v>
      </c>
      <c r="E34" s="1034">
        <v>762998.6</v>
      </c>
      <c r="F34" s="1027">
        <v>762998.6</v>
      </c>
      <c r="G34" s="1027">
        <v>0</v>
      </c>
      <c r="H34" s="1027">
        <v>0</v>
      </c>
      <c r="I34" s="1027">
        <v>0</v>
      </c>
      <c r="J34" s="1027">
        <v>0</v>
      </c>
      <c r="K34" s="1027">
        <v>0</v>
      </c>
      <c r="L34" s="1035">
        <v>0</v>
      </c>
    </row>
    <row r="35" spans="1:12" ht="18.95" customHeight="1">
      <c r="A35" s="944"/>
      <c r="B35" s="942"/>
      <c r="C35" s="942"/>
      <c r="D35" s="945" t="s">
        <v>44</v>
      </c>
      <c r="E35" s="968">
        <v>0.99999816513761464</v>
      </c>
      <c r="F35" s="902">
        <v>0.99999816513761464</v>
      </c>
      <c r="G35" s="902">
        <v>0</v>
      </c>
      <c r="H35" s="902">
        <v>0</v>
      </c>
      <c r="I35" s="902">
        <v>0</v>
      </c>
      <c r="J35" s="902">
        <v>0</v>
      </c>
      <c r="K35" s="902">
        <v>0</v>
      </c>
      <c r="L35" s="969">
        <v>0</v>
      </c>
    </row>
    <row r="36" spans="1:12" ht="18.75" customHeight="1">
      <c r="A36" s="946"/>
      <c r="B36" s="947"/>
      <c r="C36" s="947"/>
      <c r="D36" s="945" t="s">
        <v>45</v>
      </c>
      <c r="E36" s="970">
        <v>0.99999816513761464</v>
      </c>
      <c r="F36" s="971">
        <v>0.99999816513761464</v>
      </c>
      <c r="G36" s="971">
        <v>0</v>
      </c>
      <c r="H36" s="971">
        <v>0</v>
      </c>
      <c r="I36" s="971">
        <v>0</v>
      </c>
      <c r="J36" s="971">
        <v>0</v>
      </c>
      <c r="K36" s="971">
        <v>0</v>
      </c>
      <c r="L36" s="972">
        <v>0</v>
      </c>
    </row>
    <row r="37" spans="1:12" ht="18.95" hidden="1" customHeight="1">
      <c r="A37" s="940" t="s">
        <v>358</v>
      </c>
      <c r="B37" s="941" t="s">
        <v>47</v>
      </c>
      <c r="C37" s="942" t="s">
        <v>359</v>
      </c>
      <c r="D37" s="943" t="s">
        <v>41</v>
      </c>
      <c r="E37" s="1032">
        <v>0</v>
      </c>
      <c r="F37" s="1033">
        <v>0</v>
      </c>
      <c r="G37" s="1033">
        <v>0</v>
      </c>
      <c r="H37" s="1033">
        <v>0</v>
      </c>
      <c r="I37" s="1033">
        <v>0</v>
      </c>
      <c r="J37" s="1033">
        <v>0</v>
      </c>
      <c r="K37" s="1033">
        <v>0</v>
      </c>
      <c r="L37" s="1036">
        <v>0</v>
      </c>
    </row>
    <row r="38" spans="1:12" ht="18.95" hidden="1" customHeight="1">
      <c r="A38" s="940"/>
      <c r="B38" s="941"/>
      <c r="C38" s="942"/>
      <c r="D38" s="945" t="s">
        <v>42</v>
      </c>
      <c r="E38" s="1034">
        <v>0</v>
      </c>
      <c r="F38" s="1027">
        <v>0</v>
      </c>
      <c r="G38" s="1027">
        <v>0</v>
      </c>
      <c r="H38" s="1027">
        <v>0</v>
      </c>
      <c r="I38" s="1027">
        <v>0</v>
      </c>
      <c r="J38" s="1027">
        <v>0</v>
      </c>
      <c r="K38" s="1027">
        <v>0</v>
      </c>
      <c r="L38" s="1035">
        <v>0</v>
      </c>
    </row>
    <row r="39" spans="1:12" ht="18.95" hidden="1" customHeight="1">
      <c r="A39" s="940"/>
      <c r="B39" s="941"/>
      <c r="C39" s="942"/>
      <c r="D39" s="945" t="s">
        <v>43</v>
      </c>
      <c r="E39" s="1034">
        <v>0</v>
      </c>
      <c r="F39" s="1027">
        <v>0</v>
      </c>
      <c r="G39" s="1027">
        <v>0</v>
      </c>
      <c r="H39" s="1027">
        <v>0</v>
      </c>
      <c r="I39" s="1027">
        <v>0</v>
      </c>
      <c r="J39" s="1027">
        <v>0</v>
      </c>
      <c r="K39" s="1027">
        <v>0</v>
      </c>
      <c r="L39" s="1035">
        <v>0</v>
      </c>
    </row>
    <row r="40" spans="1:12" ht="18.95" hidden="1" customHeight="1">
      <c r="A40" s="944"/>
      <c r="B40" s="942"/>
      <c r="C40" s="942"/>
      <c r="D40" s="945" t="s">
        <v>44</v>
      </c>
      <c r="E40" s="968">
        <v>0</v>
      </c>
      <c r="F40" s="902">
        <v>0</v>
      </c>
      <c r="G40" s="902">
        <v>0</v>
      </c>
      <c r="H40" s="902">
        <v>0</v>
      </c>
      <c r="I40" s="902">
        <v>0</v>
      </c>
      <c r="J40" s="902">
        <v>0</v>
      </c>
      <c r="K40" s="902">
        <v>0</v>
      </c>
      <c r="L40" s="969">
        <v>0</v>
      </c>
    </row>
    <row r="41" spans="1:12" ht="18.95" hidden="1" customHeight="1">
      <c r="A41" s="946"/>
      <c r="B41" s="947"/>
      <c r="C41" s="947"/>
      <c r="D41" s="951" t="s">
        <v>45</v>
      </c>
      <c r="E41" s="970">
        <v>0</v>
      </c>
      <c r="F41" s="971">
        <v>0</v>
      </c>
      <c r="G41" s="971">
        <v>0</v>
      </c>
      <c r="H41" s="971">
        <v>0</v>
      </c>
      <c r="I41" s="971">
        <v>0</v>
      </c>
      <c r="J41" s="971">
        <v>0</v>
      </c>
      <c r="K41" s="971">
        <v>0</v>
      </c>
      <c r="L41" s="972">
        <v>0</v>
      </c>
    </row>
    <row r="42" spans="1:12" ht="18.95" customHeight="1">
      <c r="A42" s="952" t="s">
        <v>360</v>
      </c>
      <c r="B42" s="953" t="s">
        <v>47</v>
      </c>
      <c r="C42" s="954" t="s">
        <v>361</v>
      </c>
      <c r="D42" s="955" t="s">
        <v>41</v>
      </c>
      <c r="E42" s="1096">
        <v>0</v>
      </c>
      <c r="F42" s="1094">
        <v>0</v>
      </c>
      <c r="G42" s="1094">
        <v>0</v>
      </c>
      <c r="H42" s="1094">
        <v>0</v>
      </c>
      <c r="I42" s="1094">
        <v>0</v>
      </c>
      <c r="J42" s="1094">
        <v>0</v>
      </c>
      <c r="K42" s="1094">
        <v>0</v>
      </c>
      <c r="L42" s="1097">
        <v>0</v>
      </c>
    </row>
    <row r="43" spans="1:12" ht="18.95" customHeight="1">
      <c r="A43" s="944"/>
      <c r="B43" s="942"/>
      <c r="C43" s="942" t="s">
        <v>362</v>
      </c>
      <c r="D43" s="945" t="s">
        <v>42</v>
      </c>
      <c r="E43" s="1034">
        <v>1498962</v>
      </c>
      <c r="F43" s="1027">
        <v>0</v>
      </c>
      <c r="G43" s="1027">
        <v>0</v>
      </c>
      <c r="H43" s="1027">
        <v>0</v>
      </c>
      <c r="I43" s="1027">
        <v>1498962</v>
      </c>
      <c r="J43" s="1027">
        <v>0</v>
      </c>
      <c r="K43" s="1027">
        <v>0</v>
      </c>
      <c r="L43" s="1035">
        <v>0</v>
      </c>
    </row>
    <row r="44" spans="1:12" ht="18.95" customHeight="1">
      <c r="A44" s="944"/>
      <c r="B44" s="942"/>
      <c r="C44" s="942"/>
      <c r="D44" s="945" t="s">
        <v>43</v>
      </c>
      <c r="E44" s="1034">
        <v>1493165</v>
      </c>
      <c r="F44" s="1027">
        <v>0</v>
      </c>
      <c r="G44" s="1027">
        <v>0</v>
      </c>
      <c r="H44" s="1027">
        <v>0</v>
      </c>
      <c r="I44" s="1027">
        <v>1493165</v>
      </c>
      <c r="J44" s="1027">
        <v>0</v>
      </c>
      <c r="K44" s="1027">
        <v>0</v>
      </c>
      <c r="L44" s="1035">
        <v>0</v>
      </c>
    </row>
    <row r="45" spans="1:12" ht="18.95" customHeight="1">
      <c r="A45" s="944"/>
      <c r="B45" s="942"/>
      <c r="C45" s="942"/>
      <c r="D45" s="945" t="s">
        <v>44</v>
      </c>
      <c r="E45" s="968">
        <v>0</v>
      </c>
      <c r="F45" s="902">
        <v>0</v>
      </c>
      <c r="G45" s="902">
        <v>0</v>
      </c>
      <c r="H45" s="902">
        <v>0</v>
      </c>
      <c r="I45" s="902">
        <v>0</v>
      </c>
      <c r="J45" s="902">
        <v>0</v>
      </c>
      <c r="K45" s="902">
        <v>0</v>
      </c>
      <c r="L45" s="969">
        <v>0</v>
      </c>
    </row>
    <row r="46" spans="1:12" ht="18.95" customHeight="1">
      <c r="A46" s="946"/>
      <c r="B46" s="947"/>
      <c r="C46" s="947"/>
      <c r="D46" s="948" t="s">
        <v>45</v>
      </c>
      <c r="E46" s="970">
        <v>0.99613265713206878</v>
      </c>
      <c r="F46" s="971">
        <v>0</v>
      </c>
      <c r="G46" s="971">
        <v>0</v>
      </c>
      <c r="H46" s="971">
        <v>0</v>
      </c>
      <c r="I46" s="971">
        <v>0.99613265713206878</v>
      </c>
      <c r="J46" s="971">
        <v>0</v>
      </c>
      <c r="K46" s="971">
        <v>0</v>
      </c>
      <c r="L46" s="972">
        <v>0</v>
      </c>
    </row>
    <row r="47" spans="1:12" ht="18.95" customHeight="1">
      <c r="A47" s="940" t="s">
        <v>363</v>
      </c>
      <c r="B47" s="941" t="s">
        <v>47</v>
      </c>
      <c r="C47" s="942" t="s">
        <v>364</v>
      </c>
      <c r="D47" s="956" t="s">
        <v>41</v>
      </c>
      <c r="E47" s="1032">
        <v>99696000</v>
      </c>
      <c r="F47" s="1027">
        <v>0</v>
      </c>
      <c r="G47" s="1027">
        <v>257000</v>
      </c>
      <c r="H47" s="1027">
        <v>98989000</v>
      </c>
      <c r="I47" s="1027">
        <v>450000</v>
      </c>
      <c r="J47" s="1027">
        <v>0</v>
      </c>
      <c r="K47" s="1027">
        <v>0</v>
      </c>
      <c r="L47" s="1035">
        <v>0</v>
      </c>
    </row>
    <row r="48" spans="1:12" ht="18.95" customHeight="1">
      <c r="A48" s="940"/>
      <c r="B48" s="941"/>
      <c r="C48" s="942"/>
      <c r="D48" s="945" t="s">
        <v>42</v>
      </c>
      <c r="E48" s="1034">
        <v>95854874.649999991</v>
      </c>
      <c r="F48" s="1027">
        <v>0</v>
      </c>
      <c r="G48" s="1027">
        <v>263355.71000000002</v>
      </c>
      <c r="H48" s="1027">
        <v>94679547.939999998</v>
      </c>
      <c r="I48" s="1027">
        <v>911971</v>
      </c>
      <c r="J48" s="1027">
        <v>0</v>
      </c>
      <c r="K48" s="1027">
        <v>0</v>
      </c>
      <c r="L48" s="1035">
        <v>0</v>
      </c>
    </row>
    <row r="49" spans="1:12" ht="18.95" customHeight="1">
      <c r="A49" s="940"/>
      <c r="B49" s="941"/>
      <c r="C49" s="942"/>
      <c r="D49" s="945" t="s">
        <v>43</v>
      </c>
      <c r="E49" s="1034">
        <v>95445547.50000006</v>
      </c>
      <c r="F49" s="1027">
        <v>0</v>
      </c>
      <c r="G49" s="1027">
        <v>260034.39</v>
      </c>
      <c r="H49" s="1027">
        <v>94277681.670000061</v>
      </c>
      <c r="I49" s="1027">
        <v>907831.44</v>
      </c>
      <c r="J49" s="1027">
        <v>0</v>
      </c>
      <c r="K49" s="1027">
        <v>0</v>
      </c>
      <c r="L49" s="1035">
        <v>0</v>
      </c>
    </row>
    <row r="50" spans="1:12" ht="18.95" customHeight="1">
      <c r="A50" s="940"/>
      <c r="B50" s="942"/>
      <c r="C50" s="942"/>
      <c r="D50" s="945" t="s">
        <v>44</v>
      </c>
      <c r="E50" s="968">
        <v>0.95736586723639927</v>
      </c>
      <c r="F50" s="902">
        <v>0</v>
      </c>
      <c r="G50" s="902">
        <v>1.0118069649805448</v>
      </c>
      <c r="H50" s="902">
        <v>0.9524056376971185</v>
      </c>
      <c r="I50" s="902">
        <v>2.0174032</v>
      </c>
      <c r="J50" s="902">
        <v>0</v>
      </c>
      <c r="K50" s="902">
        <v>0</v>
      </c>
      <c r="L50" s="969">
        <v>0</v>
      </c>
    </row>
    <row r="51" spans="1:12" ht="18.95" customHeight="1">
      <c r="A51" s="946"/>
      <c r="B51" s="947"/>
      <c r="C51" s="947"/>
      <c r="D51" s="950" t="s">
        <v>45</v>
      </c>
      <c r="E51" s="970">
        <v>0.99572972004298654</v>
      </c>
      <c r="F51" s="971">
        <v>0</v>
      </c>
      <c r="G51" s="971">
        <v>0.98738846406633829</v>
      </c>
      <c r="H51" s="971">
        <v>0.99575551131428508</v>
      </c>
      <c r="I51" s="971">
        <v>0.99546086443538218</v>
      </c>
      <c r="J51" s="971">
        <v>0</v>
      </c>
      <c r="K51" s="971">
        <v>0</v>
      </c>
      <c r="L51" s="972">
        <v>0</v>
      </c>
    </row>
    <row r="52" spans="1:12" ht="18.95" hidden="1" customHeight="1">
      <c r="A52" s="940" t="s">
        <v>365</v>
      </c>
      <c r="B52" s="941" t="s">
        <v>47</v>
      </c>
      <c r="C52" s="942" t="s">
        <v>366</v>
      </c>
      <c r="D52" s="943" t="s">
        <v>41</v>
      </c>
      <c r="E52" s="1032">
        <v>0</v>
      </c>
      <c r="F52" s="1033">
        <v>0</v>
      </c>
      <c r="G52" s="1033">
        <v>0</v>
      </c>
      <c r="H52" s="1033">
        <v>0</v>
      </c>
      <c r="I52" s="1033">
        <v>0</v>
      </c>
      <c r="J52" s="1033">
        <v>0</v>
      </c>
      <c r="K52" s="1033">
        <v>0</v>
      </c>
      <c r="L52" s="1036">
        <v>0</v>
      </c>
    </row>
    <row r="53" spans="1:12" ht="18.95" hidden="1" customHeight="1">
      <c r="A53" s="940"/>
      <c r="B53" s="941"/>
      <c r="C53" s="942"/>
      <c r="D53" s="945" t="s">
        <v>42</v>
      </c>
      <c r="E53" s="1034">
        <v>0</v>
      </c>
      <c r="F53" s="1027">
        <v>0</v>
      </c>
      <c r="G53" s="1027">
        <v>0</v>
      </c>
      <c r="H53" s="1027">
        <v>0</v>
      </c>
      <c r="I53" s="1027">
        <v>0</v>
      </c>
      <c r="J53" s="1027">
        <v>0</v>
      </c>
      <c r="K53" s="1027">
        <v>0</v>
      </c>
      <c r="L53" s="1035">
        <v>0</v>
      </c>
    </row>
    <row r="54" spans="1:12" ht="18.95" hidden="1" customHeight="1">
      <c r="A54" s="940"/>
      <c r="B54" s="941"/>
      <c r="C54" s="942"/>
      <c r="D54" s="945" t="s">
        <v>43</v>
      </c>
      <c r="E54" s="1034">
        <v>0</v>
      </c>
      <c r="F54" s="1027">
        <v>0</v>
      </c>
      <c r="G54" s="1027">
        <v>0</v>
      </c>
      <c r="H54" s="1027">
        <v>0</v>
      </c>
      <c r="I54" s="1027">
        <v>0</v>
      </c>
      <c r="J54" s="1027">
        <v>0</v>
      </c>
      <c r="K54" s="1027">
        <v>0</v>
      </c>
      <c r="L54" s="1035">
        <v>0</v>
      </c>
    </row>
    <row r="55" spans="1:12" ht="18.95" hidden="1" customHeight="1">
      <c r="A55" s="944"/>
      <c r="B55" s="942"/>
      <c r="C55" s="942"/>
      <c r="D55" s="945" t="s">
        <v>44</v>
      </c>
      <c r="E55" s="968">
        <v>0</v>
      </c>
      <c r="F55" s="902">
        <v>0</v>
      </c>
      <c r="G55" s="902">
        <v>0</v>
      </c>
      <c r="H55" s="902">
        <v>0</v>
      </c>
      <c r="I55" s="902">
        <v>0</v>
      </c>
      <c r="J55" s="902">
        <v>0</v>
      </c>
      <c r="K55" s="902">
        <v>0</v>
      </c>
      <c r="L55" s="969">
        <v>0</v>
      </c>
    </row>
    <row r="56" spans="1:12" ht="18.95" hidden="1" customHeight="1">
      <c r="A56" s="946"/>
      <c r="B56" s="947"/>
      <c r="C56" s="947"/>
      <c r="D56" s="950" t="s">
        <v>45</v>
      </c>
      <c r="E56" s="970">
        <v>0</v>
      </c>
      <c r="F56" s="971">
        <v>0</v>
      </c>
      <c r="G56" s="971">
        <v>0</v>
      </c>
      <c r="H56" s="971">
        <v>0</v>
      </c>
      <c r="I56" s="971">
        <v>0</v>
      </c>
      <c r="J56" s="971">
        <v>0</v>
      </c>
      <c r="K56" s="971">
        <v>0</v>
      </c>
      <c r="L56" s="972">
        <v>0</v>
      </c>
    </row>
    <row r="57" spans="1:12" ht="18.95" customHeight="1">
      <c r="A57" s="940" t="s">
        <v>367</v>
      </c>
      <c r="B57" s="941" t="s">
        <v>47</v>
      </c>
      <c r="C57" s="942" t="s">
        <v>368</v>
      </c>
      <c r="D57" s="945" t="s">
        <v>41</v>
      </c>
      <c r="E57" s="1032">
        <v>895990000</v>
      </c>
      <c r="F57" s="1027">
        <v>649264000</v>
      </c>
      <c r="G57" s="1027">
        <v>2301000</v>
      </c>
      <c r="H57" s="1027">
        <v>205206000</v>
      </c>
      <c r="I57" s="1027">
        <v>38307000</v>
      </c>
      <c r="J57" s="1027">
        <v>0</v>
      </c>
      <c r="K57" s="1027">
        <v>0</v>
      </c>
      <c r="L57" s="1035">
        <v>912000</v>
      </c>
    </row>
    <row r="58" spans="1:12" ht="18.95" customHeight="1">
      <c r="A58" s="940"/>
      <c r="B58" s="941"/>
      <c r="C58" s="942"/>
      <c r="D58" s="945" t="s">
        <v>42</v>
      </c>
      <c r="E58" s="1034">
        <v>987380863.36000013</v>
      </c>
      <c r="F58" s="1027">
        <v>566935582.67000008</v>
      </c>
      <c r="G58" s="1027">
        <v>2372992.75</v>
      </c>
      <c r="H58" s="1027">
        <v>219237254.87000003</v>
      </c>
      <c r="I58" s="1027">
        <v>165672096.80000001</v>
      </c>
      <c r="J58" s="1027">
        <v>0</v>
      </c>
      <c r="K58" s="1027">
        <v>0</v>
      </c>
      <c r="L58" s="1035">
        <v>33162936.27</v>
      </c>
    </row>
    <row r="59" spans="1:12" ht="18.95" customHeight="1">
      <c r="A59" s="940"/>
      <c r="B59" s="941"/>
      <c r="C59" s="942"/>
      <c r="D59" s="945" t="s">
        <v>43</v>
      </c>
      <c r="E59" s="1034">
        <v>871762856.52999985</v>
      </c>
      <c r="F59" s="1027">
        <v>457983189.97999996</v>
      </c>
      <c r="G59" s="1027">
        <v>2310434.7000000002</v>
      </c>
      <c r="H59" s="1027">
        <v>214840672.73999995</v>
      </c>
      <c r="I59" s="1027">
        <v>163950558.94999999</v>
      </c>
      <c r="J59" s="1027">
        <v>0</v>
      </c>
      <c r="K59" s="1027">
        <v>0</v>
      </c>
      <c r="L59" s="1035">
        <v>32678000.159999996</v>
      </c>
    </row>
    <row r="60" spans="1:12" ht="18.95" customHeight="1">
      <c r="A60" s="944"/>
      <c r="B60" s="942"/>
      <c r="C60" s="942"/>
      <c r="D60" s="945" t="s">
        <v>44</v>
      </c>
      <c r="E60" s="968">
        <v>0.97296047559682575</v>
      </c>
      <c r="F60" s="902">
        <v>0.70538823957588892</v>
      </c>
      <c r="G60" s="902">
        <v>1.0041002607561931</v>
      </c>
      <c r="H60" s="902">
        <v>1.0469512233560421</v>
      </c>
      <c r="I60" s="902">
        <v>4.2799112159657504</v>
      </c>
      <c r="J60" s="902">
        <v>0</v>
      </c>
      <c r="K60" s="902">
        <v>0</v>
      </c>
      <c r="L60" s="969" t="s">
        <v>912</v>
      </c>
    </row>
    <row r="61" spans="1:12" ht="18.95" customHeight="1">
      <c r="A61" s="946"/>
      <c r="B61" s="947"/>
      <c r="C61" s="947"/>
      <c r="D61" s="945" t="s">
        <v>45</v>
      </c>
      <c r="E61" s="970">
        <v>0.88290434712643828</v>
      </c>
      <c r="F61" s="971">
        <v>0.80782227113548677</v>
      </c>
      <c r="G61" s="971">
        <v>0.97363748793585658</v>
      </c>
      <c r="H61" s="971">
        <v>0.9799460081152398</v>
      </c>
      <c r="I61" s="971">
        <v>0.98960876403901454</v>
      </c>
      <c r="J61" s="971">
        <v>0</v>
      </c>
      <c r="K61" s="971">
        <v>0</v>
      </c>
      <c r="L61" s="972">
        <v>0.98537716606117631</v>
      </c>
    </row>
    <row r="62" spans="1:12" ht="18.95" customHeight="1">
      <c r="A62" s="940" t="s">
        <v>369</v>
      </c>
      <c r="B62" s="941" t="s">
        <v>47</v>
      </c>
      <c r="C62" s="942" t="s">
        <v>132</v>
      </c>
      <c r="D62" s="943" t="s">
        <v>41</v>
      </c>
      <c r="E62" s="1032">
        <v>3038000</v>
      </c>
      <c r="F62" s="1027">
        <v>3038000</v>
      </c>
      <c r="G62" s="1027">
        <v>0</v>
      </c>
      <c r="H62" s="1027">
        <v>0</v>
      </c>
      <c r="I62" s="1027">
        <v>0</v>
      </c>
      <c r="J62" s="1027">
        <v>0</v>
      </c>
      <c r="K62" s="1027">
        <v>0</v>
      </c>
      <c r="L62" s="1035">
        <v>0</v>
      </c>
    </row>
    <row r="63" spans="1:12" ht="18.95" customHeight="1">
      <c r="A63" s="940"/>
      <c r="B63" s="941"/>
      <c r="C63" s="942"/>
      <c r="D63" s="945" t="s">
        <v>42</v>
      </c>
      <c r="E63" s="1034">
        <v>3040080</v>
      </c>
      <c r="F63" s="1027">
        <v>3040080</v>
      </c>
      <c r="G63" s="1027">
        <v>0</v>
      </c>
      <c r="H63" s="1027">
        <v>0</v>
      </c>
      <c r="I63" s="1027">
        <v>0</v>
      </c>
      <c r="J63" s="1027">
        <v>0</v>
      </c>
      <c r="K63" s="1027">
        <v>0</v>
      </c>
      <c r="L63" s="1035">
        <v>0</v>
      </c>
    </row>
    <row r="64" spans="1:12" ht="18.95" customHeight="1">
      <c r="A64" s="940"/>
      <c r="B64" s="941"/>
      <c r="C64" s="942"/>
      <c r="D64" s="945" t="s">
        <v>43</v>
      </c>
      <c r="E64" s="1034">
        <v>2997107.75</v>
      </c>
      <c r="F64" s="1027">
        <v>2997107.75</v>
      </c>
      <c r="G64" s="1027">
        <v>0</v>
      </c>
      <c r="H64" s="1027">
        <v>0</v>
      </c>
      <c r="I64" s="1027">
        <v>0</v>
      </c>
      <c r="J64" s="1027">
        <v>0</v>
      </c>
      <c r="K64" s="1027">
        <v>0</v>
      </c>
      <c r="L64" s="1035">
        <v>0</v>
      </c>
    </row>
    <row r="65" spans="1:12" ht="18.95" customHeight="1">
      <c r="A65" s="944"/>
      <c r="B65" s="942"/>
      <c r="C65" s="942"/>
      <c r="D65" s="945" t="s">
        <v>44</v>
      </c>
      <c r="E65" s="968">
        <v>0.98653974654377885</v>
      </c>
      <c r="F65" s="902">
        <v>0.98653974654377885</v>
      </c>
      <c r="G65" s="902">
        <v>0</v>
      </c>
      <c r="H65" s="902">
        <v>0</v>
      </c>
      <c r="I65" s="902">
        <v>0</v>
      </c>
      <c r="J65" s="902">
        <v>0</v>
      </c>
      <c r="K65" s="902">
        <v>0</v>
      </c>
      <c r="L65" s="969">
        <v>0</v>
      </c>
    </row>
    <row r="66" spans="1:12" ht="18.95" customHeight="1">
      <c r="A66" s="946"/>
      <c r="B66" s="947"/>
      <c r="C66" s="947"/>
      <c r="D66" s="950" t="s">
        <v>45</v>
      </c>
      <c r="E66" s="970">
        <v>0.98586476342727825</v>
      </c>
      <c r="F66" s="971">
        <v>0.98586476342727825</v>
      </c>
      <c r="G66" s="971">
        <v>0</v>
      </c>
      <c r="H66" s="971">
        <v>0</v>
      </c>
      <c r="I66" s="971">
        <v>0</v>
      </c>
      <c r="J66" s="971">
        <v>0</v>
      </c>
      <c r="K66" s="971">
        <v>0</v>
      </c>
      <c r="L66" s="972">
        <v>0</v>
      </c>
    </row>
    <row r="67" spans="1:12" ht="18.95" customHeight="1">
      <c r="A67" s="940" t="s">
        <v>370</v>
      </c>
      <c r="B67" s="941" t="s">
        <v>47</v>
      </c>
      <c r="C67" s="942" t="s">
        <v>371</v>
      </c>
      <c r="D67" s="943" t="s">
        <v>41</v>
      </c>
      <c r="E67" s="1032">
        <v>106250000</v>
      </c>
      <c r="F67" s="1027">
        <v>96881000</v>
      </c>
      <c r="G67" s="1027">
        <v>0</v>
      </c>
      <c r="H67" s="1027">
        <v>8897000</v>
      </c>
      <c r="I67" s="1027">
        <v>472000</v>
      </c>
      <c r="J67" s="1027">
        <v>0</v>
      </c>
      <c r="K67" s="1027">
        <v>0</v>
      </c>
      <c r="L67" s="1035">
        <v>0</v>
      </c>
    </row>
    <row r="68" spans="1:12" ht="18.95" customHeight="1">
      <c r="A68" s="940"/>
      <c r="B68" s="941"/>
      <c r="C68" s="942"/>
      <c r="D68" s="945" t="s">
        <v>42</v>
      </c>
      <c r="E68" s="1034">
        <v>239647570.78000003</v>
      </c>
      <c r="F68" s="1027">
        <v>187943292.78000003</v>
      </c>
      <c r="G68" s="1027">
        <v>0</v>
      </c>
      <c r="H68" s="1027">
        <v>48100952.349999994</v>
      </c>
      <c r="I68" s="1027">
        <v>3603325.65</v>
      </c>
      <c r="J68" s="1027">
        <v>0</v>
      </c>
      <c r="K68" s="1027">
        <v>0</v>
      </c>
      <c r="L68" s="1035">
        <v>0</v>
      </c>
    </row>
    <row r="69" spans="1:12" ht="18.95" customHeight="1">
      <c r="A69" s="940"/>
      <c r="B69" s="941"/>
      <c r="C69" s="942"/>
      <c r="D69" s="945" t="s">
        <v>43</v>
      </c>
      <c r="E69" s="1034">
        <v>228049988.66999996</v>
      </c>
      <c r="F69" s="1027">
        <v>177173059.28999996</v>
      </c>
      <c r="G69" s="1027">
        <v>0</v>
      </c>
      <c r="H69" s="1027">
        <v>47401088.839999996</v>
      </c>
      <c r="I69" s="1027">
        <v>3475840.54</v>
      </c>
      <c r="J69" s="1027">
        <v>0</v>
      </c>
      <c r="K69" s="1027">
        <v>0</v>
      </c>
      <c r="L69" s="1035">
        <v>0</v>
      </c>
    </row>
    <row r="70" spans="1:12" ht="18.95" customHeight="1">
      <c r="A70" s="944"/>
      <c r="B70" s="942"/>
      <c r="C70" s="942"/>
      <c r="D70" s="945" t="s">
        <v>44</v>
      </c>
      <c r="E70" s="968">
        <v>2.146352834541176</v>
      </c>
      <c r="F70" s="902">
        <v>1.8287699269206548</v>
      </c>
      <c r="G70" s="902">
        <v>0</v>
      </c>
      <c r="H70" s="902">
        <v>5.3277609126671903</v>
      </c>
      <c r="I70" s="902">
        <v>7.3640689406779662</v>
      </c>
      <c r="J70" s="902">
        <v>0</v>
      </c>
      <c r="K70" s="902">
        <v>0</v>
      </c>
      <c r="L70" s="969">
        <v>0</v>
      </c>
    </row>
    <row r="71" spans="1:12" ht="18.95" customHeight="1">
      <c r="A71" s="946"/>
      <c r="B71" s="947"/>
      <c r="C71" s="947"/>
      <c r="D71" s="948" t="s">
        <v>45</v>
      </c>
      <c r="E71" s="970">
        <v>0.95160567631771731</v>
      </c>
      <c r="F71" s="971">
        <v>0.94269423861479673</v>
      </c>
      <c r="G71" s="971">
        <v>0</v>
      </c>
      <c r="H71" s="971">
        <v>0.98545011115564751</v>
      </c>
      <c r="I71" s="971">
        <v>0.96462015305222282</v>
      </c>
      <c r="J71" s="971">
        <v>0</v>
      </c>
      <c r="K71" s="971">
        <v>0</v>
      </c>
      <c r="L71" s="972">
        <v>0</v>
      </c>
    </row>
    <row r="72" spans="1:12" ht="18.95" customHeight="1">
      <c r="A72" s="957" t="s">
        <v>372</v>
      </c>
      <c r="B72" s="953" t="s">
        <v>47</v>
      </c>
      <c r="C72" s="958" t="s">
        <v>373</v>
      </c>
      <c r="D72" s="955" t="s">
        <v>41</v>
      </c>
      <c r="E72" s="1032">
        <v>420597000</v>
      </c>
      <c r="F72" s="1027">
        <v>343703000</v>
      </c>
      <c r="G72" s="1027">
        <v>157000</v>
      </c>
      <c r="H72" s="1027">
        <v>60380000</v>
      </c>
      <c r="I72" s="1027">
        <v>1239000</v>
      </c>
      <c r="J72" s="1027">
        <v>0</v>
      </c>
      <c r="K72" s="1027">
        <v>0</v>
      </c>
      <c r="L72" s="1035">
        <v>15118000</v>
      </c>
    </row>
    <row r="73" spans="1:12" ht="18.95" customHeight="1">
      <c r="A73" s="940"/>
      <c r="B73" s="941"/>
      <c r="C73" s="942"/>
      <c r="D73" s="945" t="s">
        <v>42</v>
      </c>
      <c r="E73" s="1034">
        <v>421119648.10000002</v>
      </c>
      <c r="F73" s="1027">
        <v>347463360.87</v>
      </c>
      <c r="G73" s="1027">
        <v>170695.7</v>
      </c>
      <c r="H73" s="1027">
        <v>53637175.109999999</v>
      </c>
      <c r="I73" s="1027">
        <v>3581593.42</v>
      </c>
      <c r="J73" s="1027">
        <v>0</v>
      </c>
      <c r="K73" s="1027">
        <v>0</v>
      </c>
      <c r="L73" s="1035">
        <v>16266823</v>
      </c>
    </row>
    <row r="74" spans="1:12" ht="18.95" customHeight="1">
      <c r="A74" s="940"/>
      <c r="B74" s="941"/>
      <c r="C74" s="942"/>
      <c r="D74" s="945" t="s">
        <v>43</v>
      </c>
      <c r="E74" s="1034">
        <v>417023828.18999994</v>
      </c>
      <c r="F74" s="1027">
        <v>345682332.14999998</v>
      </c>
      <c r="G74" s="1027">
        <v>161085.99000000002</v>
      </c>
      <c r="H74" s="1027">
        <v>52315262.70000001</v>
      </c>
      <c r="I74" s="1027">
        <v>3557567.2</v>
      </c>
      <c r="J74" s="1027">
        <v>0</v>
      </c>
      <c r="K74" s="1027">
        <v>0</v>
      </c>
      <c r="L74" s="1035">
        <v>15307580.149999999</v>
      </c>
    </row>
    <row r="75" spans="1:12" ht="18.95" customHeight="1">
      <c r="A75" s="944"/>
      <c r="B75" s="942"/>
      <c r="C75" s="942" t="s">
        <v>4</v>
      </c>
      <c r="D75" s="945" t="s">
        <v>44</v>
      </c>
      <c r="E75" s="968">
        <v>0.99150452378404963</v>
      </c>
      <c r="F75" s="902">
        <v>1.0057588445547463</v>
      </c>
      <c r="G75" s="902">
        <v>1.0260254140127389</v>
      </c>
      <c r="H75" s="902">
        <v>0.86643363199735024</v>
      </c>
      <c r="I75" s="902">
        <v>2.8713213882163036</v>
      </c>
      <c r="J75" s="902">
        <v>0</v>
      </c>
      <c r="K75" s="902">
        <v>0</v>
      </c>
      <c r="L75" s="969">
        <v>1.0125400284429156</v>
      </c>
    </row>
    <row r="76" spans="1:12" ht="18.75" customHeight="1">
      <c r="A76" s="946"/>
      <c r="B76" s="947"/>
      <c r="C76" s="947"/>
      <c r="D76" s="951" t="s">
        <v>45</v>
      </c>
      <c r="E76" s="970">
        <v>0.99027397574898357</v>
      </c>
      <c r="F76" s="971">
        <v>0.99487419705047297</v>
      </c>
      <c r="G76" s="971">
        <v>0.94370268261004819</v>
      </c>
      <c r="H76" s="971">
        <v>0.9753545482719963</v>
      </c>
      <c r="I76" s="971">
        <v>0.99329175113349422</v>
      </c>
      <c r="J76" s="971">
        <v>0</v>
      </c>
      <c r="K76" s="971">
        <v>0</v>
      </c>
      <c r="L76" s="972">
        <v>0.94103071939738936</v>
      </c>
    </row>
    <row r="77" spans="1:12" ht="18.95" hidden="1" customHeight="1">
      <c r="A77" s="940" t="s">
        <v>374</v>
      </c>
      <c r="B77" s="941" t="s">
        <v>47</v>
      </c>
      <c r="C77" s="942" t="s">
        <v>375</v>
      </c>
      <c r="D77" s="956" t="s">
        <v>41</v>
      </c>
      <c r="E77" s="1032">
        <v>0</v>
      </c>
      <c r="F77" s="1033">
        <v>0</v>
      </c>
      <c r="G77" s="1033">
        <v>0</v>
      </c>
      <c r="H77" s="1033">
        <v>0</v>
      </c>
      <c r="I77" s="1033">
        <v>0</v>
      </c>
      <c r="J77" s="1033">
        <v>0</v>
      </c>
      <c r="K77" s="1033">
        <v>0</v>
      </c>
      <c r="L77" s="1036">
        <v>0</v>
      </c>
    </row>
    <row r="78" spans="1:12" ht="18.95" hidden="1" customHeight="1">
      <c r="A78" s="940"/>
      <c r="B78" s="941"/>
      <c r="C78" s="942"/>
      <c r="D78" s="945" t="s">
        <v>42</v>
      </c>
      <c r="E78" s="1034">
        <v>0</v>
      </c>
      <c r="F78" s="1027">
        <v>0</v>
      </c>
      <c r="G78" s="1027">
        <v>0</v>
      </c>
      <c r="H78" s="1027">
        <v>0</v>
      </c>
      <c r="I78" s="1027">
        <v>0</v>
      </c>
      <c r="J78" s="1027">
        <v>0</v>
      </c>
      <c r="K78" s="1027">
        <v>0</v>
      </c>
      <c r="L78" s="1035">
        <v>0</v>
      </c>
    </row>
    <row r="79" spans="1:12" ht="18.95" hidden="1" customHeight="1">
      <c r="A79" s="940"/>
      <c r="B79" s="941"/>
      <c r="C79" s="942"/>
      <c r="D79" s="945" t="s">
        <v>43</v>
      </c>
      <c r="E79" s="1034">
        <v>0</v>
      </c>
      <c r="F79" s="1027">
        <v>0</v>
      </c>
      <c r="G79" s="1027">
        <v>0</v>
      </c>
      <c r="H79" s="1027">
        <v>0</v>
      </c>
      <c r="I79" s="1027">
        <v>0</v>
      </c>
      <c r="J79" s="1027">
        <v>0</v>
      </c>
      <c r="K79" s="1027">
        <v>0</v>
      </c>
      <c r="L79" s="1035">
        <v>0</v>
      </c>
    </row>
    <row r="80" spans="1:12" ht="18.95" hidden="1" customHeight="1">
      <c r="A80" s="944"/>
      <c r="B80" s="942"/>
      <c r="C80" s="942"/>
      <c r="D80" s="945" t="s">
        <v>44</v>
      </c>
      <c r="E80" s="968">
        <v>0</v>
      </c>
      <c r="F80" s="902">
        <v>0</v>
      </c>
      <c r="G80" s="902">
        <v>0</v>
      </c>
      <c r="H80" s="902">
        <v>0</v>
      </c>
      <c r="I80" s="902">
        <v>0</v>
      </c>
      <c r="J80" s="902">
        <v>0</v>
      </c>
      <c r="K80" s="902">
        <v>0</v>
      </c>
      <c r="L80" s="969">
        <v>0</v>
      </c>
    </row>
    <row r="81" spans="1:12" ht="18.95" hidden="1" customHeight="1">
      <c r="A81" s="946"/>
      <c r="B81" s="947"/>
      <c r="C81" s="947"/>
      <c r="D81" s="945" t="s">
        <v>45</v>
      </c>
      <c r="E81" s="970">
        <v>0</v>
      </c>
      <c r="F81" s="971">
        <v>0</v>
      </c>
      <c r="G81" s="971">
        <v>0</v>
      </c>
      <c r="H81" s="971">
        <v>0</v>
      </c>
      <c r="I81" s="971">
        <v>0</v>
      </c>
      <c r="J81" s="971">
        <v>0</v>
      </c>
      <c r="K81" s="971">
        <v>0</v>
      </c>
      <c r="L81" s="972">
        <v>0</v>
      </c>
    </row>
    <row r="82" spans="1:12" ht="18.95" hidden="1" customHeight="1">
      <c r="A82" s="940" t="s">
        <v>376</v>
      </c>
      <c r="B82" s="941" t="s">
        <v>47</v>
      </c>
      <c r="C82" s="942" t="s">
        <v>111</v>
      </c>
      <c r="D82" s="943" t="s">
        <v>41</v>
      </c>
      <c r="E82" s="1032">
        <v>0</v>
      </c>
      <c r="F82" s="1033">
        <v>0</v>
      </c>
      <c r="G82" s="1033">
        <v>0</v>
      </c>
      <c r="H82" s="1033">
        <v>0</v>
      </c>
      <c r="I82" s="1033">
        <v>0</v>
      </c>
      <c r="J82" s="1033">
        <v>0</v>
      </c>
      <c r="K82" s="1033">
        <v>0</v>
      </c>
      <c r="L82" s="1036">
        <v>0</v>
      </c>
    </row>
    <row r="83" spans="1:12" ht="18.95" hidden="1" customHeight="1">
      <c r="A83" s="940"/>
      <c r="B83" s="941"/>
      <c r="C83" s="942"/>
      <c r="D83" s="945" t="s">
        <v>42</v>
      </c>
      <c r="E83" s="1034">
        <v>0</v>
      </c>
      <c r="F83" s="1027">
        <v>0</v>
      </c>
      <c r="G83" s="1027">
        <v>0</v>
      </c>
      <c r="H83" s="1027">
        <v>0</v>
      </c>
      <c r="I83" s="1027">
        <v>0</v>
      </c>
      <c r="J83" s="1027">
        <v>0</v>
      </c>
      <c r="K83" s="1027">
        <v>0</v>
      </c>
      <c r="L83" s="1035">
        <v>0</v>
      </c>
    </row>
    <row r="84" spans="1:12" ht="18.95" hidden="1" customHeight="1">
      <c r="A84" s="940"/>
      <c r="B84" s="941"/>
      <c r="C84" s="942"/>
      <c r="D84" s="945" t="s">
        <v>43</v>
      </c>
      <c r="E84" s="1034">
        <v>0</v>
      </c>
      <c r="F84" s="1027">
        <v>0</v>
      </c>
      <c r="G84" s="1027">
        <v>0</v>
      </c>
      <c r="H84" s="1027">
        <v>0</v>
      </c>
      <c r="I84" s="1027">
        <v>0</v>
      </c>
      <c r="J84" s="1027">
        <v>0</v>
      </c>
      <c r="K84" s="1027">
        <v>0</v>
      </c>
      <c r="L84" s="1035">
        <v>0</v>
      </c>
    </row>
    <row r="85" spans="1:12" ht="18.95" hidden="1" customHeight="1">
      <c r="A85" s="944"/>
      <c r="B85" s="942"/>
      <c r="C85" s="942"/>
      <c r="D85" s="945" t="s">
        <v>44</v>
      </c>
      <c r="E85" s="968">
        <v>0</v>
      </c>
      <c r="F85" s="902">
        <v>0</v>
      </c>
      <c r="G85" s="902">
        <v>0</v>
      </c>
      <c r="H85" s="902">
        <v>0</v>
      </c>
      <c r="I85" s="902">
        <v>0</v>
      </c>
      <c r="J85" s="902">
        <v>0</v>
      </c>
      <c r="K85" s="902">
        <v>0</v>
      </c>
      <c r="L85" s="969">
        <v>0</v>
      </c>
    </row>
    <row r="86" spans="1:12" ht="18.95" hidden="1" customHeight="1">
      <c r="A86" s="946"/>
      <c r="B86" s="947"/>
      <c r="C86" s="947"/>
      <c r="D86" s="950" t="s">
        <v>45</v>
      </c>
      <c r="E86" s="970">
        <v>0</v>
      </c>
      <c r="F86" s="971">
        <v>0</v>
      </c>
      <c r="G86" s="971">
        <v>0</v>
      </c>
      <c r="H86" s="971">
        <v>0</v>
      </c>
      <c r="I86" s="971">
        <v>0</v>
      </c>
      <c r="J86" s="971">
        <v>0</v>
      </c>
      <c r="K86" s="971">
        <v>0</v>
      </c>
      <c r="L86" s="972">
        <v>0</v>
      </c>
    </row>
    <row r="87" spans="1:12" ht="18.95" customHeight="1">
      <c r="A87" s="940" t="s">
        <v>377</v>
      </c>
      <c r="B87" s="941" t="s">
        <v>47</v>
      </c>
      <c r="C87" s="942" t="s">
        <v>83</v>
      </c>
      <c r="D87" s="945" t="s">
        <v>41</v>
      </c>
      <c r="E87" s="1032">
        <v>1684879000</v>
      </c>
      <c r="F87" s="1027">
        <v>504576000</v>
      </c>
      <c r="G87" s="1027">
        <v>2411000</v>
      </c>
      <c r="H87" s="1027">
        <v>1116860000</v>
      </c>
      <c r="I87" s="1027">
        <v>46077000</v>
      </c>
      <c r="J87" s="1027">
        <v>0</v>
      </c>
      <c r="K87" s="1027">
        <v>0</v>
      </c>
      <c r="L87" s="1035">
        <v>14955000</v>
      </c>
    </row>
    <row r="88" spans="1:12" ht="18.95" customHeight="1">
      <c r="A88" s="940"/>
      <c r="B88" s="941"/>
      <c r="C88" s="942"/>
      <c r="D88" s="945" t="s">
        <v>42</v>
      </c>
      <c r="E88" s="1034">
        <v>1773867557.2000003</v>
      </c>
      <c r="F88" s="1027">
        <v>482432380.96000004</v>
      </c>
      <c r="G88" s="1027">
        <v>2811160.67</v>
      </c>
      <c r="H88" s="1027">
        <v>1155065635.2900002</v>
      </c>
      <c r="I88" s="1027">
        <v>66004341.629999995</v>
      </c>
      <c r="J88" s="1027">
        <v>5000</v>
      </c>
      <c r="K88" s="1027">
        <v>0</v>
      </c>
      <c r="L88" s="1035">
        <v>67549038.649999991</v>
      </c>
    </row>
    <row r="89" spans="1:12" ht="18.95" customHeight="1">
      <c r="A89" s="940"/>
      <c r="B89" s="941"/>
      <c r="C89" s="942"/>
      <c r="D89" s="945" t="s">
        <v>43</v>
      </c>
      <c r="E89" s="1034">
        <v>1737475814.8100004</v>
      </c>
      <c r="F89" s="1027">
        <v>467045915.57000011</v>
      </c>
      <c r="G89" s="1027">
        <v>2681833.5499999998</v>
      </c>
      <c r="H89" s="1027">
        <v>1139414969.9400003</v>
      </c>
      <c r="I89" s="1027">
        <v>65236952.009999998</v>
      </c>
      <c r="J89" s="1027">
        <v>4560.13</v>
      </c>
      <c r="K89" s="1027">
        <v>0</v>
      </c>
      <c r="L89" s="1035">
        <v>63091583.609999977</v>
      </c>
    </row>
    <row r="90" spans="1:12" ht="18.95" customHeight="1">
      <c r="A90" s="940"/>
      <c r="B90" s="942"/>
      <c r="C90" s="942"/>
      <c r="D90" s="945" t="s">
        <v>44</v>
      </c>
      <c r="E90" s="968">
        <v>1.0312169685835009</v>
      </c>
      <c r="F90" s="902">
        <v>0.92562055184947389</v>
      </c>
      <c r="G90" s="902">
        <v>1.1123324554126917</v>
      </c>
      <c r="H90" s="902">
        <v>1.0201949840982758</v>
      </c>
      <c r="I90" s="902">
        <v>1.4158246415782276</v>
      </c>
      <c r="J90" s="902">
        <v>0</v>
      </c>
      <c r="K90" s="902">
        <v>0</v>
      </c>
      <c r="L90" s="969">
        <v>4.2187618595787351</v>
      </c>
    </row>
    <row r="91" spans="1:12" ht="18.95" customHeight="1">
      <c r="A91" s="946"/>
      <c r="B91" s="947"/>
      <c r="C91" s="947"/>
      <c r="D91" s="948" t="s">
        <v>45</v>
      </c>
      <c r="E91" s="970">
        <v>0.97948452112882478</v>
      </c>
      <c r="F91" s="971">
        <v>0.9681064829036099</v>
      </c>
      <c r="G91" s="971">
        <v>0.95399511618807609</v>
      </c>
      <c r="H91" s="971">
        <v>0.986450410373372</v>
      </c>
      <c r="I91" s="971">
        <v>0.98837364935322369</v>
      </c>
      <c r="J91" s="971">
        <v>0.912026</v>
      </c>
      <c r="K91" s="971">
        <v>0</v>
      </c>
      <c r="L91" s="972">
        <v>0.93401156953400977</v>
      </c>
    </row>
    <row r="92" spans="1:12" ht="18.95" hidden="1" customHeight="1">
      <c r="A92" s="940" t="s">
        <v>378</v>
      </c>
      <c r="B92" s="941" t="s">
        <v>47</v>
      </c>
      <c r="C92" s="942" t="s">
        <v>379</v>
      </c>
      <c r="D92" s="943" t="s">
        <v>41</v>
      </c>
      <c r="E92" s="1032">
        <v>0</v>
      </c>
      <c r="F92" s="1033">
        <v>0</v>
      </c>
      <c r="G92" s="1033">
        <v>0</v>
      </c>
      <c r="H92" s="1033">
        <v>0</v>
      </c>
      <c r="I92" s="1033">
        <v>0</v>
      </c>
      <c r="J92" s="1033">
        <v>0</v>
      </c>
      <c r="K92" s="1033">
        <v>0</v>
      </c>
      <c r="L92" s="1036">
        <v>0</v>
      </c>
    </row>
    <row r="93" spans="1:12" ht="18.95" hidden="1" customHeight="1">
      <c r="A93" s="940"/>
      <c r="B93" s="941"/>
      <c r="C93" s="942" t="s">
        <v>380</v>
      </c>
      <c r="D93" s="945" t="s">
        <v>42</v>
      </c>
      <c r="E93" s="1034">
        <v>0</v>
      </c>
      <c r="F93" s="1027">
        <v>0</v>
      </c>
      <c r="G93" s="1027">
        <v>0</v>
      </c>
      <c r="H93" s="1027">
        <v>0</v>
      </c>
      <c r="I93" s="1027">
        <v>0</v>
      </c>
      <c r="J93" s="1027">
        <v>0</v>
      </c>
      <c r="K93" s="1027">
        <v>0</v>
      </c>
      <c r="L93" s="1035">
        <v>0</v>
      </c>
    </row>
    <row r="94" spans="1:12" ht="18.95" hidden="1" customHeight="1">
      <c r="A94" s="940"/>
      <c r="B94" s="941"/>
      <c r="C94" s="942" t="s">
        <v>381</v>
      </c>
      <c r="D94" s="945" t="s">
        <v>43</v>
      </c>
      <c r="E94" s="1034">
        <v>0</v>
      </c>
      <c r="F94" s="1027">
        <v>0</v>
      </c>
      <c r="G94" s="1027">
        <v>0</v>
      </c>
      <c r="H94" s="1027">
        <v>0</v>
      </c>
      <c r="I94" s="1027">
        <v>0</v>
      </c>
      <c r="J94" s="1027">
        <v>0</v>
      </c>
      <c r="K94" s="1027">
        <v>0</v>
      </c>
      <c r="L94" s="1035">
        <v>0</v>
      </c>
    </row>
    <row r="95" spans="1:12" ht="18.95" hidden="1" customHeight="1">
      <c r="A95" s="944"/>
      <c r="B95" s="942"/>
      <c r="C95" s="942" t="s">
        <v>382</v>
      </c>
      <c r="D95" s="945" t="s">
        <v>44</v>
      </c>
      <c r="E95" s="968">
        <v>0</v>
      </c>
      <c r="F95" s="902">
        <v>0</v>
      </c>
      <c r="G95" s="902">
        <v>0</v>
      </c>
      <c r="H95" s="902">
        <v>0</v>
      </c>
      <c r="I95" s="902">
        <v>0</v>
      </c>
      <c r="J95" s="902">
        <v>0</v>
      </c>
      <c r="K95" s="902">
        <v>0</v>
      </c>
      <c r="L95" s="969">
        <v>0</v>
      </c>
    </row>
    <row r="96" spans="1:12" ht="18.95" hidden="1" customHeight="1">
      <c r="A96" s="946"/>
      <c r="B96" s="947"/>
      <c r="C96" s="947"/>
      <c r="D96" s="950" t="s">
        <v>45</v>
      </c>
      <c r="E96" s="970">
        <v>0</v>
      </c>
      <c r="F96" s="971">
        <v>0</v>
      </c>
      <c r="G96" s="971">
        <v>0</v>
      </c>
      <c r="H96" s="971">
        <v>0</v>
      </c>
      <c r="I96" s="971">
        <v>0</v>
      </c>
      <c r="J96" s="971">
        <v>0</v>
      </c>
      <c r="K96" s="971">
        <v>0</v>
      </c>
      <c r="L96" s="972">
        <v>0</v>
      </c>
    </row>
    <row r="97" spans="1:12" ht="18.95" customHeight="1">
      <c r="A97" s="940" t="s">
        <v>383</v>
      </c>
      <c r="B97" s="941" t="s">
        <v>47</v>
      </c>
      <c r="C97" s="942" t="s">
        <v>113</v>
      </c>
      <c r="D97" s="945" t="s">
        <v>41</v>
      </c>
      <c r="E97" s="1032">
        <v>6340000</v>
      </c>
      <c r="F97" s="1027">
        <v>1633000</v>
      </c>
      <c r="G97" s="1027">
        <v>5000</v>
      </c>
      <c r="H97" s="1027">
        <v>3560000</v>
      </c>
      <c r="I97" s="1027">
        <v>1142000</v>
      </c>
      <c r="J97" s="1027">
        <v>0</v>
      </c>
      <c r="K97" s="1027">
        <v>0</v>
      </c>
      <c r="L97" s="1035">
        <v>0</v>
      </c>
    </row>
    <row r="98" spans="1:12" ht="18.95" customHeight="1">
      <c r="A98" s="940"/>
      <c r="B98" s="941"/>
      <c r="C98" s="942"/>
      <c r="D98" s="945" t="s">
        <v>42</v>
      </c>
      <c r="E98" s="1034">
        <v>43636557.890000001</v>
      </c>
      <c r="F98" s="1027">
        <v>23438342.559999999</v>
      </c>
      <c r="G98" s="1027">
        <v>0</v>
      </c>
      <c r="H98" s="1027">
        <v>8137149.3300000001</v>
      </c>
      <c r="I98" s="1027">
        <v>12061066</v>
      </c>
      <c r="J98" s="1027">
        <v>0</v>
      </c>
      <c r="K98" s="1027">
        <v>0</v>
      </c>
      <c r="L98" s="1035">
        <v>0</v>
      </c>
    </row>
    <row r="99" spans="1:12" ht="18.95" customHeight="1">
      <c r="A99" s="940"/>
      <c r="B99" s="941"/>
      <c r="C99" s="942"/>
      <c r="D99" s="945" t="s">
        <v>43</v>
      </c>
      <c r="E99" s="1034">
        <v>42485753.169999994</v>
      </c>
      <c r="F99" s="1027">
        <v>22859982.84</v>
      </c>
      <c r="G99" s="1027">
        <v>0</v>
      </c>
      <c r="H99" s="1027">
        <v>7626467.4799999967</v>
      </c>
      <c r="I99" s="1027">
        <v>11999302.85</v>
      </c>
      <c r="J99" s="1027">
        <v>0</v>
      </c>
      <c r="K99" s="1027">
        <v>0</v>
      </c>
      <c r="L99" s="1035">
        <v>0</v>
      </c>
    </row>
    <row r="100" spans="1:12" ht="18.95" customHeight="1">
      <c r="A100" s="944"/>
      <c r="B100" s="942"/>
      <c r="C100" s="942"/>
      <c r="D100" s="945" t="s">
        <v>44</v>
      </c>
      <c r="E100" s="968">
        <v>6.7012228974763399</v>
      </c>
      <c r="F100" s="902" t="s">
        <v>912</v>
      </c>
      <c r="G100" s="902">
        <v>0</v>
      </c>
      <c r="H100" s="902">
        <v>2.1422661460674148</v>
      </c>
      <c r="I100" s="902" t="s">
        <v>912</v>
      </c>
      <c r="J100" s="902">
        <v>0</v>
      </c>
      <c r="K100" s="902">
        <v>0</v>
      </c>
      <c r="L100" s="969">
        <v>0</v>
      </c>
    </row>
    <row r="101" spans="1:12" ht="18.95" customHeight="1">
      <c r="A101" s="946"/>
      <c r="B101" s="947"/>
      <c r="C101" s="947"/>
      <c r="D101" s="948" t="s">
        <v>45</v>
      </c>
      <c r="E101" s="970">
        <v>0.97362750923432184</v>
      </c>
      <c r="F101" s="971">
        <v>0.9753242056890562</v>
      </c>
      <c r="G101" s="971">
        <v>0</v>
      </c>
      <c r="H101" s="971">
        <v>0.93724069335716576</v>
      </c>
      <c r="I101" s="971">
        <v>0.99487913008684303</v>
      </c>
      <c r="J101" s="971">
        <v>0</v>
      </c>
      <c r="K101" s="971">
        <v>0</v>
      </c>
      <c r="L101" s="972">
        <v>0</v>
      </c>
    </row>
    <row r="102" spans="1:12" ht="18.95" hidden="1" customHeight="1">
      <c r="A102" s="957" t="s">
        <v>384</v>
      </c>
      <c r="B102" s="953" t="s">
        <v>47</v>
      </c>
      <c r="C102" s="958" t="s">
        <v>385</v>
      </c>
      <c r="D102" s="955" t="s">
        <v>41</v>
      </c>
      <c r="E102" s="1032">
        <v>0</v>
      </c>
      <c r="F102" s="1027">
        <v>0</v>
      </c>
      <c r="G102" s="1027">
        <v>0</v>
      </c>
      <c r="H102" s="1027">
        <v>0</v>
      </c>
      <c r="I102" s="1027">
        <v>0</v>
      </c>
      <c r="J102" s="1027">
        <v>0</v>
      </c>
      <c r="K102" s="1027">
        <v>0</v>
      </c>
      <c r="L102" s="1035">
        <v>0</v>
      </c>
    </row>
    <row r="103" spans="1:12" ht="18.95" hidden="1" customHeight="1">
      <c r="A103" s="940"/>
      <c r="B103" s="941"/>
      <c r="C103" s="942" t="s">
        <v>386</v>
      </c>
      <c r="D103" s="945" t="s">
        <v>42</v>
      </c>
      <c r="E103" s="1034">
        <v>0</v>
      </c>
      <c r="F103" s="1027">
        <v>0</v>
      </c>
      <c r="G103" s="1027">
        <v>0</v>
      </c>
      <c r="H103" s="1027">
        <v>0</v>
      </c>
      <c r="I103" s="1027">
        <v>0</v>
      </c>
      <c r="J103" s="1027">
        <v>0</v>
      </c>
      <c r="K103" s="1027">
        <v>0</v>
      </c>
      <c r="L103" s="1035">
        <v>0</v>
      </c>
    </row>
    <row r="104" spans="1:12" ht="18.95" hidden="1" customHeight="1">
      <c r="A104" s="940"/>
      <c r="B104" s="941"/>
      <c r="C104" s="942"/>
      <c r="D104" s="945" t="s">
        <v>43</v>
      </c>
      <c r="E104" s="1034">
        <v>0</v>
      </c>
      <c r="F104" s="1027">
        <v>0</v>
      </c>
      <c r="G104" s="1027">
        <v>0</v>
      </c>
      <c r="H104" s="1027">
        <v>0</v>
      </c>
      <c r="I104" s="1027">
        <v>0</v>
      </c>
      <c r="J104" s="1027">
        <v>0</v>
      </c>
      <c r="K104" s="1027">
        <v>0</v>
      </c>
      <c r="L104" s="1035">
        <v>0</v>
      </c>
    </row>
    <row r="105" spans="1:12" ht="18.95" hidden="1" customHeight="1">
      <c r="A105" s="944"/>
      <c r="B105" s="942"/>
      <c r="C105" s="942"/>
      <c r="D105" s="945" t="s">
        <v>44</v>
      </c>
      <c r="E105" s="968">
        <v>0</v>
      </c>
      <c r="F105" s="902">
        <v>0</v>
      </c>
      <c r="G105" s="902">
        <v>0</v>
      </c>
      <c r="H105" s="902">
        <v>0</v>
      </c>
      <c r="I105" s="902">
        <v>0</v>
      </c>
      <c r="J105" s="902">
        <v>0</v>
      </c>
      <c r="K105" s="902">
        <v>0</v>
      </c>
      <c r="L105" s="969">
        <v>0</v>
      </c>
    </row>
    <row r="106" spans="1:12" ht="18.95" hidden="1" customHeight="1">
      <c r="A106" s="946"/>
      <c r="B106" s="947"/>
      <c r="C106" s="947"/>
      <c r="D106" s="951" t="s">
        <v>45</v>
      </c>
      <c r="E106" s="970">
        <v>0</v>
      </c>
      <c r="F106" s="971">
        <v>0</v>
      </c>
      <c r="G106" s="971">
        <v>0</v>
      </c>
      <c r="H106" s="971">
        <v>0</v>
      </c>
      <c r="I106" s="971">
        <v>0</v>
      </c>
      <c r="J106" s="971">
        <v>0</v>
      </c>
      <c r="K106" s="971">
        <v>0</v>
      </c>
      <c r="L106" s="972">
        <v>0</v>
      </c>
    </row>
    <row r="107" spans="1:12" ht="18.95" customHeight="1">
      <c r="A107" s="940" t="s">
        <v>387</v>
      </c>
      <c r="B107" s="941" t="s">
        <v>47</v>
      </c>
      <c r="C107" s="942" t="s">
        <v>388</v>
      </c>
      <c r="D107" s="956" t="s">
        <v>41</v>
      </c>
      <c r="E107" s="1032">
        <v>3118625000</v>
      </c>
      <c r="F107" s="1027">
        <v>2702208000</v>
      </c>
      <c r="G107" s="1027">
        <v>4694000</v>
      </c>
      <c r="H107" s="1027">
        <v>207269000</v>
      </c>
      <c r="I107" s="1027">
        <v>196846000</v>
      </c>
      <c r="J107" s="1027">
        <v>0</v>
      </c>
      <c r="K107" s="1027">
        <v>0</v>
      </c>
      <c r="L107" s="1035">
        <v>7608000</v>
      </c>
    </row>
    <row r="108" spans="1:12" ht="18.95" customHeight="1">
      <c r="A108" s="940"/>
      <c r="B108" s="941"/>
      <c r="C108" s="942" t="s">
        <v>389</v>
      </c>
      <c r="D108" s="945" t="s">
        <v>42</v>
      </c>
      <c r="E108" s="1034">
        <v>3525727076.4599996</v>
      </c>
      <c r="F108" s="1027">
        <v>2948643475.5599999</v>
      </c>
      <c r="G108" s="1027">
        <v>3567257.41</v>
      </c>
      <c r="H108" s="1027">
        <v>266433617.80999994</v>
      </c>
      <c r="I108" s="1027">
        <v>291997392.04000002</v>
      </c>
      <c r="J108" s="1027">
        <v>0</v>
      </c>
      <c r="K108" s="1027">
        <v>0</v>
      </c>
      <c r="L108" s="1035">
        <v>15085333.639999999</v>
      </c>
    </row>
    <row r="109" spans="1:12" ht="18.95" customHeight="1">
      <c r="A109" s="940"/>
      <c r="B109" s="941"/>
      <c r="C109" s="942"/>
      <c r="D109" s="945" t="s">
        <v>43</v>
      </c>
      <c r="E109" s="1034">
        <v>3517272552.8600001</v>
      </c>
      <c r="F109" s="1027">
        <v>2944959609.1399999</v>
      </c>
      <c r="G109" s="1027">
        <v>3566525.46</v>
      </c>
      <c r="H109" s="1027">
        <v>264308340.89000025</v>
      </c>
      <c r="I109" s="1027">
        <v>289404238.25</v>
      </c>
      <c r="J109" s="1027">
        <v>0</v>
      </c>
      <c r="K109" s="1027">
        <v>0</v>
      </c>
      <c r="L109" s="1035">
        <v>15033839.119999999</v>
      </c>
    </row>
    <row r="110" spans="1:12" ht="18.95" customHeight="1">
      <c r="A110" s="940"/>
      <c r="B110" s="942"/>
      <c r="C110" s="942"/>
      <c r="D110" s="945" t="s">
        <v>44</v>
      </c>
      <c r="E110" s="968">
        <v>1.1278279860066536</v>
      </c>
      <c r="F110" s="902">
        <v>1.0898345386957629</v>
      </c>
      <c r="G110" s="902">
        <v>0.75980516829995737</v>
      </c>
      <c r="H110" s="902">
        <v>1.2751947512170188</v>
      </c>
      <c r="I110" s="902">
        <v>1.4702063453156275</v>
      </c>
      <c r="J110" s="902">
        <v>0</v>
      </c>
      <c r="K110" s="902">
        <v>0</v>
      </c>
      <c r="L110" s="969">
        <v>1.9760566666666666</v>
      </c>
    </row>
    <row r="111" spans="1:12" ht="18.95" customHeight="1">
      <c r="A111" s="946"/>
      <c r="B111" s="947"/>
      <c r="C111" s="947"/>
      <c r="D111" s="945" t="s">
        <v>45</v>
      </c>
      <c r="E111" s="970">
        <v>0.99760204819696707</v>
      </c>
      <c r="F111" s="971">
        <v>0.99875065722576029</v>
      </c>
      <c r="G111" s="971">
        <v>0.99979481435851858</v>
      </c>
      <c r="H111" s="971">
        <v>0.99202324039485412</v>
      </c>
      <c r="I111" s="971">
        <v>0.99111925701841619</v>
      </c>
      <c r="J111" s="971">
        <v>0</v>
      </c>
      <c r="K111" s="971">
        <v>0</v>
      </c>
      <c r="L111" s="972">
        <v>0.99658645136866864</v>
      </c>
    </row>
    <row r="112" spans="1:12" ht="18.95" customHeight="1">
      <c r="A112" s="940" t="s">
        <v>390</v>
      </c>
      <c r="B112" s="941" t="s">
        <v>47</v>
      </c>
      <c r="C112" s="942" t="s">
        <v>391</v>
      </c>
      <c r="D112" s="943" t="s">
        <v>41</v>
      </c>
      <c r="E112" s="1032">
        <v>100518000</v>
      </c>
      <c r="F112" s="1027">
        <v>100518000</v>
      </c>
      <c r="G112" s="1027">
        <v>0</v>
      </c>
      <c r="H112" s="1027">
        <v>0</v>
      </c>
      <c r="I112" s="1027">
        <v>0</v>
      </c>
      <c r="J112" s="1027">
        <v>0</v>
      </c>
      <c r="K112" s="1027">
        <v>0</v>
      </c>
      <c r="L112" s="1035">
        <v>0</v>
      </c>
    </row>
    <row r="113" spans="1:12" ht="18.95" customHeight="1">
      <c r="A113" s="940"/>
      <c r="B113" s="941"/>
      <c r="C113" s="942"/>
      <c r="D113" s="945" t="s">
        <v>42</v>
      </c>
      <c r="E113" s="1034">
        <v>100482964</v>
      </c>
      <c r="F113" s="1027">
        <v>100473223</v>
      </c>
      <c r="G113" s="1027">
        <v>0</v>
      </c>
      <c r="H113" s="1027">
        <v>9741</v>
      </c>
      <c r="I113" s="1027">
        <v>0</v>
      </c>
      <c r="J113" s="1027">
        <v>0</v>
      </c>
      <c r="K113" s="1027">
        <v>0</v>
      </c>
      <c r="L113" s="1035">
        <v>0</v>
      </c>
    </row>
    <row r="114" spans="1:12" ht="18.95" customHeight="1">
      <c r="A114" s="940"/>
      <c r="B114" s="941"/>
      <c r="C114" s="942"/>
      <c r="D114" s="945" t="s">
        <v>43</v>
      </c>
      <c r="E114" s="1034">
        <v>99251545.180000007</v>
      </c>
      <c r="F114" s="1027">
        <v>99247256</v>
      </c>
      <c r="G114" s="1027">
        <v>0</v>
      </c>
      <c r="H114" s="1027">
        <v>4289.18</v>
      </c>
      <c r="I114" s="1027">
        <v>0</v>
      </c>
      <c r="J114" s="1027">
        <v>0</v>
      </c>
      <c r="K114" s="1027">
        <v>0</v>
      </c>
      <c r="L114" s="1035">
        <v>0</v>
      </c>
    </row>
    <row r="115" spans="1:12" ht="18.95" customHeight="1">
      <c r="A115" s="944"/>
      <c r="B115" s="942"/>
      <c r="C115" s="942"/>
      <c r="D115" s="945" t="s">
        <v>44</v>
      </c>
      <c r="E115" s="968">
        <v>0.9874007160906505</v>
      </c>
      <c r="F115" s="902">
        <v>0.98735804532521543</v>
      </c>
      <c r="G115" s="902">
        <v>0</v>
      </c>
      <c r="H115" s="902">
        <v>0</v>
      </c>
      <c r="I115" s="902">
        <v>0</v>
      </c>
      <c r="J115" s="902">
        <v>0</v>
      </c>
      <c r="K115" s="902">
        <v>0</v>
      </c>
      <c r="L115" s="969">
        <v>0</v>
      </c>
    </row>
    <row r="116" spans="1:12" ht="18.95" customHeight="1">
      <c r="A116" s="946"/>
      <c r="B116" s="947"/>
      <c r="C116" s="947"/>
      <c r="D116" s="950" t="s">
        <v>45</v>
      </c>
      <c r="E116" s="970">
        <v>0.98774499904282287</v>
      </c>
      <c r="F116" s="971">
        <v>0.98779807232818639</v>
      </c>
      <c r="G116" s="971">
        <v>0</v>
      </c>
      <c r="H116" s="971">
        <v>0.44032234883482191</v>
      </c>
      <c r="I116" s="971">
        <v>0</v>
      </c>
      <c r="J116" s="971">
        <v>0</v>
      </c>
      <c r="K116" s="971">
        <v>0</v>
      </c>
      <c r="L116" s="972">
        <v>0</v>
      </c>
    </row>
    <row r="117" spans="1:12" ht="18.95" customHeight="1">
      <c r="A117" s="940" t="s">
        <v>392</v>
      </c>
      <c r="B117" s="941" t="s">
        <v>47</v>
      </c>
      <c r="C117" s="942" t="s">
        <v>393</v>
      </c>
      <c r="D117" s="943" t="s">
        <v>41</v>
      </c>
      <c r="E117" s="1095">
        <v>0</v>
      </c>
      <c r="F117" s="1094">
        <v>0</v>
      </c>
      <c r="G117" s="1094">
        <v>0</v>
      </c>
      <c r="H117" s="1094">
        <v>0</v>
      </c>
      <c r="I117" s="1094">
        <v>0</v>
      </c>
      <c r="J117" s="1094">
        <v>0</v>
      </c>
      <c r="K117" s="1094">
        <v>0</v>
      </c>
      <c r="L117" s="1097">
        <v>0</v>
      </c>
    </row>
    <row r="118" spans="1:12" ht="18.95" customHeight="1">
      <c r="A118" s="940"/>
      <c r="B118" s="941"/>
      <c r="C118" s="942" t="s">
        <v>394</v>
      </c>
      <c r="D118" s="945" t="s">
        <v>42</v>
      </c>
      <c r="E118" s="1034">
        <v>6094428</v>
      </c>
      <c r="F118" s="1027">
        <v>6094428</v>
      </c>
      <c r="G118" s="1027">
        <v>0</v>
      </c>
      <c r="H118" s="1027">
        <v>0</v>
      </c>
      <c r="I118" s="1027">
        <v>0</v>
      </c>
      <c r="J118" s="1027">
        <v>0</v>
      </c>
      <c r="K118" s="1027">
        <v>0</v>
      </c>
      <c r="L118" s="1035">
        <v>0</v>
      </c>
    </row>
    <row r="119" spans="1:12" ht="18.95" customHeight="1">
      <c r="A119" s="940"/>
      <c r="B119" s="941"/>
      <c r="C119" s="942" t="s">
        <v>395</v>
      </c>
      <c r="D119" s="945" t="s">
        <v>43</v>
      </c>
      <c r="E119" s="1034">
        <v>6094427.4100000001</v>
      </c>
      <c r="F119" s="1027">
        <v>6094427.4100000001</v>
      </c>
      <c r="G119" s="1027">
        <v>0</v>
      </c>
      <c r="H119" s="1027">
        <v>0</v>
      </c>
      <c r="I119" s="1027">
        <v>0</v>
      </c>
      <c r="J119" s="1027">
        <v>0</v>
      </c>
      <c r="K119" s="1027">
        <v>0</v>
      </c>
      <c r="L119" s="1035">
        <v>0</v>
      </c>
    </row>
    <row r="120" spans="1:12" ht="18.95" customHeight="1">
      <c r="A120" s="944"/>
      <c r="B120" s="942"/>
      <c r="C120" s="942" t="s">
        <v>396</v>
      </c>
      <c r="D120" s="945" t="s">
        <v>44</v>
      </c>
      <c r="E120" s="968">
        <v>0</v>
      </c>
      <c r="F120" s="902">
        <v>0</v>
      </c>
      <c r="G120" s="902">
        <v>0</v>
      </c>
      <c r="H120" s="902">
        <v>0</v>
      </c>
      <c r="I120" s="902">
        <v>0</v>
      </c>
      <c r="J120" s="902">
        <v>0</v>
      </c>
      <c r="K120" s="902">
        <v>0</v>
      </c>
      <c r="L120" s="969">
        <v>0</v>
      </c>
    </row>
    <row r="121" spans="1:12" ht="18.95" customHeight="1">
      <c r="A121" s="946"/>
      <c r="B121" s="947"/>
      <c r="C121" s="947" t="s">
        <v>397</v>
      </c>
      <c r="D121" s="950" t="s">
        <v>45</v>
      </c>
      <c r="E121" s="970">
        <v>0.99999990319025844</v>
      </c>
      <c r="F121" s="971">
        <v>0.99999990319025844</v>
      </c>
      <c r="G121" s="971">
        <v>0</v>
      </c>
      <c r="H121" s="971">
        <v>0</v>
      </c>
      <c r="I121" s="971">
        <v>0</v>
      </c>
      <c r="J121" s="971">
        <v>0</v>
      </c>
      <c r="K121" s="971">
        <v>0</v>
      </c>
      <c r="L121" s="972">
        <v>0</v>
      </c>
    </row>
    <row r="122" spans="1:12" ht="18.95" hidden="1" customHeight="1">
      <c r="A122" s="940" t="s">
        <v>398</v>
      </c>
      <c r="B122" s="941" t="s">
        <v>47</v>
      </c>
      <c r="C122" s="942" t="s">
        <v>399</v>
      </c>
      <c r="D122" s="943" t="s">
        <v>41</v>
      </c>
      <c r="E122" s="1032">
        <v>0</v>
      </c>
      <c r="F122" s="1027">
        <v>0</v>
      </c>
      <c r="G122" s="1027">
        <v>0</v>
      </c>
      <c r="H122" s="1027">
        <v>0</v>
      </c>
      <c r="I122" s="1027">
        <v>0</v>
      </c>
      <c r="J122" s="1027">
        <v>0</v>
      </c>
      <c r="K122" s="1027">
        <v>0</v>
      </c>
      <c r="L122" s="1035">
        <v>0</v>
      </c>
    </row>
    <row r="123" spans="1:12" ht="18.95" hidden="1" customHeight="1">
      <c r="A123" s="940"/>
      <c r="B123" s="941"/>
      <c r="C123" s="942"/>
      <c r="D123" s="945" t="s">
        <v>42</v>
      </c>
      <c r="E123" s="1034">
        <v>0</v>
      </c>
      <c r="F123" s="1027">
        <v>0</v>
      </c>
      <c r="G123" s="1027">
        <v>0</v>
      </c>
      <c r="H123" s="1027">
        <v>0</v>
      </c>
      <c r="I123" s="1027">
        <v>0</v>
      </c>
      <c r="J123" s="1027">
        <v>0</v>
      </c>
      <c r="K123" s="1027">
        <v>0</v>
      </c>
      <c r="L123" s="1035">
        <v>0</v>
      </c>
    </row>
    <row r="124" spans="1:12" ht="18.95" hidden="1" customHeight="1">
      <c r="A124" s="940"/>
      <c r="B124" s="941"/>
      <c r="C124" s="942"/>
      <c r="D124" s="945" t="s">
        <v>43</v>
      </c>
      <c r="E124" s="1034">
        <v>0</v>
      </c>
      <c r="F124" s="1027">
        <v>0</v>
      </c>
      <c r="G124" s="1027">
        <v>0</v>
      </c>
      <c r="H124" s="1027">
        <v>0</v>
      </c>
      <c r="I124" s="1027">
        <v>0</v>
      </c>
      <c r="J124" s="1027">
        <v>0</v>
      </c>
      <c r="K124" s="1027">
        <v>0</v>
      </c>
      <c r="L124" s="1035">
        <v>0</v>
      </c>
    </row>
    <row r="125" spans="1:12" ht="18.95" hidden="1" customHeight="1">
      <c r="A125" s="944"/>
      <c r="B125" s="942"/>
      <c r="C125" s="942"/>
      <c r="D125" s="945" t="s">
        <v>44</v>
      </c>
      <c r="E125" s="968">
        <v>0</v>
      </c>
      <c r="F125" s="902">
        <v>0</v>
      </c>
      <c r="G125" s="902">
        <v>0</v>
      </c>
      <c r="H125" s="902">
        <v>0</v>
      </c>
      <c r="I125" s="902">
        <v>0</v>
      </c>
      <c r="J125" s="902">
        <v>0</v>
      </c>
      <c r="K125" s="902">
        <v>0</v>
      </c>
      <c r="L125" s="969">
        <v>0</v>
      </c>
    </row>
    <row r="126" spans="1:12" ht="18.95" hidden="1" customHeight="1">
      <c r="A126" s="946"/>
      <c r="B126" s="947"/>
      <c r="C126" s="947"/>
      <c r="D126" s="950" t="s">
        <v>45</v>
      </c>
      <c r="E126" s="970">
        <v>0</v>
      </c>
      <c r="F126" s="971">
        <v>0</v>
      </c>
      <c r="G126" s="971">
        <v>0</v>
      </c>
      <c r="H126" s="971">
        <v>0</v>
      </c>
      <c r="I126" s="971">
        <v>0</v>
      </c>
      <c r="J126" s="971">
        <v>0</v>
      </c>
      <c r="K126" s="971">
        <v>0</v>
      </c>
      <c r="L126" s="972">
        <v>0</v>
      </c>
    </row>
    <row r="127" spans="1:12" ht="18.95" customHeight="1">
      <c r="A127" s="940" t="s">
        <v>400</v>
      </c>
      <c r="B127" s="941" t="s">
        <v>47</v>
      </c>
      <c r="C127" s="942" t="s">
        <v>401</v>
      </c>
      <c r="D127" s="943" t="s">
        <v>41</v>
      </c>
      <c r="E127" s="1032">
        <v>91058000</v>
      </c>
      <c r="F127" s="1027">
        <v>70677000</v>
      </c>
      <c r="G127" s="1027">
        <v>0</v>
      </c>
      <c r="H127" s="1027">
        <v>14600000</v>
      </c>
      <c r="I127" s="1027">
        <v>4431000</v>
      </c>
      <c r="J127" s="1027">
        <v>0</v>
      </c>
      <c r="K127" s="1027">
        <v>0</v>
      </c>
      <c r="L127" s="1035">
        <v>1350000</v>
      </c>
    </row>
    <row r="128" spans="1:12" ht="18.95" customHeight="1">
      <c r="A128" s="944"/>
      <c r="B128" s="942"/>
      <c r="C128" s="942"/>
      <c r="D128" s="945" t="s">
        <v>42</v>
      </c>
      <c r="E128" s="1034">
        <v>214481711.35000002</v>
      </c>
      <c r="F128" s="1027">
        <v>164783347.14000002</v>
      </c>
      <c r="G128" s="1027">
        <v>0</v>
      </c>
      <c r="H128" s="1027">
        <v>233449.94999999998</v>
      </c>
      <c r="I128" s="1027">
        <v>46875105.149999999</v>
      </c>
      <c r="J128" s="1027">
        <v>0</v>
      </c>
      <c r="K128" s="1027">
        <v>0</v>
      </c>
      <c r="L128" s="1035">
        <v>2589809.11</v>
      </c>
    </row>
    <row r="129" spans="1:12" ht="18.95" customHeight="1">
      <c r="A129" s="944"/>
      <c r="B129" s="942"/>
      <c r="C129" s="942"/>
      <c r="D129" s="945" t="s">
        <v>43</v>
      </c>
      <c r="E129" s="1034">
        <v>214305667.41</v>
      </c>
      <c r="F129" s="1027">
        <v>164774386.17000002</v>
      </c>
      <c r="G129" s="1027">
        <v>0</v>
      </c>
      <c r="H129" s="1027">
        <v>203190.63</v>
      </c>
      <c r="I129" s="1027">
        <v>46757062.82</v>
      </c>
      <c r="J129" s="1027">
        <v>0</v>
      </c>
      <c r="K129" s="1027">
        <v>0</v>
      </c>
      <c r="L129" s="1035">
        <v>2571027.79</v>
      </c>
    </row>
    <row r="130" spans="1:12" ht="18.95" customHeight="1">
      <c r="A130" s="944"/>
      <c r="B130" s="942"/>
      <c r="C130" s="942"/>
      <c r="D130" s="945" t="s">
        <v>44</v>
      </c>
      <c r="E130" s="968">
        <v>2.3535072965582375</v>
      </c>
      <c r="F130" s="902">
        <v>2.3313721036546546</v>
      </c>
      <c r="G130" s="902">
        <v>0</v>
      </c>
      <c r="H130" s="902">
        <v>1.3917166438356166E-2</v>
      </c>
      <c r="I130" s="902" t="s">
        <v>912</v>
      </c>
      <c r="J130" s="902">
        <v>0</v>
      </c>
      <c r="K130" s="902">
        <v>0</v>
      </c>
      <c r="L130" s="969">
        <v>1.9044650296296297</v>
      </c>
    </row>
    <row r="131" spans="1:12" ht="18.95" customHeight="1">
      <c r="A131" s="946"/>
      <c r="B131" s="947"/>
      <c r="C131" s="947"/>
      <c r="D131" s="948" t="s">
        <v>45</v>
      </c>
      <c r="E131" s="970">
        <v>0.99917921234919305</v>
      </c>
      <c r="F131" s="971">
        <v>0.9999456196869676</v>
      </c>
      <c r="G131" s="971">
        <v>0</v>
      </c>
      <c r="H131" s="971">
        <v>0.87038198123409327</v>
      </c>
      <c r="I131" s="971">
        <v>0.99748176927556187</v>
      </c>
      <c r="J131" s="971">
        <v>0</v>
      </c>
      <c r="K131" s="971">
        <v>0</v>
      </c>
      <c r="L131" s="972">
        <v>0.99274799060383268</v>
      </c>
    </row>
    <row r="132" spans="1:12" ht="18.95" customHeight="1">
      <c r="A132" s="957" t="s">
        <v>402</v>
      </c>
      <c r="B132" s="953" t="s">
        <v>47</v>
      </c>
      <c r="C132" s="958" t="s">
        <v>115</v>
      </c>
      <c r="D132" s="955" t="s">
        <v>41</v>
      </c>
      <c r="E132" s="1032">
        <v>300090000</v>
      </c>
      <c r="F132" s="1027">
        <v>76150000</v>
      </c>
      <c r="G132" s="1027">
        <v>6025000</v>
      </c>
      <c r="H132" s="1027">
        <v>217698000</v>
      </c>
      <c r="I132" s="1027">
        <v>217000</v>
      </c>
      <c r="J132" s="1027">
        <v>0</v>
      </c>
      <c r="K132" s="1027">
        <v>0</v>
      </c>
      <c r="L132" s="1035">
        <v>0</v>
      </c>
    </row>
    <row r="133" spans="1:12" ht="18.95" customHeight="1">
      <c r="A133" s="940"/>
      <c r="B133" s="942"/>
      <c r="C133" s="942"/>
      <c r="D133" s="945" t="s">
        <v>42</v>
      </c>
      <c r="E133" s="1034">
        <v>2222046837.6600003</v>
      </c>
      <c r="F133" s="1027">
        <v>1974405860.3000004</v>
      </c>
      <c r="G133" s="1027">
        <v>6351690.46</v>
      </c>
      <c r="H133" s="1027">
        <v>215669032.56999999</v>
      </c>
      <c r="I133" s="1027">
        <v>25620254.330000002</v>
      </c>
      <c r="J133" s="1027">
        <v>0</v>
      </c>
      <c r="K133" s="1027">
        <v>0</v>
      </c>
      <c r="L133" s="1035">
        <v>0</v>
      </c>
    </row>
    <row r="134" spans="1:12" ht="18.95" customHeight="1">
      <c r="A134" s="940"/>
      <c r="B134" s="942"/>
      <c r="C134" s="942"/>
      <c r="D134" s="945" t="s">
        <v>43</v>
      </c>
      <c r="E134" s="1034">
        <v>2195294173.3499985</v>
      </c>
      <c r="F134" s="1027">
        <v>1952878559.2999985</v>
      </c>
      <c r="G134" s="1027">
        <v>6241893.3200000003</v>
      </c>
      <c r="H134" s="1027">
        <v>211445951.61000001</v>
      </c>
      <c r="I134" s="1027">
        <v>24727769.120000001</v>
      </c>
      <c r="J134" s="1027">
        <v>0</v>
      </c>
      <c r="K134" s="1027">
        <v>0</v>
      </c>
      <c r="L134" s="1035">
        <v>0</v>
      </c>
    </row>
    <row r="135" spans="1:12" ht="18.95" customHeight="1">
      <c r="A135" s="940"/>
      <c r="B135" s="942"/>
      <c r="C135" s="942"/>
      <c r="D135" s="945" t="s">
        <v>44</v>
      </c>
      <c r="E135" s="659">
        <v>7.3154526087173801</v>
      </c>
      <c r="F135" s="902" t="s">
        <v>912</v>
      </c>
      <c r="G135" s="902">
        <v>1.0359988912863072</v>
      </c>
      <c r="H135" s="902">
        <v>0.97128109403853047</v>
      </c>
      <c r="I135" s="902" t="s">
        <v>912</v>
      </c>
      <c r="J135" s="902">
        <v>0</v>
      </c>
      <c r="K135" s="902">
        <v>0</v>
      </c>
      <c r="L135" s="969">
        <v>0</v>
      </c>
    </row>
    <row r="136" spans="1:12" ht="18.95" customHeight="1">
      <c r="A136" s="959"/>
      <c r="B136" s="947"/>
      <c r="C136" s="947"/>
      <c r="D136" s="948" t="s">
        <v>45</v>
      </c>
      <c r="E136" s="970">
        <v>0.98796035085463152</v>
      </c>
      <c r="F136" s="971">
        <v>0.98909682075359573</v>
      </c>
      <c r="G136" s="971">
        <v>0.98271371366544846</v>
      </c>
      <c r="H136" s="971">
        <v>0.98041869567607354</v>
      </c>
      <c r="I136" s="971">
        <v>0.96516485751841474</v>
      </c>
      <c r="J136" s="971">
        <v>0</v>
      </c>
      <c r="K136" s="971">
        <v>0</v>
      </c>
      <c r="L136" s="972">
        <v>0</v>
      </c>
    </row>
    <row r="137" spans="1:12" ht="18.95" customHeight="1">
      <c r="A137" s="940" t="s">
        <v>403</v>
      </c>
      <c r="B137" s="941" t="s">
        <v>47</v>
      </c>
      <c r="C137" s="942" t="s">
        <v>404</v>
      </c>
      <c r="D137" s="956" t="s">
        <v>41</v>
      </c>
      <c r="E137" s="1032">
        <v>4316416000</v>
      </c>
      <c r="F137" s="1027">
        <v>2990871000</v>
      </c>
      <c r="G137" s="1027">
        <v>10200000</v>
      </c>
      <c r="H137" s="1027">
        <v>1298178000</v>
      </c>
      <c r="I137" s="1027">
        <v>17027000</v>
      </c>
      <c r="J137" s="1027">
        <v>0</v>
      </c>
      <c r="K137" s="1027">
        <v>0</v>
      </c>
      <c r="L137" s="1035">
        <v>140000</v>
      </c>
    </row>
    <row r="138" spans="1:12" ht="18.95" customHeight="1">
      <c r="A138" s="940"/>
      <c r="B138" s="941"/>
      <c r="C138" s="942"/>
      <c r="D138" s="945" t="s">
        <v>42</v>
      </c>
      <c r="E138" s="1034">
        <v>5131457944.1599998</v>
      </c>
      <c r="F138" s="1027">
        <v>3168917855.4199996</v>
      </c>
      <c r="G138" s="1027">
        <v>14561937.01</v>
      </c>
      <c r="H138" s="1027">
        <v>1663467847.3099999</v>
      </c>
      <c r="I138" s="1027">
        <v>284230152.42000008</v>
      </c>
      <c r="J138" s="1027">
        <v>0</v>
      </c>
      <c r="K138" s="1027">
        <v>0</v>
      </c>
      <c r="L138" s="1035">
        <v>280152</v>
      </c>
    </row>
    <row r="139" spans="1:12" ht="18.95" customHeight="1">
      <c r="A139" s="940"/>
      <c r="B139" s="941"/>
      <c r="C139" s="942"/>
      <c r="D139" s="945" t="s">
        <v>43</v>
      </c>
      <c r="E139" s="1034">
        <v>5071645722.1900005</v>
      </c>
      <c r="F139" s="1027">
        <v>3142093558.4599996</v>
      </c>
      <c r="G139" s="1027">
        <v>14369339.190000003</v>
      </c>
      <c r="H139" s="1027">
        <v>1638214174.7800007</v>
      </c>
      <c r="I139" s="1027">
        <v>276688498.46000016</v>
      </c>
      <c r="J139" s="1027">
        <v>0</v>
      </c>
      <c r="K139" s="1027">
        <v>0</v>
      </c>
      <c r="L139" s="1035">
        <v>280151.3</v>
      </c>
    </row>
    <row r="140" spans="1:12" ht="18.95" customHeight="1">
      <c r="A140" s="940"/>
      <c r="B140" s="942"/>
      <c r="C140" s="942"/>
      <c r="D140" s="945" t="s">
        <v>44</v>
      </c>
      <c r="E140" s="968">
        <v>1.1749668526365393</v>
      </c>
      <c r="F140" s="902">
        <v>1.0505613777591878</v>
      </c>
      <c r="G140" s="902">
        <v>1.4087587441176475</v>
      </c>
      <c r="H140" s="902">
        <v>1.2619333980240004</v>
      </c>
      <c r="I140" s="1026" t="s">
        <v>912</v>
      </c>
      <c r="J140" s="902">
        <v>0</v>
      </c>
      <c r="K140" s="902">
        <v>0</v>
      </c>
      <c r="L140" s="969">
        <v>2.0010807142857141</v>
      </c>
    </row>
    <row r="141" spans="1:12" ht="18.95" customHeight="1">
      <c r="A141" s="946"/>
      <c r="B141" s="947"/>
      <c r="C141" s="947"/>
      <c r="D141" s="948" t="s">
        <v>45</v>
      </c>
      <c r="E141" s="970">
        <v>0.98834401009988393</v>
      </c>
      <c r="F141" s="971">
        <v>0.99153518703108046</v>
      </c>
      <c r="G141" s="971">
        <v>0.98677388730168691</v>
      </c>
      <c r="H141" s="971">
        <v>0.98481865906164823</v>
      </c>
      <c r="I141" s="971">
        <v>0.97346638315538103</v>
      </c>
      <c r="J141" s="971">
        <v>0</v>
      </c>
      <c r="K141" s="971">
        <v>0</v>
      </c>
      <c r="L141" s="972">
        <v>0.99999750135640653</v>
      </c>
    </row>
    <row r="142" spans="1:12" ht="18.95" customHeight="1">
      <c r="A142" s="940" t="s">
        <v>405</v>
      </c>
      <c r="B142" s="941" t="s">
        <v>47</v>
      </c>
      <c r="C142" s="942" t="s">
        <v>406</v>
      </c>
      <c r="D142" s="955" t="s">
        <v>41</v>
      </c>
      <c r="E142" s="1032">
        <v>3987888000</v>
      </c>
      <c r="F142" s="1027">
        <v>3987581000</v>
      </c>
      <c r="G142" s="1027">
        <v>12000</v>
      </c>
      <c r="H142" s="1027">
        <v>48000</v>
      </c>
      <c r="I142" s="1027">
        <v>134000</v>
      </c>
      <c r="J142" s="1027">
        <v>0</v>
      </c>
      <c r="K142" s="1027">
        <v>0</v>
      </c>
      <c r="L142" s="1035">
        <v>113000</v>
      </c>
    </row>
    <row r="143" spans="1:12" ht="18.95" customHeight="1">
      <c r="A143" s="940"/>
      <c r="B143" s="941"/>
      <c r="C143" s="942"/>
      <c r="D143" s="945" t="s">
        <v>42</v>
      </c>
      <c r="E143" s="1034">
        <v>4734578453.1500015</v>
      </c>
      <c r="F143" s="1027">
        <v>4670575277.7200012</v>
      </c>
      <c r="G143" s="1027">
        <v>12000</v>
      </c>
      <c r="H143" s="1027">
        <v>556121.51</v>
      </c>
      <c r="I143" s="1027">
        <v>58216232.519999996</v>
      </c>
      <c r="J143" s="1027">
        <v>0</v>
      </c>
      <c r="K143" s="1027">
        <v>0</v>
      </c>
      <c r="L143" s="1035">
        <v>5218821.4000000004</v>
      </c>
    </row>
    <row r="144" spans="1:12" ht="18.95" customHeight="1">
      <c r="A144" s="940"/>
      <c r="B144" s="941"/>
      <c r="C144" s="942"/>
      <c r="D144" s="945" t="s">
        <v>43</v>
      </c>
      <c r="E144" s="1034">
        <v>4590482190.7600002</v>
      </c>
      <c r="F144" s="1027">
        <v>4529902966.25</v>
      </c>
      <c r="G144" s="1027">
        <v>12000</v>
      </c>
      <c r="H144" s="1027">
        <v>470135.21000000008</v>
      </c>
      <c r="I144" s="1027">
        <v>55033132.299999997</v>
      </c>
      <c r="J144" s="1027">
        <v>0</v>
      </c>
      <c r="K144" s="1027">
        <v>0</v>
      </c>
      <c r="L144" s="1035">
        <v>5063957</v>
      </c>
    </row>
    <row r="145" spans="1:12" ht="18.95" customHeight="1">
      <c r="A145" s="940"/>
      <c r="B145" s="942"/>
      <c r="C145" s="942"/>
      <c r="D145" s="945" t="s">
        <v>44</v>
      </c>
      <c r="E145" s="968">
        <v>1.1511060969515694</v>
      </c>
      <c r="F145" s="902">
        <v>1.1360027460884181</v>
      </c>
      <c r="G145" s="902">
        <v>1</v>
      </c>
      <c r="H145" s="902">
        <v>9.7944835416666685</v>
      </c>
      <c r="I145" s="902" t="s">
        <v>912</v>
      </c>
      <c r="J145" s="902">
        <v>0</v>
      </c>
      <c r="K145" s="902">
        <v>0</v>
      </c>
      <c r="L145" s="969" t="s">
        <v>912</v>
      </c>
    </row>
    <row r="146" spans="1:12" ht="18.95" customHeight="1">
      <c r="A146" s="946"/>
      <c r="B146" s="947"/>
      <c r="C146" s="947"/>
      <c r="D146" s="948" t="s">
        <v>45</v>
      </c>
      <c r="E146" s="970">
        <v>0.96956513366166075</v>
      </c>
      <c r="F146" s="971">
        <v>0.96988115957769727</v>
      </c>
      <c r="G146" s="971">
        <v>1</v>
      </c>
      <c r="H146" s="971">
        <v>0.8453821719645408</v>
      </c>
      <c r="I146" s="971">
        <v>0.945322806334016</v>
      </c>
      <c r="J146" s="971">
        <v>0</v>
      </c>
      <c r="K146" s="971">
        <v>0</v>
      </c>
      <c r="L146" s="972">
        <v>0.97032579041697031</v>
      </c>
    </row>
    <row r="147" spans="1:12" ht="18.75" customHeight="1">
      <c r="A147" s="940" t="s">
        <v>407</v>
      </c>
      <c r="B147" s="941" t="s">
        <v>47</v>
      </c>
      <c r="C147" s="942" t="s">
        <v>408</v>
      </c>
      <c r="D147" s="945" t="s">
        <v>41</v>
      </c>
      <c r="E147" s="1034">
        <v>104830000</v>
      </c>
      <c r="F147" s="1027">
        <v>88825000</v>
      </c>
      <c r="G147" s="1027">
        <v>510000</v>
      </c>
      <c r="H147" s="1027">
        <v>15495000</v>
      </c>
      <c r="I147" s="1027">
        <v>0</v>
      </c>
      <c r="J147" s="1027">
        <v>0</v>
      </c>
      <c r="K147" s="1027">
        <v>0</v>
      </c>
      <c r="L147" s="1035">
        <v>0</v>
      </c>
    </row>
    <row r="148" spans="1:12" ht="18.95" customHeight="1">
      <c r="A148" s="940"/>
      <c r="B148" s="941"/>
      <c r="C148" s="942" t="s">
        <v>409</v>
      </c>
      <c r="D148" s="945" t="s">
        <v>42</v>
      </c>
      <c r="E148" s="1034">
        <v>241261571.98999995</v>
      </c>
      <c r="F148" s="1027">
        <v>220442993.22999996</v>
      </c>
      <c r="G148" s="1027">
        <v>519002</v>
      </c>
      <c r="H148" s="1027">
        <v>17721620</v>
      </c>
      <c r="I148" s="1027">
        <v>2577956.7599999998</v>
      </c>
      <c r="J148" s="1027">
        <v>0</v>
      </c>
      <c r="K148" s="1027">
        <v>0</v>
      </c>
      <c r="L148" s="1035">
        <v>0</v>
      </c>
    </row>
    <row r="149" spans="1:12" ht="18.95" customHeight="1">
      <c r="A149" s="940"/>
      <c r="B149" s="941"/>
      <c r="C149" s="942"/>
      <c r="D149" s="945" t="s">
        <v>43</v>
      </c>
      <c r="E149" s="1034">
        <v>232935653.76999998</v>
      </c>
      <c r="F149" s="1027">
        <v>213594487.00999999</v>
      </c>
      <c r="G149" s="1027">
        <v>509200.76</v>
      </c>
      <c r="H149" s="1027">
        <v>16285837.509999994</v>
      </c>
      <c r="I149" s="1027">
        <v>2546128.4900000002</v>
      </c>
      <c r="J149" s="1027">
        <v>0</v>
      </c>
      <c r="K149" s="1027">
        <v>0</v>
      </c>
      <c r="L149" s="1035">
        <v>0</v>
      </c>
    </row>
    <row r="150" spans="1:12" ht="18.95" customHeight="1">
      <c r="A150" s="940"/>
      <c r="B150" s="942"/>
      <c r="C150" s="942"/>
      <c r="D150" s="945" t="s">
        <v>44</v>
      </c>
      <c r="E150" s="968">
        <v>2.2220323740341503</v>
      </c>
      <c r="F150" s="902">
        <v>2.404666332789192</v>
      </c>
      <c r="G150" s="902">
        <v>0.99843286274509802</v>
      </c>
      <c r="H150" s="902">
        <v>1.051038238786705</v>
      </c>
      <c r="I150" s="902">
        <v>0</v>
      </c>
      <c r="J150" s="902">
        <v>0</v>
      </c>
      <c r="K150" s="902">
        <v>0</v>
      </c>
      <c r="L150" s="969">
        <v>0</v>
      </c>
    </row>
    <row r="151" spans="1:12" ht="18.95" customHeight="1">
      <c r="A151" s="946"/>
      <c r="B151" s="947"/>
      <c r="C151" s="947"/>
      <c r="D151" s="950" t="s">
        <v>45</v>
      </c>
      <c r="E151" s="970">
        <v>0.96549007721650315</v>
      </c>
      <c r="F151" s="971">
        <v>0.96893298299186781</v>
      </c>
      <c r="G151" s="971">
        <v>0.9811152172823997</v>
      </c>
      <c r="H151" s="971">
        <v>0.91898130701369252</v>
      </c>
      <c r="I151" s="971">
        <v>0.98765368353191485</v>
      </c>
      <c r="J151" s="971">
        <v>0</v>
      </c>
      <c r="K151" s="971">
        <v>0</v>
      </c>
      <c r="L151" s="972">
        <v>0</v>
      </c>
    </row>
    <row r="152" spans="1:12" ht="18.95" customHeight="1">
      <c r="A152" s="940" t="s">
        <v>410</v>
      </c>
      <c r="B152" s="941" t="s">
        <v>47</v>
      </c>
      <c r="C152" s="942" t="s">
        <v>411</v>
      </c>
      <c r="D152" s="943" t="s">
        <v>41</v>
      </c>
      <c r="E152" s="1032">
        <v>27808000</v>
      </c>
      <c r="F152" s="1027">
        <v>18833000</v>
      </c>
      <c r="G152" s="1027">
        <v>0</v>
      </c>
      <c r="H152" s="1027">
        <v>8975000</v>
      </c>
      <c r="I152" s="1027">
        <v>0</v>
      </c>
      <c r="J152" s="1027">
        <v>0</v>
      </c>
      <c r="K152" s="1027">
        <v>0</v>
      </c>
      <c r="L152" s="1035">
        <v>0</v>
      </c>
    </row>
    <row r="153" spans="1:12" ht="18.95" customHeight="1">
      <c r="A153" s="940"/>
      <c r="B153" s="941"/>
      <c r="C153" s="942" t="s">
        <v>412</v>
      </c>
      <c r="D153" s="945" t="s">
        <v>42</v>
      </c>
      <c r="E153" s="1034">
        <v>290518534.30000001</v>
      </c>
      <c r="F153" s="1027">
        <v>263237184.78</v>
      </c>
      <c r="G153" s="1027">
        <v>15195000</v>
      </c>
      <c r="H153" s="1027">
        <v>6319801.7899999991</v>
      </c>
      <c r="I153" s="1027">
        <v>5766547.7300000004</v>
      </c>
      <c r="J153" s="1027">
        <v>0</v>
      </c>
      <c r="K153" s="1027">
        <v>0</v>
      </c>
      <c r="L153" s="1035">
        <v>0</v>
      </c>
    </row>
    <row r="154" spans="1:12" ht="18.95" customHeight="1">
      <c r="A154" s="940"/>
      <c r="B154" s="941"/>
      <c r="C154" s="942"/>
      <c r="D154" s="945" t="s">
        <v>43</v>
      </c>
      <c r="E154" s="1034">
        <v>258557108.08000001</v>
      </c>
      <c r="F154" s="1027">
        <v>231320106.27000001</v>
      </c>
      <c r="G154" s="1027">
        <v>15193800</v>
      </c>
      <c r="H154" s="1027">
        <v>6316245.2700000005</v>
      </c>
      <c r="I154" s="1027">
        <v>5726956.5399999991</v>
      </c>
      <c r="J154" s="1027">
        <v>0</v>
      </c>
      <c r="K154" s="1027">
        <v>0</v>
      </c>
      <c r="L154" s="1035">
        <v>0</v>
      </c>
    </row>
    <row r="155" spans="1:12" ht="18.95" customHeight="1">
      <c r="A155" s="940"/>
      <c r="B155" s="942"/>
      <c r="C155" s="942"/>
      <c r="D155" s="945" t="s">
        <v>44</v>
      </c>
      <c r="E155" s="968">
        <v>9.2979397324510931</v>
      </c>
      <c r="F155" s="902" t="s">
        <v>912</v>
      </c>
      <c r="G155" s="902">
        <v>0</v>
      </c>
      <c r="H155" s="902">
        <v>0.70375991866295273</v>
      </c>
      <c r="I155" s="902">
        <v>0</v>
      </c>
      <c r="J155" s="902">
        <v>0</v>
      </c>
      <c r="K155" s="902">
        <v>0</v>
      </c>
      <c r="L155" s="969">
        <v>0</v>
      </c>
    </row>
    <row r="156" spans="1:12" ht="18.95" customHeight="1">
      <c r="A156" s="946"/>
      <c r="B156" s="947"/>
      <c r="C156" s="947"/>
      <c r="D156" s="950" t="s">
        <v>45</v>
      </c>
      <c r="E156" s="970">
        <v>0.88998489787575663</v>
      </c>
      <c r="F156" s="971">
        <v>0.87875163405704015</v>
      </c>
      <c r="G156" s="971">
        <v>0.99992102665350446</v>
      </c>
      <c r="H156" s="971">
        <v>0.99943724184425753</v>
      </c>
      <c r="I156" s="971">
        <v>0.99313433411917651</v>
      </c>
      <c r="J156" s="971">
        <v>0</v>
      </c>
      <c r="K156" s="971">
        <v>0</v>
      </c>
      <c r="L156" s="972">
        <v>0</v>
      </c>
    </row>
    <row r="157" spans="1:12" ht="18.95" customHeight="1">
      <c r="A157" s="940" t="s">
        <v>426</v>
      </c>
      <c r="B157" s="941" t="s">
        <v>47</v>
      </c>
      <c r="C157" s="942" t="s">
        <v>178</v>
      </c>
      <c r="D157" s="945" t="s">
        <v>41</v>
      </c>
      <c r="E157" s="1032">
        <v>54764080000</v>
      </c>
      <c r="F157" s="1027">
        <v>54711346000</v>
      </c>
      <c r="G157" s="1027">
        <v>16000</v>
      </c>
      <c r="H157" s="1027">
        <v>52718000</v>
      </c>
      <c r="I157" s="1027">
        <v>0</v>
      </c>
      <c r="J157" s="1027">
        <v>0</v>
      </c>
      <c r="K157" s="1027">
        <v>0</v>
      </c>
      <c r="L157" s="1035">
        <v>0</v>
      </c>
    </row>
    <row r="158" spans="1:12" ht="18.95" customHeight="1">
      <c r="A158" s="940"/>
      <c r="B158" s="941"/>
      <c r="C158" s="942"/>
      <c r="D158" s="945" t="s">
        <v>42</v>
      </c>
      <c r="E158" s="1034">
        <v>55707907118.509987</v>
      </c>
      <c r="F158" s="1027">
        <v>55514199203.80999</v>
      </c>
      <c r="G158" s="1027">
        <v>19931.599999999999</v>
      </c>
      <c r="H158" s="1027">
        <v>53941112.629999988</v>
      </c>
      <c r="I158" s="1027">
        <v>120527232.10000001</v>
      </c>
      <c r="J158" s="1027">
        <v>0</v>
      </c>
      <c r="K158" s="1027">
        <v>0</v>
      </c>
      <c r="L158" s="1035">
        <v>19219638.370000001</v>
      </c>
    </row>
    <row r="159" spans="1:12" ht="18.95" customHeight="1">
      <c r="A159" s="940"/>
      <c r="B159" s="941"/>
      <c r="C159" s="942"/>
      <c r="D159" s="945" t="s">
        <v>43</v>
      </c>
      <c r="E159" s="1034">
        <v>55438736690.779961</v>
      </c>
      <c r="F159" s="1027">
        <v>55258374555.459969</v>
      </c>
      <c r="G159" s="1027">
        <v>17332.59</v>
      </c>
      <c r="H159" s="1027">
        <v>52773356.820000015</v>
      </c>
      <c r="I159" s="1027">
        <v>109475509.10000001</v>
      </c>
      <c r="J159" s="1027">
        <v>0</v>
      </c>
      <c r="K159" s="1027">
        <v>0</v>
      </c>
      <c r="L159" s="1035">
        <v>18095936.809999999</v>
      </c>
    </row>
    <row r="160" spans="1:12" ht="18.95" customHeight="1">
      <c r="A160" s="944"/>
      <c r="B160" s="942"/>
      <c r="C160" s="942"/>
      <c r="D160" s="945" t="s">
        <v>44</v>
      </c>
      <c r="E160" s="968">
        <v>1.0123193284864818</v>
      </c>
      <c r="F160" s="902">
        <v>1.0099984481365158</v>
      </c>
      <c r="G160" s="902">
        <v>1.083286875</v>
      </c>
      <c r="H160" s="902">
        <v>1.0010500553890516</v>
      </c>
      <c r="I160" s="902">
        <v>0</v>
      </c>
      <c r="J160" s="902">
        <v>0</v>
      </c>
      <c r="K160" s="902">
        <v>0</v>
      </c>
      <c r="L160" s="969">
        <v>0</v>
      </c>
    </row>
    <row r="161" spans="1:12" ht="18.75" customHeight="1">
      <c r="A161" s="946"/>
      <c r="B161" s="947"/>
      <c r="C161" s="947"/>
      <c r="D161" s="951" t="s">
        <v>45</v>
      </c>
      <c r="E161" s="970">
        <v>0.99516818272929541</v>
      </c>
      <c r="F161" s="971">
        <v>0.99539172586438995</v>
      </c>
      <c r="G161" s="971">
        <v>0.86960354412089358</v>
      </c>
      <c r="H161" s="971">
        <v>0.97835128433464102</v>
      </c>
      <c r="I161" s="971">
        <v>0.90830517877627426</v>
      </c>
      <c r="J161" s="971">
        <v>0</v>
      </c>
      <c r="K161" s="971">
        <v>0</v>
      </c>
      <c r="L161" s="972">
        <v>0.94153367829469714</v>
      </c>
    </row>
    <row r="162" spans="1:12" ht="18.95" customHeight="1">
      <c r="A162" s="957" t="s">
        <v>413</v>
      </c>
      <c r="B162" s="953" t="s">
        <v>47</v>
      </c>
      <c r="C162" s="958" t="s">
        <v>414</v>
      </c>
      <c r="D162" s="955" t="s">
        <v>41</v>
      </c>
      <c r="E162" s="1032">
        <v>177816000</v>
      </c>
      <c r="F162" s="1027">
        <v>4396000</v>
      </c>
      <c r="G162" s="1027">
        <v>268000</v>
      </c>
      <c r="H162" s="1027">
        <v>171347000</v>
      </c>
      <c r="I162" s="1027">
        <v>1805000</v>
      </c>
      <c r="J162" s="1027">
        <v>0</v>
      </c>
      <c r="K162" s="1027">
        <v>0</v>
      </c>
      <c r="L162" s="1035">
        <v>0</v>
      </c>
    </row>
    <row r="163" spans="1:12" ht="18.95" customHeight="1">
      <c r="A163" s="940"/>
      <c r="B163" s="941"/>
      <c r="C163" s="942" t="s">
        <v>415</v>
      </c>
      <c r="D163" s="945" t="s">
        <v>42</v>
      </c>
      <c r="E163" s="1034">
        <v>184737693.38</v>
      </c>
      <c r="F163" s="1027">
        <v>3838465</v>
      </c>
      <c r="G163" s="1027">
        <v>397545.57999999996</v>
      </c>
      <c r="H163" s="1027">
        <v>168152352.64999998</v>
      </c>
      <c r="I163" s="1027">
        <v>12349330.15</v>
      </c>
      <c r="J163" s="1027">
        <v>0</v>
      </c>
      <c r="K163" s="1027">
        <v>0</v>
      </c>
      <c r="L163" s="1035">
        <v>0</v>
      </c>
    </row>
    <row r="164" spans="1:12" ht="18.95" customHeight="1">
      <c r="A164" s="940"/>
      <c r="B164" s="941"/>
      <c r="C164" s="942"/>
      <c r="D164" s="945" t="s">
        <v>43</v>
      </c>
      <c r="E164" s="1034">
        <v>183958652.61999997</v>
      </c>
      <c r="F164" s="1027">
        <v>3710630.64</v>
      </c>
      <c r="G164" s="1027">
        <v>393058.87</v>
      </c>
      <c r="H164" s="1027">
        <v>167530125.64999998</v>
      </c>
      <c r="I164" s="1027">
        <v>12324837.460000001</v>
      </c>
      <c r="J164" s="1027">
        <v>0</v>
      </c>
      <c r="K164" s="1027">
        <v>0</v>
      </c>
      <c r="L164" s="1035">
        <v>0</v>
      </c>
    </row>
    <row r="165" spans="1:12" ht="18.95" customHeight="1">
      <c r="A165" s="940"/>
      <c r="B165" s="942"/>
      <c r="C165" s="942"/>
      <c r="D165" s="945" t="s">
        <v>44</v>
      </c>
      <c r="E165" s="968">
        <v>1.0345449938138298</v>
      </c>
      <c r="F165" s="902">
        <v>0.84409250227479526</v>
      </c>
      <c r="G165" s="902">
        <v>1.4666375746268656</v>
      </c>
      <c r="H165" s="902">
        <v>0.9777243001044662</v>
      </c>
      <c r="I165" s="902">
        <v>6.8281647977839341</v>
      </c>
      <c r="J165" s="902">
        <v>0</v>
      </c>
      <c r="K165" s="902">
        <v>0</v>
      </c>
      <c r="L165" s="969">
        <v>0</v>
      </c>
    </row>
    <row r="166" spans="1:12" ht="18.95" customHeight="1">
      <c r="A166" s="946"/>
      <c r="B166" s="947"/>
      <c r="C166" s="947"/>
      <c r="D166" s="950" t="s">
        <v>45</v>
      </c>
      <c r="E166" s="970">
        <v>0.99578298967716594</v>
      </c>
      <c r="F166" s="971">
        <v>0.96669648935186336</v>
      </c>
      <c r="G166" s="971">
        <v>0.98871397337633593</v>
      </c>
      <c r="H166" s="971">
        <v>0.99629962358424373</v>
      </c>
      <c r="I166" s="971">
        <v>0.99801667866171673</v>
      </c>
      <c r="J166" s="971">
        <v>0</v>
      </c>
      <c r="K166" s="971">
        <v>0</v>
      </c>
      <c r="L166" s="972">
        <v>0</v>
      </c>
    </row>
    <row r="167" spans="1:12" ht="18.95" customHeight="1">
      <c r="A167" s="940" t="s">
        <v>416</v>
      </c>
      <c r="B167" s="941" t="s">
        <v>47</v>
      </c>
      <c r="C167" s="942" t="s">
        <v>417</v>
      </c>
      <c r="D167" s="945" t="s">
        <v>41</v>
      </c>
      <c r="E167" s="1032">
        <v>146109000</v>
      </c>
      <c r="F167" s="1027">
        <v>48554000</v>
      </c>
      <c r="G167" s="1027">
        <v>196000</v>
      </c>
      <c r="H167" s="1027">
        <v>95415000</v>
      </c>
      <c r="I167" s="1027">
        <v>1944000</v>
      </c>
      <c r="J167" s="1027">
        <v>0</v>
      </c>
      <c r="K167" s="1027">
        <v>0</v>
      </c>
      <c r="L167" s="1035">
        <v>0</v>
      </c>
    </row>
    <row r="168" spans="1:12" ht="18.95" customHeight="1">
      <c r="A168" s="940"/>
      <c r="B168" s="941"/>
      <c r="C168" s="942" t="s">
        <v>418</v>
      </c>
      <c r="D168" s="945" t="s">
        <v>42</v>
      </c>
      <c r="E168" s="1034">
        <v>148551548.25000003</v>
      </c>
      <c r="F168" s="1027">
        <v>52357825.219999999</v>
      </c>
      <c r="G168" s="1027">
        <v>351580.35</v>
      </c>
      <c r="H168" s="1027">
        <v>93391009.820000008</v>
      </c>
      <c r="I168" s="1027">
        <v>2426269.86</v>
      </c>
      <c r="J168" s="1027">
        <v>0</v>
      </c>
      <c r="K168" s="1027">
        <v>0</v>
      </c>
      <c r="L168" s="1035">
        <v>24863</v>
      </c>
    </row>
    <row r="169" spans="1:12" ht="18.95" customHeight="1">
      <c r="A169" s="940"/>
      <c r="B169" s="941"/>
      <c r="C169" s="942"/>
      <c r="D169" s="945" t="s">
        <v>43</v>
      </c>
      <c r="E169" s="1034">
        <v>146843822.13000005</v>
      </c>
      <c r="F169" s="1027">
        <v>52119943.190000005</v>
      </c>
      <c r="G169" s="1027">
        <v>333273.88</v>
      </c>
      <c r="H169" s="1027">
        <v>91949624.950000033</v>
      </c>
      <c r="I169" s="1027">
        <v>2416117.11</v>
      </c>
      <c r="J169" s="1027">
        <v>0</v>
      </c>
      <c r="K169" s="1027">
        <v>0</v>
      </c>
      <c r="L169" s="1035">
        <v>24863</v>
      </c>
    </row>
    <row r="170" spans="1:12" ht="18.95" customHeight="1">
      <c r="A170" s="944"/>
      <c r="B170" s="942"/>
      <c r="C170" s="942"/>
      <c r="D170" s="945" t="s">
        <v>44</v>
      </c>
      <c r="E170" s="968">
        <v>1.0050292735560442</v>
      </c>
      <c r="F170" s="902">
        <v>1.0734428304568111</v>
      </c>
      <c r="G170" s="902">
        <v>1.7003769387755103</v>
      </c>
      <c r="H170" s="902">
        <v>0.96368102447204351</v>
      </c>
      <c r="I170" s="902">
        <v>1.2428585956790124</v>
      </c>
      <c r="J170" s="902">
        <v>0</v>
      </c>
      <c r="K170" s="902">
        <v>0</v>
      </c>
      <c r="L170" s="969">
        <v>0</v>
      </c>
    </row>
    <row r="171" spans="1:12" ht="18.95" customHeight="1">
      <c r="A171" s="946"/>
      <c r="B171" s="947"/>
      <c r="C171" s="947"/>
      <c r="D171" s="951" t="s">
        <v>45</v>
      </c>
      <c r="E171" s="970">
        <v>0.98850415131906932</v>
      </c>
      <c r="F171" s="971">
        <v>0.99545660979995931</v>
      </c>
      <c r="G171" s="971">
        <v>0.94793090683253489</v>
      </c>
      <c r="H171" s="971">
        <v>0.98456612823035028</v>
      </c>
      <c r="I171" s="971">
        <v>0.99581549020272631</v>
      </c>
      <c r="J171" s="971">
        <v>0</v>
      </c>
      <c r="K171" s="971">
        <v>0</v>
      </c>
      <c r="L171" s="972">
        <v>1</v>
      </c>
    </row>
    <row r="172" spans="1:12" ht="18.95" customHeight="1">
      <c r="A172" s="940" t="s">
        <v>419</v>
      </c>
      <c r="B172" s="941" t="s">
        <v>47</v>
      </c>
      <c r="C172" s="942" t="s">
        <v>420</v>
      </c>
      <c r="D172" s="956" t="s">
        <v>41</v>
      </c>
      <c r="E172" s="1032">
        <v>19796000</v>
      </c>
      <c r="F172" s="1027">
        <v>19636000</v>
      </c>
      <c r="G172" s="1027">
        <v>10000</v>
      </c>
      <c r="H172" s="1027">
        <v>0</v>
      </c>
      <c r="I172" s="1027">
        <v>150000</v>
      </c>
      <c r="J172" s="1027">
        <v>0</v>
      </c>
      <c r="K172" s="1027">
        <v>0</v>
      </c>
      <c r="L172" s="1035">
        <v>0</v>
      </c>
    </row>
    <row r="173" spans="1:12" ht="18.95" customHeight="1">
      <c r="A173" s="944"/>
      <c r="B173" s="942"/>
      <c r="C173" s="942" t="s">
        <v>421</v>
      </c>
      <c r="D173" s="945" t="s">
        <v>42</v>
      </c>
      <c r="E173" s="1034">
        <v>19982507</v>
      </c>
      <c r="F173" s="1027">
        <v>19653385</v>
      </c>
      <c r="G173" s="1027">
        <v>10000</v>
      </c>
      <c r="H173" s="1027">
        <v>194707</v>
      </c>
      <c r="I173" s="1027">
        <v>124415</v>
      </c>
      <c r="J173" s="1027">
        <v>0</v>
      </c>
      <c r="K173" s="1027">
        <v>0</v>
      </c>
      <c r="L173" s="1035">
        <v>0</v>
      </c>
    </row>
    <row r="174" spans="1:12" ht="18.95" customHeight="1">
      <c r="A174" s="944"/>
      <c r="B174" s="942"/>
      <c r="C174" s="942" t="s">
        <v>422</v>
      </c>
      <c r="D174" s="945" t="s">
        <v>43</v>
      </c>
      <c r="E174" s="1034">
        <v>19869273.120000001</v>
      </c>
      <c r="F174" s="1027">
        <v>19540874.940000001</v>
      </c>
      <c r="G174" s="1027">
        <v>9600</v>
      </c>
      <c r="H174" s="1027">
        <v>194383.68</v>
      </c>
      <c r="I174" s="1027">
        <v>124414.5</v>
      </c>
      <c r="J174" s="1027">
        <v>0</v>
      </c>
      <c r="K174" s="1027">
        <v>0</v>
      </c>
      <c r="L174" s="1035">
        <v>0</v>
      </c>
    </row>
    <row r="175" spans="1:12" ht="18.95" customHeight="1">
      <c r="A175" s="944"/>
      <c r="B175" s="942"/>
      <c r="C175" s="942" t="s">
        <v>423</v>
      </c>
      <c r="D175" s="945" t="s">
        <v>44</v>
      </c>
      <c r="E175" s="968">
        <v>1.0037014103859365</v>
      </c>
      <c r="F175" s="902">
        <v>0.99515557852923209</v>
      </c>
      <c r="G175" s="902">
        <v>0.96</v>
      </c>
      <c r="H175" s="902">
        <v>0</v>
      </c>
      <c r="I175" s="902">
        <v>0.82943</v>
      </c>
      <c r="J175" s="902">
        <v>0</v>
      </c>
      <c r="K175" s="902">
        <v>0</v>
      </c>
      <c r="L175" s="969">
        <v>0</v>
      </c>
    </row>
    <row r="176" spans="1:12" ht="18.75" customHeight="1">
      <c r="A176" s="946"/>
      <c r="B176" s="947"/>
      <c r="C176" s="947"/>
      <c r="D176" s="950" t="s">
        <v>45</v>
      </c>
      <c r="E176" s="970">
        <v>0.99433334966428388</v>
      </c>
      <c r="F176" s="971">
        <v>0.99427528336721649</v>
      </c>
      <c r="G176" s="971">
        <v>0.96</v>
      </c>
      <c r="H176" s="971">
        <v>0.9983394536405984</v>
      </c>
      <c r="I176" s="971">
        <v>0.99999598119197841</v>
      </c>
      <c r="J176" s="971">
        <v>0</v>
      </c>
      <c r="K176" s="971">
        <v>0</v>
      </c>
      <c r="L176" s="972">
        <v>0</v>
      </c>
    </row>
    <row r="177" spans="1:12" ht="18.95" customHeight="1">
      <c r="A177" s="940" t="s">
        <v>424</v>
      </c>
      <c r="B177" s="941" t="s">
        <v>47</v>
      </c>
      <c r="C177" s="942" t="s">
        <v>425</v>
      </c>
      <c r="D177" s="943" t="s">
        <v>41</v>
      </c>
      <c r="E177" s="1032">
        <v>0</v>
      </c>
      <c r="F177" s="1027">
        <v>0</v>
      </c>
      <c r="G177" s="1027">
        <v>0</v>
      </c>
      <c r="H177" s="1027">
        <v>0</v>
      </c>
      <c r="I177" s="1027">
        <v>0</v>
      </c>
      <c r="J177" s="1027">
        <v>0</v>
      </c>
      <c r="K177" s="1027">
        <v>0</v>
      </c>
      <c r="L177" s="1035">
        <v>0</v>
      </c>
    </row>
    <row r="178" spans="1:12" ht="18.95" customHeight="1">
      <c r="A178" s="944"/>
      <c r="B178" s="942"/>
      <c r="C178" s="942"/>
      <c r="D178" s="945" t="s">
        <v>42</v>
      </c>
      <c r="E178" s="1034">
        <v>2907101</v>
      </c>
      <c r="F178" s="1027">
        <v>153000</v>
      </c>
      <c r="G178" s="1027">
        <v>0</v>
      </c>
      <c r="H178" s="1027">
        <v>0</v>
      </c>
      <c r="I178" s="1027">
        <v>2754101</v>
      </c>
      <c r="J178" s="1027">
        <v>0</v>
      </c>
      <c r="K178" s="1027">
        <v>0</v>
      </c>
      <c r="L178" s="1035">
        <v>0</v>
      </c>
    </row>
    <row r="179" spans="1:12" ht="18.95" customHeight="1">
      <c r="A179" s="944"/>
      <c r="B179" s="942"/>
      <c r="C179" s="942"/>
      <c r="D179" s="945" t="s">
        <v>43</v>
      </c>
      <c r="E179" s="1034">
        <v>2907087.62</v>
      </c>
      <c r="F179" s="1027">
        <v>153000</v>
      </c>
      <c r="G179" s="1027">
        <v>0</v>
      </c>
      <c r="H179" s="1027">
        <v>0</v>
      </c>
      <c r="I179" s="1027">
        <v>2754087.62</v>
      </c>
      <c r="J179" s="1027">
        <v>0</v>
      </c>
      <c r="K179" s="1027">
        <v>0</v>
      </c>
      <c r="L179" s="1035">
        <v>0</v>
      </c>
    </row>
    <row r="180" spans="1:12" ht="18.95" customHeight="1">
      <c r="A180" s="944"/>
      <c r="B180" s="942"/>
      <c r="C180" s="942"/>
      <c r="D180" s="945" t="s">
        <v>44</v>
      </c>
      <c r="E180" s="968">
        <v>0</v>
      </c>
      <c r="F180" s="902">
        <v>0</v>
      </c>
      <c r="G180" s="902">
        <v>0</v>
      </c>
      <c r="H180" s="902">
        <v>0</v>
      </c>
      <c r="I180" s="902">
        <v>0</v>
      </c>
      <c r="J180" s="902">
        <v>0</v>
      </c>
      <c r="K180" s="902">
        <v>0</v>
      </c>
      <c r="L180" s="969">
        <v>0</v>
      </c>
    </row>
    <row r="181" spans="1:12" ht="18" customHeight="1">
      <c r="A181" s="946"/>
      <c r="B181" s="947"/>
      <c r="C181" s="947"/>
      <c r="D181" s="950" t="s">
        <v>45</v>
      </c>
      <c r="E181" s="970">
        <v>0.99999539747673027</v>
      </c>
      <c r="F181" s="971">
        <v>1</v>
      </c>
      <c r="G181" s="971">
        <v>0</v>
      </c>
      <c r="H181" s="971">
        <v>0</v>
      </c>
      <c r="I181" s="971">
        <v>0.99999514179037008</v>
      </c>
      <c r="J181" s="971">
        <v>0</v>
      </c>
      <c r="K181" s="971">
        <v>0</v>
      </c>
      <c r="L181" s="972">
        <v>0</v>
      </c>
    </row>
    <row r="182" spans="1:12" s="895" customFormat="1" ht="23.25" customHeight="1">
      <c r="A182" s="644" t="s">
        <v>714</v>
      </c>
      <c r="B182" s="645"/>
      <c r="C182" s="645"/>
      <c r="F182" s="75"/>
      <c r="G182" s="75"/>
      <c r="H182" s="75"/>
      <c r="I182" s="75"/>
      <c r="J182" s="75"/>
    </row>
    <row r="183" spans="1:12" ht="18" customHeight="1">
      <c r="A183" s="1044" t="s">
        <v>933</v>
      </c>
      <c r="B183" s="1578"/>
      <c r="C183" s="1578"/>
      <c r="D183" s="1578"/>
      <c r="E183" s="1578"/>
      <c r="F183" s="1578"/>
      <c r="G183" s="1578"/>
      <c r="H183" s="1578"/>
      <c r="I183" s="1578"/>
      <c r="J183" s="1578"/>
      <c r="K183" s="1578"/>
      <c r="L183" s="1578"/>
    </row>
    <row r="184" spans="1:12">
      <c r="E184" s="960"/>
      <c r="F184" s="960"/>
      <c r="G184" s="960"/>
      <c r="H184" s="960"/>
      <c r="I184" s="960"/>
      <c r="J184" s="960"/>
      <c r="K184" s="960"/>
      <c r="L184" s="960"/>
    </row>
    <row r="185" spans="1:12">
      <c r="E185" s="960"/>
      <c r="F185" s="960"/>
      <c r="G185" s="960"/>
      <c r="H185" s="960"/>
      <c r="I185" s="960"/>
      <c r="J185" s="960"/>
      <c r="K185" s="960"/>
      <c r="L185" s="960"/>
    </row>
    <row r="186" spans="1:12">
      <c r="G186" s="949"/>
      <c r="H186" s="973"/>
      <c r="I186" s="974"/>
      <c r="J186" s="949"/>
    </row>
  </sheetData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U22" sqref="U22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896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884" t="s">
        <v>4</v>
      </c>
      <c r="F5" s="897" t="s">
        <v>4</v>
      </c>
      <c r="G5" s="882" t="s">
        <v>4</v>
      </c>
      <c r="H5" s="883" t="s">
        <v>4</v>
      </c>
      <c r="I5" s="884" t="s">
        <v>4</v>
      </c>
      <c r="J5" s="883" t="s">
        <v>4</v>
      </c>
      <c r="K5" s="884" t="s">
        <v>4</v>
      </c>
      <c r="L5" s="884" t="s">
        <v>4</v>
      </c>
    </row>
    <row r="6" spans="1:15" ht="15.95" customHeight="1">
      <c r="A6" s="129"/>
      <c r="B6" s="130"/>
      <c r="C6" s="131" t="s">
        <v>728</v>
      </c>
      <c r="D6" s="130"/>
      <c r="E6" s="898"/>
      <c r="F6" s="899" t="s">
        <v>5</v>
      </c>
      <c r="G6" s="887" t="s">
        <v>6</v>
      </c>
      <c r="H6" s="888" t="s">
        <v>7</v>
      </c>
      <c r="I6" s="889" t="s">
        <v>7</v>
      </c>
      <c r="J6" s="888" t="s">
        <v>8</v>
      </c>
      <c r="K6" s="890" t="s">
        <v>9</v>
      </c>
      <c r="L6" s="889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890" t="s">
        <v>12</v>
      </c>
      <c r="F7" s="899" t="s">
        <v>13</v>
      </c>
      <c r="G7" s="892" t="s">
        <v>14</v>
      </c>
      <c r="H7" s="888" t="s">
        <v>15</v>
      </c>
      <c r="I7" s="889" t="s">
        <v>16</v>
      </c>
      <c r="J7" s="888" t="s">
        <v>17</v>
      </c>
      <c r="K7" s="889" t="s">
        <v>18</v>
      </c>
      <c r="L7" s="893" t="s">
        <v>19</v>
      </c>
    </row>
    <row r="8" spans="1:15" ht="15.95" customHeight="1">
      <c r="A8" s="132" t="s">
        <v>4</v>
      </c>
      <c r="B8" s="133"/>
      <c r="C8" s="21" t="s">
        <v>896</v>
      </c>
      <c r="D8" s="130"/>
      <c r="E8" s="890" t="s">
        <v>4</v>
      </c>
      <c r="F8" s="899" t="s">
        <v>20</v>
      </c>
      <c r="G8" s="892" t="s">
        <v>21</v>
      </c>
      <c r="H8" s="888" t="s">
        <v>22</v>
      </c>
      <c r="I8" s="889" t="s">
        <v>4</v>
      </c>
      <c r="J8" s="888" t="s">
        <v>23</v>
      </c>
      <c r="K8" s="889" t="s">
        <v>24</v>
      </c>
      <c r="L8" s="889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00" t="s">
        <v>4</v>
      </c>
      <c r="F9" s="899" t="s">
        <v>4</v>
      </c>
      <c r="G9" s="892" t="s">
        <v>4</v>
      </c>
      <c r="H9" s="888" t="s">
        <v>27</v>
      </c>
      <c r="I9" s="889"/>
      <c r="J9" s="888" t="s">
        <v>28</v>
      </c>
      <c r="K9" s="889" t="s">
        <v>4</v>
      </c>
      <c r="L9" s="889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894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69">
        <v>71713219000</v>
      </c>
      <c r="F12" s="669">
        <v>66441231000</v>
      </c>
      <c r="G12" s="669">
        <v>29573000</v>
      </c>
      <c r="H12" s="669">
        <v>4616743000</v>
      </c>
      <c r="I12" s="669">
        <v>319848000</v>
      </c>
      <c r="J12" s="669">
        <v>0</v>
      </c>
      <c r="K12" s="669">
        <v>0</v>
      </c>
      <c r="L12" s="670">
        <v>305824000</v>
      </c>
      <c r="M12" s="144"/>
      <c r="N12" s="144"/>
      <c r="O12" s="1084"/>
    </row>
    <row r="13" spans="1:15" ht="18.95" customHeight="1">
      <c r="A13" s="145"/>
      <c r="B13" s="146"/>
      <c r="C13" s="142"/>
      <c r="D13" s="143" t="s">
        <v>42</v>
      </c>
      <c r="E13" s="669">
        <v>79174104912.939987</v>
      </c>
      <c r="F13" s="669">
        <v>71952153720.110001</v>
      </c>
      <c r="G13" s="669">
        <v>50065769.290000007</v>
      </c>
      <c r="H13" s="669">
        <v>5579974155.0099993</v>
      </c>
      <c r="I13" s="669">
        <v>1148960295.8700001</v>
      </c>
      <c r="J13" s="669">
        <v>5000</v>
      </c>
      <c r="K13" s="669">
        <v>0</v>
      </c>
      <c r="L13" s="671">
        <v>442945972.65999997</v>
      </c>
      <c r="M13" s="144"/>
      <c r="N13" s="144"/>
    </row>
    <row r="14" spans="1:15" ht="18.95" customHeight="1">
      <c r="A14" s="145"/>
      <c r="B14" s="146"/>
      <c r="C14" s="901" t="s">
        <v>4</v>
      </c>
      <c r="D14" s="143" t="s">
        <v>43</v>
      </c>
      <c r="E14" s="669">
        <v>78407445099.699982</v>
      </c>
      <c r="F14" s="669">
        <v>71324823884.919983</v>
      </c>
      <c r="G14" s="669">
        <v>49446871.109999992</v>
      </c>
      <c r="H14" s="669">
        <v>5495579562.1100006</v>
      </c>
      <c r="I14" s="669">
        <v>1120510428.1700001</v>
      </c>
      <c r="J14" s="669">
        <v>4560.13</v>
      </c>
      <c r="K14" s="669">
        <v>0</v>
      </c>
      <c r="L14" s="671">
        <v>417079793.25999999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72">
        <v>1.0933471707594102</v>
      </c>
      <c r="F15" s="672">
        <v>1.0735024443619954</v>
      </c>
      <c r="G15" s="660">
        <v>1.6720275626415986</v>
      </c>
      <c r="H15" s="660">
        <v>1.1903585627595039</v>
      </c>
      <c r="I15" s="660">
        <v>3.5032591361209078</v>
      </c>
      <c r="J15" s="660">
        <v>0</v>
      </c>
      <c r="K15" s="660">
        <v>0</v>
      </c>
      <c r="L15" s="661">
        <v>1.3637902625693208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62">
        <v>0.99031678584705152</v>
      </c>
      <c r="F16" s="662">
        <v>0.9912812917646594</v>
      </c>
      <c r="G16" s="662">
        <v>0.98763829680884119</v>
      </c>
      <c r="H16" s="662">
        <v>0.98487545093300755</v>
      </c>
      <c r="I16" s="662">
        <v>0.97523859805925006</v>
      </c>
      <c r="J16" s="662">
        <v>0.912026</v>
      </c>
      <c r="K16" s="662">
        <v>0</v>
      </c>
      <c r="L16" s="663">
        <v>0.94160421135637107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73">
        <v>5030066000</v>
      </c>
      <c r="F17" s="1079">
        <v>4654698000</v>
      </c>
      <c r="G17" s="1079">
        <v>2661000</v>
      </c>
      <c r="H17" s="1079">
        <v>318059000</v>
      </c>
      <c r="I17" s="1079">
        <v>34770000</v>
      </c>
      <c r="J17" s="1079">
        <v>0</v>
      </c>
      <c r="K17" s="1079">
        <v>0</v>
      </c>
      <c r="L17" s="1080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73">
        <v>5497887917.9399996</v>
      </c>
      <c r="F18" s="1079">
        <v>5025387700.5299997</v>
      </c>
      <c r="G18" s="1079">
        <v>3873991.38</v>
      </c>
      <c r="H18" s="1079">
        <v>358026608.30999994</v>
      </c>
      <c r="I18" s="1079">
        <v>85006932.060000002</v>
      </c>
      <c r="J18" s="1079">
        <v>0</v>
      </c>
      <c r="K18" s="1079">
        <v>0</v>
      </c>
      <c r="L18" s="1080">
        <v>25592685.66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73">
        <v>5422385905.2899971</v>
      </c>
      <c r="F19" s="1079">
        <v>4960143975.5499973</v>
      </c>
      <c r="G19" s="1079">
        <v>3827049.8800000004</v>
      </c>
      <c r="H19" s="1079">
        <v>353531067.46000028</v>
      </c>
      <c r="I19" s="1079">
        <v>80547414.329999983</v>
      </c>
      <c r="J19" s="1079">
        <v>0</v>
      </c>
      <c r="K19" s="1079">
        <v>0</v>
      </c>
      <c r="L19" s="1080">
        <v>24336398.07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74">
        <v>1.0779949816344352</v>
      </c>
      <c r="F20" s="674">
        <v>1.0656210081835593</v>
      </c>
      <c r="G20" s="664">
        <v>1.4381998797444571</v>
      </c>
      <c r="H20" s="664">
        <v>1.1115266898908702</v>
      </c>
      <c r="I20" s="665">
        <v>2.3165779214840376</v>
      </c>
      <c r="J20" s="664">
        <v>0</v>
      </c>
      <c r="K20" s="664">
        <v>0</v>
      </c>
      <c r="L20" s="666">
        <v>1.2242880606700874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67">
        <v>0.98626708769314231</v>
      </c>
      <c r="F21" s="667">
        <v>0.98701717581449055</v>
      </c>
      <c r="G21" s="667">
        <v>0.98788291057064781</v>
      </c>
      <c r="H21" s="667">
        <v>0.98744355658027749</v>
      </c>
      <c r="I21" s="667">
        <v>0.94753936388561366</v>
      </c>
      <c r="J21" s="667">
        <v>0</v>
      </c>
      <c r="K21" s="667">
        <v>0</v>
      </c>
      <c r="L21" s="668">
        <v>0.95091224083748627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73">
        <v>3988024000</v>
      </c>
      <c r="F22" s="1079">
        <v>3723366000</v>
      </c>
      <c r="G22" s="1079">
        <v>1415000</v>
      </c>
      <c r="H22" s="1079">
        <v>238977000</v>
      </c>
      <c r="I22" s="1079">
        <v>18277000</v>
      </c>
      <c r="J22" s="1079">
        <v>0</v>
      </c>
      <c r="K22" s="1079">
        <v>0</v>
      </c>
      <c r="L22" s="1080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73">
        <v>4485416928.3499994</v>
      </c>
      <c r="F23" s="1079">
        <v>4108932401.6999998</v>
      </c>
      <c r="G23" s="1079">
        <v>3352621</v>
      </c>
      <c r="H23" s="1079">
        <v>298210971</v>
      </c>
      <c r="I23" s="1079">
        <v>64762146.649999999</v>
      </c>
      <c r="J23" s="1079">
        <v>0</v>
      </c>
      <c r="K23" s="1079">
        <v>0</v>
      </c>
      <c r="L23" s="1080">
        <v>10158788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73">
        <v>4437903105.3800001</v>
      </c>
      <c r="F24" s="1079">
        <v>4072436718.7100005</v>
      </c>
      <c r="G24" s="1079">
        <v>3325372.49</v>
      </c>
      <c r="H24" s="1079">
        <v>292950080.16999984</v>
      </c>
      <c r="I24" s="1079">
        <v>59945956.269999996</v>
      </c>
      <c r="J24" s="1079">
        <v>0</v>
      </c>
      <c r="K24" s="1079">
        <v>0</v>
      </c>
      <c r="L24" s="1080">
        <v>9244977.7400000002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74">
        <v>1.1128075220660658</v>
      </c>
      <c r="F25" s="674">
        <v>1.0937513848249139</v>
      </c>
      <c r="G25" s="664">
        <v>2.3500865653710248</v>
      </c>
      <c r="H25" s="664">
        <v>1.2258505218912275</v>
      </c>
      <c r="I25" s="665">
        <v>3.2798575406248287</v>
      </c>
      <c r="J25" s="664">
        <v>0</v>
      </c>
      <c r="K25" s="664">
        <v>0</v>
      </c>
      <c r="L25" s="666">
        <v>1.5436596660544331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67">
        <v>0.9894070442661218</v>
      </c>
      <c r="F26" s="667">
        <v>0.9911179646141417</v>
      </c>
      <c r="G26" s="667">
        <v>0.99187247529619371</v>
      </c>
      <c r="H26" s="667">
        <v>0.98235849334329095</v>
      </c>
      <c r="I26" s="667">
        <v>0.92563263219132341</v>
      </c>
      <c r="J26" s="667">
        <v>0</v>
      </c>
      <c r="K26" s="667">
        <v>0</v>
      </c>
      <c r="L26" s="668">
        <v>0.91004731469935196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73">
        <v>4091615000</v>
      </c>
      <c r="F27" s="1079">
        <v>3701470000</v>
      </c>
      <c r="G27" s="1079">
        <v>2314000</v>
      </c>
      <c r="H27" s="1079">
        <v>312733000</v>
      </c>
      <c r="I27" s="1079">
        <v>21930000</v>
      </c>
      <c r="J27" s="1079">
        <v>0</v>
      </c>
      <c r="K27" s="1079">
        <v>0</v>
      </c>
      <c r="L27" s="1080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73">
        <v>4568692020.2399998</v>
      </c>
      <c r="F28" s="1079">
        <v>4036853774.6999998</v>
      </c>
      <c r="G28" s="1079">
        <v>3147371.63</v>
      </c>
      <c r="H28" s="1079">
        <v>381319093.50000012</v>
      </c>
      <c r="I28" s="1079">
        <v>79641098.280000001</v>
      </c>
      <c r="J28" s="1079">
        <v>0</v>
      </c>
      <c r="K28" s="1079">
        <v>0</v>
      </c>
      <c r="L28" s="1080">
        <v>67730682.129999995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73">
        <v>4503185333.0100012</v>
      </c>
      <c r="F29" s="1079">
        <v>3991052539.1900005</v>
      </c>
      <c r="G29" s="1079">
        <v>3116596.25</v>
      </c>
      <c r="H29" s="1079">
        <v>371673959.93000001</v>
      </c>
      <c r="I29" s="1079">
        <v>79155152.299999997</v>
      </c>
      <c r="J29" s="1079">
        <v>0</v>
      </c>
      <c r="K29" s="1079">
        <v>0</v>
      </c>
      <c r="L29" s="1080">
        <v>58187085.340000011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74">
        <v>1.1005887242592476</v>
      </c>
      <c r="F30" s="674">
        <v>1.078234468789427</v>
      </c>
      <c r="G30" s="664">
        <v>1.346843668971478</v>
      </c>
      <c r="H30" s="664">
        <v>1.1884705481353104</v>
      </c>
      <c r="I30" s="665">
        <v>3.6094460693114452</v>
      </c>
      <c r="J30" s="664">
        <v>0</v>
      </c>
      <c r="K30" s="664">
        <v>0</v>
      </c>
      <c r="L30" s="666">
        <v>1.0944004916491124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67">
        <v>0.98566182904433175</v>
      </c>
      <c r="F31" s="667">
        <v>0.98865422478340748</v>
      </c>
      <c r="G31" s="667">
        <v>0.9902218792002011</v>
      </c>
      <c r="H31" s="667">
        <v>0.97470587302232714</v>
      </c>
      <c r="I31" s="667">
        <v>0.99389830137334967</v>
      </c>
      <c r="J31" s="667">
        <v>0</v>
      </c>
      <c r="K31" s="667">
        <v>0</v>
      </c>
      <c r="L31" s="668">
        <v>0.85909492581689451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73">
        <v>2078009000</v>
      </c>
      <c r="F32" s="1079">
        <v>1891359000</v>
      </c>
      <c r="G32" s="1079">
        <v>1361000</v>
      </c>
      <c r="H32" s="1079">
        <v>160445000</v>
      </c>
      <c r="I32" s="1079">
        <v>15305000</v>
      </c>
      <c r="J32" s="1079">
        <v>0</v>
      </c>
      <c r="K32" s="1079">
        <v>0</v>
      </c>
      <c r="L32" s="1080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73">
        <v>2290628630.96</v>
      </c>
      <c r="F33" s="1079">
        <v>1997541461.5700002</v>
      </c>
      <c r="G33" s="1079">
        <v>1990555</v>
      </c>
      <c r="H33" s="1079">
        <v>231002860.97</v>
      </c>
      <c r="I33" s="1079">
        <v>47344610.57</v>
      </c>
      <c r="J33" s="1079">
        <v>0</v>
      </c>
      <c r="K33" s="1079">
        <v>0</v>
      </c>
      <c r="L33" s="1080">
        <v>12749142.85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73">
        <v>2273395234.1800008</v>
      </c>
      <c r="F34" s="1079">
        <v>1983439523.1800003</v>
      </c>
      <c r="G34" s="1079">
        <v>1977121.49</v>
      </c>
      <c r="H34" s="1079">
        <v>228893281.60000002</v>
      </c>
      <c r="I34" s="1079">
        <v>47253069.819999993</v>
      </c>
      <c r="J34" s="1079">
        <v>0</v>
      </c>
      <c r="K34" s="1079">
        <v>0</v>
      </c>
      <c r="L34" s="1080">
        <v>11832238.09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74">
        <v>1.0940256919868974</v>
      </c>
      <c r="F35" s="674">
        <v>1.0486848468112084</v>
      </c>
      <c r="G35" s="664">
        <v>1.4526976414401176</v>
      </c>
      <c r="H35" s="664">
        <v>1.4266152363738354</v>
      </c>
      <c r="I35" s="664">
        <v>3.0874269728846779</v>
      </c>
      <c r="J35" s="664">
        <v>0</v>
      </c>
      <c r="K35" s="664">
        <v>0</v>
      </c>
      <c r="L35" s="666">
        <v>1.240406551001153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67">
        <v>0.99247656449104249</v>
      </c>
      <c r="F36" s="667">
        <v>0.9929403525977798</v>
      </c>
      <c r="G36" s="667">
        <v>0.99325137461662705</v>
      </c>
      <c r="H36" s="667">
        <v>0.99086773487937907</v>
      </c>
      <c r="I36" s="667">
        <v>0.99806650115191753</v>
      </c>
      <c r="J36" s="667">
        <v>0</v>
      </c>
      <c r="K36" s="667">
        <v>0</v>
      </c>
      <c r="L36" s="668">
        <v>0.92808106624987741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73">
        <v>4417966000</v>
      </c>
      <c r="F37" s="1079">
        <v>4069265000</v>
      </c>
      <c r="G37" s="1079">
        <v>2369000</v>
      </c>
      <c r="H37" s="1079">
        <v>320334000</v>
      </c>
      <c r="I37" s="1079">
        <v>15237000</v>
      </c>
      <c r="J37" s="1079">
        <v>0</v>
      </c>
      <c r="K37" s="1079">
        <v>0</v>
      </c>
      <c r="L37" s="1080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73">
        <v>4818894268.5999994</v>
      </c>
      <c r="F38" s="1079">
        <v>4391093209.1199999</v>
      </c>
      <c r="G38" s="1079">
        <v>3464824</v>
      </c>
      <c r="H38" s="1079">
        <v>355604601.70000005</v>
      </c>
      <c r="I38" s="1079">
        <v>53474486</v>
      </c>
      <c r="J38" s="1079">
        <v>0</v>
      </c>
      <c r="K38" s="1079">
        <v>0</v>
      </c>
      <c r="L38" s="1080">
        <v>15257147.779999999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73">
        <v>4779663429.3200006</v>
      </c>
      <c r="F39" s="1079">
        <v>4361623308.3000011</v>
      </c>
      <c r="G39" s="1079">
        <v>3447234.45</v>
      </c>
      <c r="H39" s="1079">
        <v>348597118.01999986</v>
      </c>
      <c r="I39" s="1079">
        <v>52287929.500000007</v>
      </c>
      <c r="J39" s="1079">
        <v>0</v>
      </c>
      <c r="K39" s="1079">
        <v>0</v>
      </c>
      <c r="L39" s="1080">
        <v>13707839.049999999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74">
        <v>1.0818696724510783</v>
      </c>
      <c r="F40" s="674">
        <v>1.0718454827345973</v>
      </c>
      <c r="G40" s="664">
        <v>1.4551432883073028</v>
      </c>
      <c r="H40" s="664">
        <v>1.0882301535896903</v>
      </c>
      <c r="I40" s="664">
        <v>3.4316420227078828</v>
      </c>
      <c r="J40" s="664">
        <v>0</v>
      </c>
      <c r="K40" s="664">
        <v>0</v>
      </c>
      <c r="L40" s="666">
        <v>1.273844349967475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67">
        <v>0.99185895413069602</v>
      </c>
      <c r="F41" s="667">
        <v>0.99328870980037687</v>
      </c>
      <c r="G41" s="667">
        <v>0.99492339293424437</v>
      </c>
      <c r="H41" s="667">
        <v>0.98029417041708611</v>
      </c>
      <c r="I41" s="667">
        <v>0.97781079186062692</v>
      </c>
      <c r="J41" s="667">
        <v>0</v>
      </c>
      <c r="K41" s="667">
        <v>0</v>
      </c>
      <c r="L41" s="668">
        <v>0.89845358042406009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73">
        <v>6279243000</v>
      </c>
      <c r="F42" s="1079">
        <v>5911938000</v>
      </c>
      <c r="G42" s="1079">
        <v>1790000</v>
      </c>
      <c r="H42" s="1079">
        <v>320909000</v>
      </c>
      <c r="I42" s="1079">
        <v>21853000</v>
      </c>
      <c r="J42" s="1079">
        <v>0</v>
      </c>
      <c r="K42" s="1079">
        <v>0</v>
      </c>
      <c r="L42" s="1080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73">
        <v>6814764782.3100014</v>
      </c>
      <c r="F43" s="1079">
        <v>6328459495.9100008</v>
      </c>
      <c r="G43" s="1079">
        <v>3240909.28</v>
      </c>
      <c r="H43" s="1079">
        <v>358255232.51000005</v>
      </c>
      <c r="I43" s="1079">
        <v>89937774.340000004</v>
      </c>
      <c r="J43" s="1079">
        <v>0</v>
      </c>
      <c r="K43" s="1079">
        <v>0</v>
      </c>
      <c r="L43" s="1080">
        <v>34871370.269999996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73">
        <v>6781609014.79</v>
      </c>
      <c r="F44" s="1079">
        <v>6303123092.3099995</v>
      </c>
      <c r="G44" s="1079">
        <v>3223354.42</v>
      </c>
      <c r="H44" s="1079">
        <v>351769905.85000002</v>
      </c>
      <c r="I44" s="1079">
        <v>89601031.849999979</v>
      </c>
      <c r="J44" s="1079">
        <v>0</v>
      </c>
      <c r="K44" s="1079">
        <v>0</v>
      </c>
      <c r="L44" s="1080">
        <v>33891630.359999999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74">
        <v>1.0800042321646097</v>
      </c>
      <c r="F45" s="674">
        <v>1.0661686729986004</v>
      </c>
      <c r="G45" s="664">
        <v>1.800756659217877</v>
      </c>
      <c r="H45" s="664">
        <v>1.0961671559538686</v>
      </c>
      <c r="I45" s="664">
        <v>4.1001707706035777</v>
      </c>
      <c r="J45" s="664">
        <v>0</v>
      </c>
      <c r="K45" s="664">
        <v>0</v>
      </c>
      <c r="L45" s="666">
        <v>1.489545570254472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67">
        <v>0.9951347157856324</v>
      </c>
      <c r="F46" s="667">
        <v>0.99599643426391904</v>
      </c>
      <c r="G46" s="667">
        <v>0.99458335347171467</v>
      </c>
      <c r="H46" s="667">
        <v>0.98189746842059311</v>
      </c>
      <c r="I46" s="667">
        <v>0.99625582807145074</v>
      </c>
      <c r="J46" s="667">
        <v>0</v>
      </c>
      <c r="K46" s="667">
        <v>0</v>
      </c>
      <c r="L46" s="668">
        <v>0.97190417518972949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73">
        <v>10028755000</v>
      </c>
      <c r="F47" s="1079">
        <v>9418342000</v>
      </c>
      <c r="G47" s="1079">
        <v>3176000</v>
      </c>
      <c r="H47" s="1079">
        <v>558135000</v>
      </c>
      <c r="I47" s="1079">
        <v>28171000</v>
      </c>
      <c r="J47" s="1079">
        <v>0</v>
      </c>
      <c r="K47" s="1079">
        <v>0</v>
      </c>
      <c r="L47" s="1080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73">
        <v>11086781596.550001</v>
      </c>
      <c r="F48" s="1079">
        <v>10176542822.310001</v>
      </c>
      <c r="G48" s="1079">
        <v>5856514.8499999996</v>
      </c>
      <c r="H48" s="1079">
        <v>721537073.81000006</v>
      </c>
      <c r="I48" s="1079">
        <v>142614845.46000001</v>
      </c>
      <c r="J48" s="1079">
        <v>0</v>
      </c>
      <c r="K48" s="1079">
        <v>0</v>
      </c>
      <c r="L48" s="1080">
        <v>40230340.120000012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73">
        <v>11019002823.059996</v>
      </c>
      <c r="F49" s="1079">
        <v>10120684119.389996</v>
      </c>
      <c r="G49" s="1079">
        <v>5788513.7699999996</v>
      </c>
      <c r="H49" s="1079">
        <v>715149056.27000022</v>
      </c>
      <c r="I49" s="1079">
        <v>140197312.5</v>
      </c>
      <c r="J49" s="1079">
        <v>0</v>
      </c>
      <c r="K49" s="1079">
        <v>0</v>
      </c>
      <c r="L49" s="1080">
        <v>37183821.129999995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74">
        <v>1.0987408529832463</v>
      </c>
      <c r="F50" s="674">
        <v>1.0745717366591694</v>
      </c>
      <c r="G50" s="664">
        <v>1.822579902392947</v>
      </c>
      <c r="H50" s="664">
        <v>1.281319136535068</v>
      </c>
      <c r="I50" s="664">
        <v>4.9766537396613542</v>
      </c>
      <c r="J50" s="664">
        <v>0</v>
      </c>
      <c r="K50" s="664">
        <v>0</v>
      </c>
      <c r="L50" s="666">
        <v>1.7764952047202711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67">
        <v>0.99388652397454125</v>
      </c>
      <c r="F51" s="667">
        <v>0.99451103347223702</v>
      </c>
      <c r="G51" s="667">
        <v>0.98838881455239547</v>
      </c>
      <c r="H51" s="667">
        <v>0.99114665375921907</v>
      </c>
      <c r="I51" s="667">
        <v>0.98304851818054195</v>
      </c>
      <c r="J51" s="667">
        <v>0</v>
      </c>
      <c r="K51" s="667">
        <v>0</v>
      </c>
      <c r="L51" s="668">
        <v>0.9242730988375244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73">
        <v>1706076000</v>
      </c>
      <c r="F52" s="1079">
        <v>1546339000</v>
      </c>
      <c r="G52" s="1079">
        <v>1064000</v>
      </c>
      <c r="H52" s="1079">
        <v>144780000</v>
      </c>
      <c r="I52" s="1079">
        <v>6047000</v>
      </c>
      <c r="J52" s="1079">
        <v>0</v>
      </c>
      <c r="K52" s="1079">
        <v>0</v>
      </c>
      <c r="L52" s="1080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73">
        <v>1866085723.5000005</v>
      </c>
      <c r="F53" s="1079">
        <v>1657844770.0300004</v>
      </c>
      <c r="G53" s="1079">
        <v>1760212</v>
      </c>
      <c r="H53" s="1079">
        <v>167873143.05000001</v>
      </c>
      <c r="I53" s="1079">
        <v>29279795.449999996</v>
      </c>
      <c r="J53" s="1079">
        <v>0</v>
      </c>
      <c r="K53" s="1079">
        <v>0</v>
      </c>
      <c r="L53" s="1080">
        <v>9327802.9700000007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73">
        <v>1852856148.9100003</v>
      </c>
      <c r="F54" s="1079">
        <v>1647999516.74</v>
      </c>
      <c r="G54" s="1079">
        <v>1740740.4</v>
      </c>
      <c r="H54" s="1079">
        <v>165383662.81000009</v>
      </c>
      <c r="I54" s="1079">
        <v>29034230.829999991</v>
      </c>
      <c r="J54" s="1079">
        <v>0</v>
      </c>
      <c r="K54" s="1079">
        <v>0</v>
      </c>
      <c r="L54" s="1080">
        <v>8697998.1300000008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74">
        <v>1.0860337692517803</v>
      </c>
      <c r="F55" s="674">
        <v>1.0657427101948538</v>
      </c>
      <c r="G55" s="664">
        <v>1.6360342105263157</v>
      </c>
      <c r="H55" s="664">
        <v>1.1423101451167295</v>
      </c>
      <c r="I55" s="665">
        <v>4.8014272912187845</v>
      </c>
      <c r="J55" s="664">
        <v>0</v>
      </c>
      <c r="K55" s="664">
        <v>0</v>
      </c>
      <c r="L55" s="666">
        <v>1.1085901261789448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67">
        <v>0.9929105215138847</v>
      </c>
      <c r="F56" s="667">
        <v>0.99406141427232519</v>
      </c>
      <c r="G56" s="667">
        <v>0.98893792338650111</v>
      </c>
      <c r="H56" s="667">
        <v>0.98517046744482262</v>
      </c>
      <c r="I56" s="667">
        <v>0.99161317160089635</v>
      </c>
      <c r="J56" s="667">
        <v>0</v>
      </c>
      <c r="K56" s="667">
        <v>0</v>
      </c>
      <c r="L56" s="668">
        <v>0.9324809023061944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73">
        <v>4269568000</v>
      </c>
      <c r="F57" s="1079">
        <v>3927270000</v>
      </c>
      <c r="G57" s="1079">
        <v>1494000</v>
      </c>
      <c r="H57" s="1079">
        <v>280129000</v>
      </c>
      <c r="I57" s="1079">
        <v>15055000</v>
      </c>
      <c r="J57" s="1079">
        <v>0</v>
      </c>
      <c r="K57" s="1079">
        <v>0</v>
      </c>
      <c r="L57" s="1080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73">
        <v>4703180734.5100002</v>
      </c>
      <c r="F58" s="1079">
        <v>4242191524.6400008</v>
      </c>
      <c r="G58" s="1079">
        <v>3498148.4999999995</v>
      </c>
      <c r="H58" s="1079">
        <v>316907833.90999973</v>
      </c>
      <c r="I58" s="1079">
        <v>91163004.809999987</v>
      </c>
      <c r="J58" s="1079">
        <v>0</v>
      </c>
      <c r="K58" s="1079">
        <v>0</v>
      </c>
      <c r="L58" s="1080">
        <v>49420222.649999991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73">
        <v>4670472426.5499992</v>
      </c>
      <c r="F59" s="1079">
        <v>4215894425.9999995</v>
      </c>
      <c r="G59" s="1079">
        <v>3472774.5999999996</v>
      </c>
      <c r="H59" s="1079">
        <v>314084529.46999961</v>
      </c>
      <c r="I59" s="1079">
        <v>88289921.509999976</v>
      </c>
      <c r="J59" s="1079">
        <v>0</v>
      </c>
      <c r="K59" s="1079">
        <v>0</v>
      </c>
      <c r="L59" s="1080">
        <v>48730774.969999976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74">
        <v>1.0938981242481673</v>
      </c>
      <c r="F60" s="674">
        <v>1.0734923817308206</v>
      </c>
      <c r="G60" s="664">
        <v>2.324480990629183</v>
      </c>
      <c r="H60" s="664">
        <v>1.1212139031303421</v>
      </c>
      <c r="I60" s="665">
        <v>5.8644916313517088</v>
      </c>
      <c r="J60" s="664">
        <v>0</v>
      </c>
      <c r="K60" s="664">
        <v>0</v>
      </c>
      <c r="L60" s="666">
        <v>1.0681888419552823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67">
        <v>0.99304549201777403</v>
      </c>
      <c r="F61" s="667">
        <v>0.99380105813533892</v>
      </c>
      <c r="G61" s="667">
        <v>0.99274647717213838</v>
      </c>
      <c r="H61" s="667">
        <v>0.99109108662551426</v>
      </c>
      <c r="I61" s="667">
        <v>0.96848410925036932</v>
      </c>
      <c r="J61" s="667">
        <v>0</v>
      </c>
      <c r="K61" s="667">
        <v>0</v>
      </c>
      <c r="L61" s="668">
        <v>0.98604928017255677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73">
        <v>2300835000</v>
      </c>
      <c r="F62" s="1079">
        <v>2025720000</v>
      </c>
      <c r="G62" s="1079">
        <v>1024000</v>
      </c>
      <c r="H62" s="1079">
        <v>217656000</v>
      </c>
      <c r="I62" s="1079">
        <v>23318000</v>
      </c>
      <c r="J62" s="1079">
        <v>0</v>
      </c>
      <c r="K62" s="1079">
        <v>0</v>
      </c>
      <c r="L62" s="1080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73">
        <v>2636303993.4099994</v>
      </c>
      <c r="F63" s="1079">
        <v>2281459928.4299998</v>
      </c>
      <c r="G63" s="1079">
        <v>1693179.12</v>
      </c>
      <c r="H63" s="1079">
        <v>256451294.25999993</v>
      </c>
      <c r="I63" s="1079">
        <v>49185940.199999996</v>
      </c>
      <c r="J63" s="1079">
        <v>0</v>
      </c>
      <c r="K63" s="1079">
        <v>0</v>
      </c>
      <c r="L63" s="1080">
        <v>47513651.399999999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73">
        <v>2604212670.2099996</v>
      </c>
      <c r="F64" s="1079">
        <v>2253392986.5099998</v>
      </c>
      <c r="G64" s="1079">
        <v>1637271.1</v>
      </c>
      <c r="H64" s="1079">
        <v>253773748.69000003</v>
      </c>
      <c r="I64" s="1079">
        <v>48896924.229999989</v>
      </c>
      <c r="J64" s="1079">
        <v>0</v>
      </c>
      <c r="K64" s="1079">
        <v>0</v>
      </c>
      <c r="L64" s="1080">
        <v>46511739.679999977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74">
        <v>1.1318554656070512</v>
      </c>
      <c r="F65" s="674">
        <v>1.112391143154039</v>
      </c>
      <c r="G65" s="664">
        <v>1.5988975585937502</v>
      </c>
      <c r="H65" s="664">
        <v>1.1659395959220056</v>
      </c>
      <c r="I65" s="664">
        <v>2.0969604695943045</v>
      </c>
      <c r="J65" s="664">
        <v>0</v>
      </c>
      <c r="K65" s="664">
        <v>0</v>
      </c>
      <c r="L65" s="666">
        <v>1.4044671824138653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67">
        <v>0.98782715374242924</v>
      </c>
      <c r="F66" s="667">
        <v>0.98769781508311894</v>
      </c>
      <c r="G66" s="667">
        <v>0.96698044563648999</v>
      </c>
      <c r="H66" s="667">
        <v>0.98955924329519929</v>
      </c>
      <c r="I66" s="667">
        <v>0.99412401249574966</v>
      </c>
      <c r="J66" s="667">
        <v>0</v>
      </c>
      <c r="K66" s="667">
        <v>0</v>
      </c>
      <c r="L66" s="668">
        <v>0.9789131819913125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73">
        <v>4708990000</v>
      </c>
      <c r="F67" s="1079">
        <v>4414078000</v>
      </c>
      <c r="G67" s="1079">
        <v>1754000</v>
      </c>
      <c r="H67" s="1079">
        <v>262760000</v>
      </c>
      <c r="I67" s="1079">
        <v>18927000</v>
      </c>
      <c r="J67" s="1079">
        <v>0</v>
      </c>
      <c r="K67" s="1079">
        <v>0</v>
      </c>
      <c r="L67" s="1080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73">
        <v>5264871853.6000004</v>
      </c>
      <c r="F68" s="1079">
        <v>4842351765.1300001</v>
      </c>
      <c r="G68" s="1079">
        <v>2663894</v>
      </c>
      <c r="H68" s="1079">
        <v>328733082.07999998</v>
      </c>
      <c r="I68" s="1079">
        <v>70124765.5</v>
      </c>
      <c r="J68" s="1079">
        <v>0</v>
      </c>
      <c r="K68" s="1079">
        <v>0</v>
      </c>
      <c r="L68" s="1080">
        <v>20998346.890000001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73">
        <v>5203161986.2599993</v>
      </c>
      <c r="F69" s="1079">
        <v>4790637597.6199999</v>
      </c>
      <c r="G69" s="1079">
        <v>2629641.2299999995</v>
      </c>
      <c r="H69" s="1079">
        <v>322074218.62000018</v>
      </c>
      <c r="I69" s="1079">
        <v>67392475.480000004</v>
      </c>
      <c r="J69" s="1079">
        <v>0</v>
      </c>
      <c r="K69" s="1079">
        <v>0</v>
      </c>
      <c r="L69" s="1080">
        <v>20428053.309999999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74">
        <v>1.1049422458446503</v>
      </c>
      <c r="F70" s="674">
        <v>1.0853087774207886</v>
      </c>
      <c r="G70" s="664">
        <v>1.4992253306727477</v>
      </c>
      <c r="H70" s="664">
        <v>1.2257353425940027</v>
      </c>
      <c r="I70" s="665">
        <v>3.5606527965340522</v>
      </c>
      <c r="J70" s="664">
        <v>0</v>
      </c>
      <c r="K70" s="664">
        <v>0</v>
      </c>
      <c r="L70" s="666">
        <v>1.7808432839333972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67">
        <v>0.98827894219347323</v>
      </c>
      <c r="F71" s="667">
        <v>0.98932044386316653</v>
      </c>
      <c r="G71" s="667">
        <v>0.98714184198019872</v>
      </c>
      <c r="H71" s="667">
        <v>0.97974385961441113</v>
      </c>
      <c r="I71" s="667">
        <v>0.96103673216561425</v>
      </c>
      <c r="J71" s="667">
        <v>0</v>
      </c>
      <c r="K71" s="667">
        <v>0</v>
      </c>
      <c r="L71" s="668">
        <v>0.97284102491555702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75">
        <v>7540222000</v>
      </c>
      <c r="F72" s="1079">
        <v>7107927000</v>
      </c>
      <c r="G72" s="1079">
        <v>2373000</v>
      </c>
      <c r="H72" s="1079">
        <v>386598000</v>
      </c>
      <c r="I72" s="1079">
        <v>18949000</v>
      </c>
      <c r="J72" s="1079">
        <v>0</v>
      </c>
      <c r="K72" s="1079">
        <v>0</v>
      </c>
      <c r="L72" s="1080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76">
        <v>8105912675.3599997</v>
      </c>
      <c r="F73" s="1079">
        <v>7526145075.6700001</v>
      </c>
      <c r="G73" s="1079">
        <v>4434792.1500000004</v>
      </c>
      <c r="H73" s="1079">
        <v>452844927.74999988</v>
      </c>
      <c r="I73" s="1079">
        <v>90193122.849999994</v>
      </c>
      <c r="J73" s="1079">
        <v>5000</v>
      </c>
      <c r="K73" s="1079">
        <v>0</v>
      </c>
      <c r="L73" s="1080">
        <v>32289756.939999994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76">
        <v>7997136904.7199993</v>
      </c>
      <c r="F74" s="1079">
        <v>7432656602.6599998</v>
      </c>
      <c r="G74" s="1079">
        <v>4307816.55</v>
      </c>
      <c r="H74" s="1079">
        <v>442018680.18999982</v>
      </c>
      <c r="I74" s="1079">
        <v>86854000.579999998</v>
      </c>
      <c r="J74" s="1079">
        <v>4560.13</v>
      </c>
      <c r="K74" s="1079">
        <v>0</v>
      </c>
      <c r="L74" s="1080">
        <v>31295244.610000003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74">
        <v>1.060597009573458</v>
      </c>
      <c r="F75" s="674">
        <v>1.0456855567959547</v>
      </c>
      <c r="G75" s="664">
        <v>1.8153462073324904</v>
      </c>
      <c r="H75" s="664">
        <v>1.1433548031546976</v>
      </c>
      <c r="I75" s="664">
        <v>4.5835664457227292</v>
      </c>
      <c r="J75" s="664">
        <v>0</v>
      </c>
      <c r="K75" s="664">
        <v>0</v>
      </c>
      <c r="L75" s="666">
        <v>1.2839074711794873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67">
        <v>0.98658068807345378</v>
      </c>
      <c r="F76" s="667">
        <v>0.9875781728800016</v>
      </c>
      <c r="G76" s="667">
        <v>0.9713683086590652</v>
      </c>
      <c r="H76" s="667">
        <v>0.97609281478807497</v>
      </c>
      <c r="I76" s="667">
        <v>0.96297808342268754</v>
      </c>
      <c r="J76" s="667">
        <v>0.912026</v>
      </c>
      <c r="K76" s="667">
        <v>0</v>
      </c>
      <c r="L76" s="668">
        <v>0.96920037732560305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75">
        <v>2331383000</v>
      </c>
      <c r="F77" s="1079">
        <v>2124858000</v>
      </c>
      <c r="G77" s="1079">
        <v>1095000</v>
      </c>
      <c r="H77" s="1079">
        <v>181534000</v>
      </c>
      <c r="I77" s="1079">
        <v>8718000</v>
      </c>
      <c r="J77" s="1079">
        <v>0</v>
      </c>
      <c r="K77" s="1079">
        <v>0</v>
      </c>
      <c r="L77" s="1080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76">
        <v>2590317703.2400002</v>
      </c>
      <c r="F78" s="1079">
        <v>2341640980.2600002</v>
      </c>
      <c r="G78" s="1079">
        <v>2073251</v>
      </c>
      <c r="H78" s="1079">
        <v>195891761.14999998</v>
      </c>
      <c r="I78" s="1079">
        <v>30269167.830000002</v>
      </c>
      <c r="J78" s="1079">
        <v>0</v>
      </c>
      <c r="K78" s="1079">
        <v>0</v>
      </c>
      <c r="L78" s="1080">
        <v>20442543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76">
        <v>2560934338.8599997</v>
      </c>
      <c r="F79" s="1079">
        <v>2318744630.2399998</v>
      </c>
      <c r="G79" s="1079">
        <v>2035339.7499999998</v>
      </c>
      <c r="H79" s="1079">
        <v>190635942.0799998</v>
      </c>
      <c r="I79" s="1079">
        <v>29698754.660000004</v>
      </c>
      <c r="J79" s="1079">
        <v>0</v>
      </c>
      <c r="K79" s="1079">
        <v>0</v>
      </c>
      <c r="L79" s="1080">
        <v>19819672.129999995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74">
        <v>1.098461444927753</v>
      </c>
      <c r="F80" s="674">
        <v>1.0912468646093056</v>
      </c>
      <c r="G80" s="664">
        <v>1.8587577625570775</v>
      </c>
      <c r="H80" s="664">
        <v>1.0501390487732314</v>
      </c>
      <c r="I80" s="665">
        <v>3.4066018192245933</v>
      </c>
      <c r="J80" s="664">
        <v>0</v>
      </c>
      <c r="K80" s="664">
        <v>0</v>
      </c>
      <c r="L80" s="666">
        <v>1.3058157945710893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67">
        <v>0.988656463126802</v>
      </c>
      <c r="F81" s="667">
        <v>0.99022209202306577</v>
      </c>
      <c r="G81" s="667">
        <v>0.98171410504565038</v>
      </c>
      <c r="H81" s="667">
        <v>0.97316977988688536</v>
      </c>
      <c r="I81" s="667">
        <v>0.9811553071692094</v>
      </c>
      <c r="J81" s="667">
        <v>0</v>
      </c>
      <c r="K81" s="667">
        <v>0</v>
      </c>
      <c r="L81" s="668">
        <v>0.96953065623978363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77">
        <v>3036497000</v>
      </c>
      <c r="F82" s="1079">
        <v>2763508000</v>
      </c>
      <c r="G82" s="1079">
        <v>1374000</v>
      </c>
      <c r="H82" s="1079">
        <v>240506000</v>
      </c>
      <c r="I82" s="1079">
        <v>23279000</v>
      </c>
      <c r="J82" s="1079">
        <v>0</v>
      </c>
      <c r="K82" s="1079">
        <v>0</v>
      </c>
      <c r="L82" s="1080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77">
        <v>3392581536.6499996</v>
      </c>
      <c r="F83" s="1079">
        <v>2992692137.79</v>
      </c>
      <c r="G83" s="1079">
        <v>2371523</v>
      </c>
      <c r="H83" s="1079">
        <v>298447304.19</v>
      </c>
      <c r="I83" s="1079">
        <v>76842364.700000003</v>
      </c>
      <c r="J83" s="1079">
        <v>0</v>
      </c>
      <c r="K83" s="1079">
        <v>0</v>
      </c>
      <c r="L83" s="1080">
        <v>22228206.970000003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77">
        <v>3365508914.8800001</v>
      </c>
      <c r="F84" s="1079">
        <v>2971778431.1300001</v>
      </c>
      <c r="G84" s="1079">
        <v>2351231.83</v>
      </c>
      <c r="H84" s="1079">
        <v>294942431.25000006</v>
      </c>
      <c r="I84" s="1079">
        <v>74999920.320000023</v>
      </c>
      <c r="J84" s="1079">
        <v>0</v>
      </c>
      <c r="K84" s="1079">
        <v>0</v>
      </c>
      <c r="L84" s="1080">
        <v>21436900.350000013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74">
        <v>1.108352458401902</v>
      </c>
      <c r="F85" s="674">
        <v>1.0753645117473878</v>
      </c>
      <c r="G85" s="664">
        <v>1.7112313173216886</v>
      </c>
      <c r="H85" s="664">
        <v>1.2263412607169886</v>
      </c>
      <c r="I85" s="664">
        <v>3.2217844546587062</v>
      </c>
      <c r="J85" s="664">
        <v>0</v>
      </c>
      <c r="K85" s="664">
        <v>0</v>
      </c>
      <c r="L85" s="666">
        <v>2.7377905938697333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67">
        <v>0.99202005273048433</v>
      </c>
      <c r="F86" s="667">
        <v>0.99301174136961379</v>
      </c>
      <c r="G86" s="667">
        <v>0.99144382323089431</v>
      </c>
      <c r="H86" s="667">
        <v>0.98825630893362459</v>
      </c>
      <c r="I86" s="667">
        <v>0.97602306504760672</v>
      </c>
      <c r="J86" s="667">
        <v>0</v>
      </c>
      <c r="K86" s="667">
        <v>0</v>
      </c>
      <c r="L86" s="668">
        <v>0.96440078945332985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75">
        <v>6682272000</v>
      </c>
      <c r="F87" s="1079">
        <v>6201622000</v>
      </c>
      <c r="G87" s="1079">
        <v>3138000</v>
      </c>
      <c r="H87" s="1079">
        <v>441421000</v>
      </c>
      <c r="I87" s="1079">
        <v>27421000</v>
      </c>
      <c r="J87" s="1079">
        <v>0</v>
      </c>
      <c r="K87" s="1079">
        <v>0</v>
      </c>
      <c r="L87" s="1080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76">
        <v>7552416263.0100002</v>
      </c>
      <c r="F88" s="1079">
        <v>6855231532.4700003</v>
      </c>
      <c r="G88" s="1079">
        <v>4618090.0299999993</v>
      </c>
      <c r="H88" s="1079">
        <v>579808196.14999986</v>
      </c>
      <c r="I88" s="1079">
        <v>97038998.850000009</v>
      </c>
      <c r="J88" s="1079">
        <v>0</v>
      </c>
      <c r="K88" s="1079">
        <v>0</v>
      </c>
      <c r="L88" s="1080">
        <v>15719445.51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76">
        <v>7480624311.3200026</v>
      </c>
      <c r="F89" s="1079">
        <v>6793174347.5400019</v>
      </c>
      <c r="G89" s="1079">
        <v>4556094.47</v>
      </c>
      <c r="H89" s="1079">
        <v>573495298.35000002</v>
      </c>
      <c r="I89" s="1079">
        <v>94731180.219999999</v>
      </c>
      <c r="J89" s="1079">
        <v>0</v>
      </c>
      <c r="K89" s="1079">
        <v>0</v>
      </c>
      <c r="L89" s="1080">
        <v>14667390.739999996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74">
        <v>1.1194731838691994</v>
      </c>
      <c r="F90" s="674">
        <v>1.095386714562739</v>
      </c>
      <c r="G90" s="664">
        <v>1.4519102836201401</v>
      </c>
      <c r="H90" s="664">
        <v>1.2992025715813249</v>
      </c>
      <c r="I90" s="664">
        <v>3.4546945851719486</v>
      </c>
      <c r="J90" s="664">
        <v>0</v>
      </c>
      <c r="K90" s="664">
        <v>0</v>
      </c>
      <c r="L90" s="666">
        <v>1.6917405697808532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67">
        <v>0.99049417442181809</v>
      </c>
      <c r="F91" s="667">
        <v>0.99094747060897026</v>
      </c>
      <c r="G91" s="667">
        <v>0.9865754977496618</v>
      </c>
      <c r="H91" s="667">
        <v>0.9891120928577446</v>
      </c>
      <c r="I91" s="667">
        <v>0.97621761706788246</v>
      </c>
      <c r="J91" s="667">
        <v>0</v>
      </c>
      <c r="K91" s="667">
        <v>0</v>
      </c>
      <c r="L91" s="668">
        <v>0.93307303560225874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77">
        <v>3223698000</v>
      </c>
      <c r="F92" s="1079">
        <v>2959471000</v>
      </c>
      <c r="G92" s="1079">
        <v>1171000</v>
      </c>
      <c r="H92" s="1079">
        <v>231767000</v>
      </c>
      <c r="I92" s="1079">
        <v>22591000</v>
      </c>
      <c r="J92" s="1079">
        <v>0</v>
      </c>
      <c r="K92" s="1079">
        <v>0</v>
      </c>
      <c r="L92" s="1080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77">
        <v>3499368284.7099996</v>
      </c>
      <c r="F93" s="1079">
        <v>3147785139.8499994</v>
      </c>
      <c r="G93" s="1079">
        <v>2025892.3499999999</v>
      </c>
      <c r="H93" s="1079">
        <v>279060170.67000008</v>
      </c>
      <c r="I93" s="1079">
        <v>52081242.32</v>
      </c>
      <c r="J93" s="1079">
        <v>0</v>
      </c>
      <c r="K93" s="1079">
        <v>0</v>
      </c>
      <c r="L93" s="1080">
        <v>18415839.520000003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77">
        <v>3455392552.9600005</v>
      </c>
      <c r="F94" s="1079">
        <v>3108042069.8500009</v>
      </c>
      <c r="G94" s="1079">
        <v>2010718.4299999997</v>
      </c>
      <c r="H94" s="1079">
        <v>276606581.35000002</v>
      </c>
      <c r="I94" s="1079">
        <v>51625153.769999996</v>
      </c>
      <c r="J94" s="1079">
        <v>0</v>
      </c>
      <c r="K94" s="1079">
        <v>0</v>
      </c>
      <c r="L94" s="1080">
        <v>17108029.559999999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74">
        <v>1.0718722885828638</v>
      </c>
      <c r="F95" s="674">
        <v>1.0502019008971539</v>
      </c>
      <c r="G95" s="664">
        <v>1.7170951579846283</v>
      </c>
      <c r="H95" s="664">
        <v>1.1934683598182658</v>
      </c>
      <c r="I95" s="664">
        <v>2.2852088783143727</v>
      </c>
      <c r="J95" s="664">
        <v>0</v>
      </c>
      <c r="K95" s="664">
        <v>0</v>
      </c>
      <c r="L95" s="666">
        <v>1.9668923384686132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67">
        <v>0.98743323703819774</v>
      </c>
      <c r="F96" s="667">
        <v>0.9873742748522244</v>
      </c>
      <c r="G96" s="667">
        <v>0.99251000676319245</v>
      </c>
      <c r="H96" s="667">
        <v>0.99120766924886061</v>
      </c>
      <c r="I96" s="667">
        <v>0.99124274825862091</v>
      </c>
      <c r="J96" s="667">
        <v>0</v>
      </c>
      <c r="K96" s="667">
        <v>0</v>
      </c>
      <c r="L96" s="668">
        <v>0.9289845049648866</v>
      </c>
      <c r="M96" s="144"/>
      <c r="N96" s="144"/>
    </row>
    <row r="97" spans="1:12" ht="27" customHeight="1">
      <c r="A97" s="1044" t="s">
        <v>933</v>
      </c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91"/>
      <c r="B98" s="1691"/>
      <c r="C98" s="1691"/>
      <c r="D98" s="1691"/>
      <c r="E98" s="1691"/>
      <c r="F98" s="1691"/>
      <c r="G98" s="1691"/>
      <c r="H98" s="1691"/>
      <c r="I98" s="1691"/>
      <c r="J98" s="1691"/>
      <c r="K98" s="1691"/>
      <c r="L98" s="1691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973"/>
      <c r="I100" s="974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S45" sqref="S45"/>
    </sheetView>
  </sheetViews>
  <sheetFormatPr defaultColWidth="5.140625" defaultRowHeight="15"/>
  <cols>
    <col min="1" max="1" width="5.140625" style="324" customWidth="1"/>
    <col min="2" max="2" width="2.5703125" style="324" customWidth="1"/>
    <col min="3" max="3" width="58.5703125" style="324" customWidth="1"/>
    <col min="4" max="4" width="19.85546875" style="324" customWidth="1"/>
    <col min="5" max="5" width="2.28515625" style="324" customWidth="1"/>
    <col min="6" max="7" width="20.85546875" style="324" customWidth="1"/>
    <col min="8" max="9" width="20.7109375" style="324" customWidth="1"/>
    <col min="10" max="10" width="5.85546875" style="324" customWidth="1"/>
    <col min="11" max="11" width="13.140625" style="324" bestFit="1" customWidth="1"/>
    <col min="12" max="13" width="12.5703125" style="324" customWidth="1"/>
    <col min="14" max="14" width="15.5703125" style="324" bestFit="1" customWidth="1"/>
    <col min="15" max="15" width="12.5703125" style="324" customWidth="1"/>
    <col min="16" max="16" width="15.5703125" style="324" bestFit="1" customWidth="1"/>
    <col min="17" max="17" width="12.5703125" style="324" customWidth="1"/>
    <col min="18" max="18" width="22.85546875" style="324" customWidth="1"/>
    <col min="19" max="247" width="12.5703125" style="324" customWidth="1"/>
    <col min="248" max="256" width="5.140625" style="324"/>
    <col min="257" max="257" width="5.140625" style="324" customWidth="1"/>
    <col min="258" max="258" width="2.5703125" style="324" customWidth="1"/>
    <col min="259" max="259" width="58.5703125" style="324" customWidth="1"/>
    <col min="260" max="260" width="19.85546875" style="324" customWidth="1"/>
    <col min="261" max="261" width="2.28515625" style="324" customWidth="1"/>
    <col min="262" max="263" width="20.85546875" style="324" customWidth="1"/>
    <col min="264" max="265" width="20.7109375" style="324" customWidth="1"/>
    <col min="266" max="266" width="5.85546875" style="324" customWidth="1"/>
    <col min="267" max="503" width="12.5703125" style="324" customWidth="1"/>
    <col min="504" max="512" width="5.140625" style="324"/>
    <col min="513" max="513" width="5.140625" style="324" customWidth="1"/>
    <col min="514" max="514" width="2.5703125" style="324" customWidth="1"/>
    <col min="515" max="515" width="58.5703125" style="324" customWidth="1"/>
    <col min="516" max="516" width="19.85546875" style="324" customWidth="1"/>
    <col min="517" max="517" width="2.28515625" style="324" customWidth="1"/>
    <col min="518" max="519" width="20.85546875" style="324" customWidth="1"/>
    <col min="520" max="521" width="20.7109375" style="324" customWidth="1"/>
    <col min="522" max="522" width="5.85546875" style="324" customWidth="1"/>
    <col min="523" max="759" width="12.5703125" style="324" customWidth="1"/>
    <col min="760" max="768" width="5.140625" style="324"/>
    <col min="769" max="769" width="5.140625" style="324" customWidth="1"/>
    <col min="770" max="770" width="2.5703125" style="324" customWidth="1"/>
    <col min="771" max="771" width="58.5703125" style="324" customWidth="1"/>
    <col min="772" max="772" width="19.85546875" style="324" customWidth="1"/>
    <col min="773" max="773" width="2.28515625" style="324" customWidth="1"/>
    <col min="774" max="775" width="20.85546875" style="324" customWidth="1"/>
    <col min="776" max="777" width="20.7109375" style="324" customWidth="1"/>
    <col min="778" max="778" width="5.85546875" style="324" customWidth="1"/>
    <col min="779" max="1015" width="12.5703125" style="324" customWidth="1"/>
    <col min="1016" max="1024" width="5.140625" style="324"/>
    <col min="1025" max="1025" width="5.140625" style="324" customWidth="1"/>
    <col min="1026" max="1026" width="2.5703125" style="324" customWidth="1"/>
    <col min="1027" max="1027" width="58.5703125" style="324" customWidth="1"/>
    <col min="1028" max="1028" width="19.85546875" style="324" customWidth="1"/>
    <col min="1029" max="1029" width="2.28515625" style="324" customWidth="1"/>
    <col min="1030" max="1031" width="20.85546875" style="324" customWidth="1"/>
    <col min="1032" max="1033" width="20.7109375" style="324" customWidth="1"/>
    <col min="1034" max="1034" width="5.85546875" style="324" customWidth="1"/>
    <col min="1035" max="1271" width="12.5703125" style="324" customWidth="1"/>
    <col min="1272" max="1280" width="5.140625" style="324"/>
    <col min="1281" max="1281" width="5.140625" style="324" customWidth="1"/>
    <col min="1282" max="1282" width="2.5703125" style="324" customWidth="1"/>
    <col min="1283" max="1283" width="58.5703125" style="324" customWidth="1"/>
    <col min="1284" max="1284" width="19.85546875" style="324" customWidth="1"/>
    <col min="1285" max="1285" width="2.28515625" style="324" customWidth="1"/>
    <col min="1286" max="1287" width="20.85546875" style="324" customWidth="1"/>
    <col min="1288" max="1289" width="20.7109375" style="324" customWidth="1"/>
    <col min="1290" max="1290" width="5.85546875" style="324" customWidth="1"/>
    <col min="1291" max="1527" width="12.5703125" style="324" customWidth="1"/>
    <col min="1528" max="1536" width="5.140625" style="324"/>
    <col min="1537" max="1537" width="5.140625" style="324" customWidth="1"/>
    <col min="1538" max="1538" width="2.5703125" style="324" customWidth="1"/>
    <col min="1539" max="1539" width="58.5703125" style="324" customWidth="1"/>
    <col min="1540" max="1540" width="19.85546875" style="324" customWidth="1"/>
    <col min="1541" max="1541" width="2.28515625" style="324" customWidth="1"/>
    <col min="1542" max="1543" width="20.85546875" style="324" customWidth="1"/>
    <col min="1544" max="1545" width="20.7109375" style="324" customWidth="1"/>
    <col min="1546" max="1546" width="5.85546875" style="324" customWidth="1"/>
    <col min="1547" max="1783" width="12.5703125" style="324" customWidth="1"/>
    <col min="1784" max="1792" width="5.140625" style="324"/>
    <col min="1793" max="1793" width="5.140625" style="324" customWidth="1"/>
    <col min="1794" max="1794" width="2.5703125" style="324" customWidth="1"/>
    <col min="1795" max="1795" width="58.5703125" style="324" customWidth="1"/>
    <col min="1796" max="1796" width="19.85546875" style="324" customWidth="1"/>
    <col min="1797" max="1797" width="2.28515625" style="324" customWidth="1"/>
    <col min="1798" max="1799" width="20.85546875" style="324" customWidth="1"/>
    <col min="1800" max="1801" width="20.7109375" style="324" customWidth="1"/>
    <col min="1802" max="1802" width="5.85546875" style="324" customWidth="1"/>
    <col min="1803" max="2039" width="12.5703125" style="324" customWidth="1"/>
    <col min="2040" max="2048" width="5.140625" style="324"/>
    <col min="2049" max="2049" width="5.140625" style="324" customWidth="1"/>
    <col min="2050" max="2050" width="2.5703125" style="324" customWidth="1"/>
    <col min="2051" max="2051" width="58.5703125" style="324" customWidth="1"/>
    <col min="2052" max="2052" width="19.85546875" style="324" customWidth="1"/>
    <col min="2053" max="2053" width="2.28515625" style="324" customWidth="1"/>
    <col min="2054" max="2055" width="20.85546875" style="324" customWidth="1"/>
    <col min="2056" max="2057" width="20.7109375" style="324" customWidth="1"/>
    <col min="2058" max="2058" width="5.85546875" style="324" customWidth="1"/>
    <col min="2059" max="2295" width="12.5703125" style="324" customWidth="1"/>
    <col min="2296" max="2304" width="5.140625" style="324"/>
    <col min="2305" max="2305" width="5.140625" style="324" customWidth="1"/>
    <col min="2306" max="2306" width="2.5703125" style="324" customWidth="1"/>
    <col min="2307" max="2307" width="58.5703125" style="324" customWidth="1"/>
    <col min="2308" max="2308" width="19.85546875" style="324" customWidth="1"/>
    <col min="2309" max="2309" width="2.28515625" style="324" customWidth="1"/>
    <col min="2310" max="2311" width="20.85546875" style="324" customWidth="1"/>
    <col min="2312" max="2313" width="20.7109375" style="324" customWidth="1"/>
    <col min="2314" max="2314" width="5.85546875" style="324" customWidth="1"/>
    <col min="2315" max="2551" width="12.5703125" style="324" customWidth="1"/>
    <col min="2552" max="2560" width="5.140625" style="324"/>
    <col min="2561" max="2561" width="5.140625" style="324" customWidth="1"/>
    <col min="2562" max="2562" width="2.5703125" style="324" customWidth="1"/>
    <col min="2563" max="2563" width="58.5703125" style="324" customWidth="1"/>
    <col min="2564" max="2564" width="19.85546875" style="324" customWidth="1"/>
    <col min="2565" max="2565" width="2.28515625" style="324" customWidth="1"/>
    <col min="2566" max="2567" width="20.85546875" style="324" customWidth="1"/>
    <col min="2568" max="2569" width="20.7109375" style="324" customWidth="1"/>
    <col min="2570" max="2570" width="5.85546875" style="324" customWidth="1"/>
    <col min="2571" max="2807" width="12.5703125" style="324" customWidth="1"/>
    <col min="2808" max="2816" width="5.140625" style="324"/>
    <col min="2817" max="2817" width="5.140625" style="324" customWidth="1"/>
    <col min="2818" max="2818" width="2.5703125" style="324" customWidth="1"/>
    <col min="2819" max="2819" width="58.5703125" style="324" customWidth="1"/>
    <col min="2820" max="2820" width="19.85546875" style="324" customWidth="1"/>
    <col min="2821" max="2821" width="2.28515625" style="324" customWidth="1"/>
    <col min="2822" max="2823" width="20.85546875" style="324" customWidth="1"/>
    <col min="2824" max="2825" width="20.7109375" style="324" customWidth="1"/>
    <col min="2826" max="2826" width="5.85546875" style="324" customWidth="1"/>
    <col min="2827" max="3063" width="12.5703125" style="324" customWidth="1"/>
    <col min="3064" max="3072" width="5.140625" style="324"/>
    <col min="3073" max="3073" width="5.140625" style="324" customWidth="1"/>
    <col min="3074" max="3074" width="2.5703125" style="324" customWidth="1"/>
    <col min="3075" max="3075" width="58.5703125" style="324" customWidth="1"/>
    <col min="3076" max="3076" width="19.85546875" style="324" customWidth="1"/>
    <col min="3077" max="3077" width="2.28515625" style="324" customWidth="1"/>
    <col min="3078" max="3079" width="20.85546875" style="324" customWidth="1"/>
    <col min="3080" max="3081" width="20.7109375" style="324" customWidth="1"/>
    <col min="3082" max="3082" width="5.85546875" style="324" customWidth="1"/>
    <col min="3083" max="3319" width="12.5703125" style="324" customWidth="1"/>
    <col min="3320" max="3328" width="5.140625" style="324"/>
    <col min="3329" max="3329" width="5.140625" style="324" customWidth="1"/>
    <col min="3330" max="3330" width="2.5703125" style="324" customWidth="1"/>
    <col min="3331" max="3331" width="58.5703125" style="324" customWidth="1"/>
    <col min="3332" max="3332" width="19.85546875" style="324" customWidth="1"/>
    <col min="3333" max="3333" width="2.28515625" style="324" customWidth="1"/>
    <col min="3334" max="3335" width="20.85546875" style="324" customWidth="1"/>
    <col min="3336" max="3337" width="20.7109375" style="324" customWidth="1"/>
    <col min="3338" max="3338" width="5.85546875" style="324" customWidth="1"/>
    <col min="3339" max="3575" width="12.5703125" style="324" customWidth="1"/>
    <col min="3576" max="3584" width="5.140625" style="324"/>
    <col min="3585" max="3585" width="5.140625" style="324" customWidth="1"/>
    <col min="3586" max="3586" width="2.5703125" style="324" customWidth="1"/>
    <col min="3587" max="3587" width="58.5703125" style="324" customWidth="1"/>
    <col min="3588" max="3588" width="19.85546875" style="324" customWidth="1"/>
    <col min="3589" max="3589" width="2.28515625" style="324" customWidth="1"/>
    <col min="3590" max="3591" width="20.85546875" style="324" customWidth="1"/>
    <col min="3592" max="3593" width="20.7109375" style="324" customWidth="1"/>
    <col min="3594" max="3594" width="5.85546875" style="324" customWidth="1"/>
    <col min="3595" max="3831" width="12.5703125" style="324" customWidth="1"/>
    <col min="3832" max="3840" width="5.140625" style="324"/>
    <col min="3841" max="3841" width="5.140625" style="324" customWidth="1"/>
    <col min="3842" max="3842" width="2.5703125" style="324" customWidth="1"/>
    <col min="3843" max="3843" width="58.5703125" style="324" customWidth="1"/>
    <col min="3844" max="3844" width="19.85546875" style="324" customWidth="1"/>
    <col min="3845" max="3845" width="2.28515625" style="324" customWidth="1"/>
    <col min="3846" max="3847" width="20.85546875" style="324" customWidth="1"/>
    <col min="3848" max="3849" width="20.7109375" style="324" customWidth="1"/>
    <col min="3850" max="3850" width="5.85546875" style="324" customWidth="1"/>
    <col min="3851" max="4087" width="12.5703125" style="324" customWidth="1"/>
    <col min="4088" max="4096" width="5.140625" style="324"/>
    <col min="4097" max="4097" width="5.140625" style="324" customWidth="1"/>
    <col min="4098" max="4098" width="2.5703125" style="324" customWidth="1"/>
    <col min="4099" max="4099" width="58.5703125" style="324" customWidth="1"/>
    <col min="4100" max="4100" width="19.85546875" style="324" customWidth="1"/>
    <col min="4101" max="4101" width="2.28515625" style="324" customWidth="1"/>
    <col min="4102" max="4103" width="20.85546875" style="324" customWidth="1"/>
    <col min="4104" max="4105" width="20.7109375" style="324" customWidth="1"/>
    <col min="4106" max="4106" width="5.85546875" style="324" customWidth="1"/>
    <col min="4107" max="4343" width="12.5703125" style="324" customWidth="1"/>
    <col min="4344" max="4352" width="5.140625" style="324"/>
    <col min="4353" max="4353" width="5.140625" style="324" customWidth="1"/>
    <col min="4354" max="4354" width="2.5703125" style="324" customWidth="1"/>
    <col min="4355" max="4355" width="58.5703125" style="324" customWidth="1"/>
    <col min="4356" max="4356" width="19.85546875" style="324" customWidth="1"/>
    <col min="4357" max="4357" width="2.28515625" style="324" customWidth="1"/>
    <col min="4358" max="4359" width="20.85546875" style="324" customWidth="1"/>
    <col min="4360" max="4361" width="20.7109375" style="324" customWidth="1"/>
    <col min="4362" max="4362" width="5.85546875" style="324" customWidth="1"/>
    <col min="4363" max="4599" width="12.5703125" style="324" customWidth="1"/>
    <col min="4600" max="4608" width="5.140625" style="324"/>
    <col min="4609" max="4609" width="5.140625" style="324" customWidth="1"/>
    <col min="4610" max="4610" width="2.5703125" style="324" customWidth="1"/>
    <col min="4611" max="4611" width="58.5703125" style="324" customWidth="1"/>
    <col min="4612" max="4612" width="19.85546875" style="324" customWidth="1"/>
    <col min="4613" max="4613" width="2.28515625" style="324" customWidth="1"/>
    <col min="4614" max="4615" width="20.85546875" style="324" customWidth="1"/>
    <col min="4616" max="4617" width="20.7109375" style="324" customWidth="1"/>
    <col min="4618" max="4618" width="5.85546875" style="324" customWidth="1"/>
    <col min="4619" max="4855" width="12.5703125" style="324" customWidth="1"/>
    <col min="4856" max="4864" width="5.140625" style="324"/>
    <col min="4865" max="4865" width="5.140625" style="324" customWidth="1"/>
    <col min="4866" max="4866" width="2.5703125" style="324" customWidth="1"/>
    <col min="4867" max="4867" width="58.5703125" style="324" customWidth="1"/>
    <col min="4868" max="4868" width="19.85546875" style="324" customWidth="1"/>
    <col min="4869" max="4869" width="2.28515625" style="324" customWidth="1"/>
    <col min="4870" max="4871" width="20.85546875" style="324" customWidth="1"/>
    <col min="4872" max="4873" width="20.7109375" style="324" customWidth="1"/>
    <col min="4874" max="4874" width="5.85546875" style="324" customWidth="1"/>
    <col min="4875" max="5111" width="12.5703125" style="324" customWidth="1"/>
    <col min="5112" max="5120" width="5.140625" style="324"/>
    <col min="5121" max="5121" width="5.140625" style="324" customWidth="1"/>
    <col min="5122" max="5122" width="2.5703125" style="324" customWidth="1"/>
    <col min="5123" max="5123" width="58.5703125" style="324" customWidth="1"/>
    <col min="5124" max="5124" width="19.85546875" style="324" customWidth="1"/>
    <col min="5125" max="5125" width="2.28515625" style="324" customWidth="1"/>
    <col min="5126" max="5127" width="20.85546875" style="324" customWidth="1"/>
    <col min="5128" max="5129" width="20.7109375" style="324" customWidth="1"/>
    <col min="5130" max="5130" width="5.85546875" style="324" customWidth="1"/>
    <col min="5131" max="5367" width="12.5703125" style="324" customWidth="1"/>
    <col min="5368" max="5376" width="5.140625" style="324"/>
    <col min="5377" max="5377" width="5.140625" style="324" customWidth="1"/>
    <col min="5378" max="5378" width="2.5703125" style="324" customWidth="1"/>
    <col min="5379" max="5379" width="58.5703125" style="324" customWidth="1"/>
    <col min="5380" max="5380" width="19.85546875" style="324" customWidth="1"/>
    <col min="5381" max="5381" width="2.28515625" style="324" customWidth="1"/>
    <col min="5382" max="5383" width="20.85546875" style="324" customWidth="1"/>
    <col min="5384" max="5385" width="20.7109375" style="324" customWidth="1"/>
    <col min="5386" max="5386" width="5.85546875" style="324" customWidth="1"/>
    <col min="5387" max="5623" width="12.5703125" style="324" customWidth="1"/>
    <col min="5624" max="5632" width="5.140625" style="324"/>
    <col min="5633" max="5633" width="5.140625" style="324" customWidth="1"/>
    <col min="5634" max="5634" width="2.5703125" style="324" customWidth="1"/>
    <col min="5635" max="5635" width="58.5703125" style="324" customWidth="1"/>
    <col min="5636" max="5636" width="19.85546875" style="324" customWidth="1"/>
    <col min="5637" max="5637" width="2.28515625" style="324" customWidth="1"/>
    <col min="5638" max="5639" width="20.85546875" style="324" customWidth="1"/>
    <col min="5640" max="5641" width="20.7109375" style="324" customWidth="1"/>
    <col min="5642" max="5642" width="5.85546875" style="324" customWidth="1"/>
    <col min="5643" max="5879" width="12.5703125" style="324" customWidth="1"/>
    <col min="5880" max="5888" width="5.140625" style="324"/>
    <col min="5889" max="5889" width="5.140625" style="324" customWidth="1"/>
    <col min="5890" max="5890" width="2.5703125" style="324" customWidth="1"/>
    <col min="5891" max="5891" width="58.5703125" style="324" customWidth="1"/>
    <col min="5892" max="5892" width="19.85546875" style="324" customWidth="1"/>
    <col min="5893" max="5893" width="2.28515625" style="324" customWidth="1"/>
    <col min="5894" max="5895" width="20.85546875" style="324" customWidth="1"/>
    <col min="5896" max="5897" width="20.7109375" style="324" customWidth="1"/>
    <col min="5898" max="5898" width="5.85546875" style="324" customWidth="1"/>
    <col min="5899" max="6135" width="12.5703125" style="324" customWidth="1"/>
    <col min="6136" max="6144" width="5.140625" style="324"/>
    <col min="6145" max="6145" width="5.140625" style="324" customWidth="1"/>
    <col min="6146" max="6146" width="2.5703125" style="324" customWidth="1"/>
    <col min="6147" max="6147" width="58.5703125" style="324" customWidth="1"/>
    <col min="6148" max="6148" width="19.85546875" style="324" customWidth="1"/>
    <col min="6149" max="6149" width="2.28515625" style="324" customWidth="1"/>
    <col min="6150" max="6151" width="20.85546875" style="324" customWidth="1"/>
    <col min="6152" max="6153" width="20.7109375" style="324" customWidth="1"/>
    <col min="6154" max="6154" width="5.85546875" style="324" customWidth="1"/>
    <col min="6155" max="6391" width="12.5703125" style="324" customWidth="1"/>
    <col min="6392" max="6400" width="5.140625" style="324"/>
    <col min="6401" max="6401" width="5.140625" style="324" customWidth="1"/>
    <col min="6402" max="6402" width="2.5703125" style="324" customWidth="1"/>
    <col min="6403" max="6403" width="58.5703125" style="324" customWidth="1"/>
    <col min="6404" max="6404" width="19.85546875" style="324" customWidth="1"/>
    <col min="6405" max="6405" width="2.28515625" style="324" customWidth="1"/>
    <col min="6406" max="6407" width="20.85546875" style="324" customWidth="1"/>
    <col min="6408" max="6409" width="20.7109375" style="324" customWidth="1"/>
    <col min="6410" max="6410" width="5.85546875" style="324" customWidth="1"/>
    <col min="6411" max="6647" width="12.5703125" style="324" customWidth="1"/>
    <col min="6648" max="6656" width="5.140625" style="324"/>
    <col min="6657" max="6657" width="5.140625" style="324" customWidth="1"/>
    <col min="6658" max="6658" width="2.5703125" style="324" customWidth="1"/>
    <col min="6659" max="6659" width="58.5703125" style="324" customWidth="1"/>
    <col min="6660" max="6660" width="19.85546875" style="324" customWidth="1"/>
    <col min="6661" max="6661" width="2.28515625" style="324" customWidth="1"/>
    <col min="6662" max="6663" width="20.85546875" style="324" customWidth="1"/>
    <col min="6664" max="6665" width="20.7109375" style="324" customWidth="1"/>
    <col min="6666" max="6666" width="5.85546875" style="324" customWidth="1"/>
    <col min="6667" max="6903" width="12.5703125" style="324" customWidth="1"/>
    <col min="6904" max="6912" width="5.140625" style="324"/>
    <col min="6913" max="6913" width="5.140625" style="324" customWidth="1"/>
    <col min="6914" max="6914" width="2.5703125" style="324" customWidth="1"/>
    <col min="6915" max="6915" width="58.5703125" style="324" customWidth="1"/>
    <col min="6916" max="6916" width="19.85546875" style="324" customWidth="1"/>
    <col min="6917" max="6917" width="2.28515625" style="324" customWidth="1"/>
    <col min="6918" max="6919" width="20.85546875" style="324" customWidth="1"/>
    <col min="6920" max="6921" width="20.7109375" style="324" customWidth="1"/>
    <col min="6922" max="6922" width="5.85546875" style="324" customWidth="1"/>
    <col min="6923" max="7159" width="12.5703125" style="324" customWidth="1"/>
    <col min="7160" max="7168" width="5.140625" style="324"/>
    <col min="7169" max="7169" width="5.140625" style="324" customWidth="1"/>
    <col min="7170" max="7170" width="2.5703125" style="324" customWidth="1"/>
    <col min="7171" max="7171" width="58.5703125" style="324" customWidth="1"/>
    <col min="7172" max="7172" width="19.85546875" style="324" customWidth="1"/>
    <col min="7173" max="7173" width="2.28515625" style="324" customWidth="1"/>
    <col min="7174" max="7175" width="20.85546875" style="324" customWidth="1"/>
    <col min="7176" max="7177" width="20.7109375" style="324" customWidth="1"/>
    <col min="7178" max="7178" width="5.85546875" style="324" customWidth="1"/>
    <col min="7179" max="7415" width="12.5703125" style="324" customWidth="1"/>
    <col min="7416" max="7424" width="5.140625" style="324"/>
    <col min="7425" max="7425" width="5.140625" style="324" customWidth="1"/>
    <col min="7426" max="7426" width="2.5703125" style="324" customWidth="1"/>
    <col min="7427" max="7427" width="58.5703125" style="324" customWidth="1"/>
    <col min="7428" max="7428" width="19.85546875" style="324" customWidth="1"/>
    <col min="7429" max="7429" width="2.28515625" style="324" customWidth="1"/>
    <col min="7430" max="7431" width="20.85546875" style="324" customWidth="1"/>
    <col min="7432" max="7433" width="20.7109375" style="324" customWidth="1"/>
    <col min="7434" max="7434" width="5.85546875" style="324" customWidth="1"/>
    <col min="7435" max="7671" width="12.5703125" style="324" customWidth="1"/>
    <col min="7672" max="7680" width="5.140625" style="324"/>
    <col min="7681" max="7681" width="5.140625" style="324" customWidth="1"/>
    <col min="7682" max="7682" width="2.5703125" style="324" customWidth="1"/>
    <col min="7683" max="7683" width="58.5703125" style="324" customWidth="1"/>
    <col min="7684" max="7684" width="19.85546875" style="324" customWidth="1"/>
    <col min="7685" max="7685" width="2.28515625" style="324" customWidth="1"/>
    <col min="7686" max="7687" width="20.85546875" style="324" customWidth="1"/>
    <col min="7688" max="7689" width="20.7109375" style="324" customWidth="1"/>
    <col min="7690" max="7690" width="5.85546875" style="324" customWidth="1"/>
    <col min="7691" max="7927" width="12.5703125" style="324" customWidth="1"/>
    <col min="7928" max="7936" width="5.140625" style="324"/>
    <col min="7937" max="7937" width="5.140625" style="324" customWidth="1"/>
    <col min="7938" max="7938" width="2.5703125" style="324" customWidth="1"/>
    <col min="7939" max="7939" width="58.5703125" style="324" customWidth="1"/>
    <col min="7940" max="7940" width="19.85546875" style="324" customWidth="1"/>
    <col min="7941" max="7941" width="2.28515625" style="324" customWidth="1"/>
    <col min="7942" max="7943" width="20.85546875" style="324" customWidth="1"/>
    <col min="7944" max="7945" width="20.7109375" style="324" customWidth="1"/>
    <col min="7946" max="7946" width="5.85546875" style="324" customWidth="1"/>
    <col min="7947" max="8183" width="12.5703125" style="324" customWidth="1"/>
    <col min="8184" max="8192" width="5.140625" style="324"/>
    <col min="8193" max="8193" width="5.140625" style="324" customWidth="1"/>
    <col min="8194" max="8194" width="2.5703125" style="324" customWidth="1"/>
    <col min="8195" max="8195" width="58.5703125" style="324" customWidth="1"/>
    <col min="8196" max="8196" width="19.85546875" style="324" customWidth="1"/>
    <col min="8197" max="8197" width="2.28515625" style="324" customWidth="1"/>
    <col min="8198" max="8199" width="20.85546875" style="324" customWidth="1"/>
    <col min="8200" max="8201" width="20.7109375" style="324" customWidth="1"/>
    <col min="8202" max="8202" width="5.85546875" style="324" customWidth="1"/>
    <col min="8203" max="8439" width="12.5703125" style="324" customWidth="1"/>
    <col min="8440" max="8448" width="5.140625" style="324"/>
    <col min="8449" max="8449" width="5.140625" style="324" customWidth="1"/>
    <col min="8450" max="8450" width="2.5703125" style="324" customWidth="1"/>
    <col min="8451" max="8451" width="58.5703125" style="324" customWidth="1"/>
    <col min="8452" max="8452" width="19.85546875" style="324" customWidth="1"/>
    <col min="8453" max="8453" width="2.28515625" style="324" customWidth="1"/>
    <col min="8454" max="8455" width="20.85546875" style="324" customWidth="1"/>
    <col min="8456" max="8457" width="20.7109375" style="324" customWidth="1"/>
    <col min="8458" max="8458" width="5.85546875" style="324" customWidth="1"/>
    <col min="8459" max="8695" width="12.5703125" style="324" customWidth="1"/>
    <col min="8696" max="8704" width="5.140625" style="324"/>
    <col min="8705" max="8705" width="5.140625" style="324" customWidth="1"/>
    <col min="8706" max="8706" width="2.5703125" style="324" customWidth="1"/>
    <col min="8707" max="8707" width="58.5703125" style="324" customWidth="1"/>
    <col min="8708" max="8708" width="19.85546875" style="324" customWidth="1"/>
    <col min="8709" max="8709" width="2.28515625" style="324" customWidth="1"/>
    <col min="8710" max="8711" width="20.85546875" style="324" customWidth="1"/>
    <col min="8712" max="8713" width="20.7109375" style="324" customWidth="1"/>
    <col min="8714" max="8714" width="5.85546875" style="324" customWidth="1"/>
    <col min="8715" max="8951" width="12.5703125" style="324" customWidth="1"/>
    <col min="8952" max="8960" width="5.140625" style="324"/>
    <col min="8961" max="8961" width="5.140625" style="324" customWidth="1"/>
    <col min="8962" max="8962" width="2.5703125" style="324" customWidth="1"/>
    <col min="8963" max="8963" width="58.5703125" style="324" customWidth="1"/>
    <col min="8964" max="8964" width="19.85546875" style="324" customWidth="1"/>
    <col min="8965" max="8965" width="2.28515625" style="324" customWidth="1"/>
    <col min="8966" max="8967" width="20.85546875" style="324" customWidth="1"/>
    <col min="8968" max="8969" width="20.7109375" style="324" customWidth="1"/>
    <col min="8970" max="8970" width="5.85546875" style="324" customWidth="1"/>
    <col min="8971" max="9207" width="12.5703125" style="324" customWidth="1"/>
    <col min="9208" max="9216" width="5.140625" style="324"/>
    <col min="9217" max="9217" width="5.140625" style="324" customWidth="1"/>
    <col min="9218" max="9218" width="2.5703125" style="324" customWidth="1"/>
    <col min="9219" max="9219" width="58.5703125" style="324" customWidth="1"/>
    <col min="9220" max="9220" width="19.85546875" style="324" customWidth="1"/>
    <col min="9221" max="9221" width="2.28515625" style="324" customWidth="1"/>
    <col min="9222" max="9223" width="20.85546875" style="324" customWidth="1"/>
    <col min="9224" max="9225" width="20.7109375" style="324" customWidth="1"/>
    <col min="9226" max="9226" width="5.85546875" style="324" customWidth="1"/>
    <col min="9227" max="9463" width="12.5703125" style="324" customWidth="1"/>
    <col min="9464" max="9472" width="5.140625" style="324"/>
    <col min="9473" max="9473" width="5.140625" style="324" customWidth="1"/>
    <col min="9474" max="9474" width="2.5703125" style="324" customWidth="1"/>
    <col min="9475" max="9475" width="58.5703125" style="324" customWidth="1"/>
    <col min="9476" max="9476" width="19.85546875" style="324" customWidth="1"/>
    <col min="9477" max="9477" width="2.28515625" style="324" customWidth="1"/>
    <col min="9478" max="9479" width="20.85546875" style="324" customWidth="1"/>
    <col min="9480" max="9481" width="20.7109375" style="324" customWidth="1"/>
    <col min="9482" max="9482" width="5.85546875" style="324" customWidth="1"/>
    <col min="9483" max="9719" width="12.5703125" style="324" customWidth="1"/>
    <col min="9720" max="9728" width="5.140625" style="324"/>
    <col min="9729" max="9729" width="5.140625" style="324" customWidth="1"/>
    <col min="9730" max="9730" width="2.5703125" style="324" customWidth="1"/>
    <col min="9731" max="9731" width="58.5703125" style="324" customWidth="1"/>
    <col min="9732" max="9732" width="19.85546875" style="324" customWidth="1"/>
    <col min="9733" max="9733" width="2.28515625" style="324" customWidth="1"/>
    <col min="9734" max="9735" width="20.85546875" style="324" customWidth="1"/>
    <col min="9736" max="9737" width="20.7109375" style="324" customWidth="1"/>
    <col min="9738" max="9738" width="5.85546875" style="324" customWidth="1"/>
    <col min="9739" max="9975" width="12.5703125" style="324" customWidth="1"/>
    <col min="9976" max="9984" width="5.140625" style="324"/>
    <col min="9985" max="9985" width="5.140625" style="324" customWidth="1"/>
    <col min="9986" max="9986" width="2.5703125" style="324" customWidth="1"/>
    <col min="9987" max="9987" width="58.5703125" style="324" customWidth="1"/>
    <col min="9988" max="9988" width="19.85546875" style="324" customWidth="1"/>
    <col min="9989" max="9989" width="2.28515625" style="324" customWidth="1"/>
    <col min="9990" max="9991" width="20.85546875" style="324" customWidth="1"/>
    <col min="9992" max="9993" width="20.7109375" style="324" customWidth="1"/>
    <col min="9994" max="9994" width="5.85546875" style="324" customWidth="1"/>
    <col min="9995" max="10231" width="12.5703125" style="324" customWidth="1"/>
    <col min="10232" max="10240" width="5.140625" style="324"/>
    <col min="10241" max="10241" width="5.140625" style="324" customWidth="1"/>
    <col min="10242" max="10242" width="2.5703125" style="324" customWidth="1"/>
    <col min="10243" max="10243" width="58.5703125" style="324" customWidth="1"/>
    <col min="10244" max="10244" width="19.85546875" style="324" customWidth="1"/>
    <col min="10245" max="10245" width="2.28515625" style="324" customWidth="1"/>
    <col min="10246" max="10247" width="20.85546875" style="324" customWidth="1"/>
    <col min="10248" max="10249" width="20.7109375" style="324" customWidth="1"/>
    <col min="10250" max="10250" width="5.85546875" style="324" customWidth="1"/>
    <col min="10251" max="10487" width="12.5703125" style="324" customWidth="1"/>
    <col min="10488" max="10496" width="5.140625" style="324"/>
    <col min="10497" max="10497" width="5.140625" style="324" customWidth="1"/>
    <col min="10498" max="10498" width="2.5703125" style="324" customWidth="1"/>
    <col min="10499" max="10499" width="58.5703125" style="324" customWidth="1"/>
    <col min="10500" max="10500" width="19.85546875" style="324" customWidth="1"/>
    <col min="10501" max="10501" width="2.28515625" style="324" customWidth="1"/>
    <col min="10502" max="10503" width="20.85546875" style="324" customWidth="1"/>
    <col min="10504" max="10505" width="20.7109375" style="324" customWidth="1"/>
    <col min="10506" max="10506" width="5.85546875" style="324" customWidth="1"/>
    <col min="10507" max="10743" width="12.5703125" style="324" customWidth="1"/>
    <col min="10744" max="10752" width="5.140625" style="324"/>
    <col min="10753" max="10753" width="5.140625" style="324" customWidth="1"/>
    <col min="10754" max="10754" width="2.5703125" style="324" customWidth="1"/>
    <col min="10755" max="10755" width="58.5703125" style="324" customWidth="1"/>
    <col min="10756" max="10756" width="19.85546875" style="324" customWidth="1"/>
    <col min="10757" max="10757" width="2.28515625" style="324" customWidth="1"/>
    <col min="10758" max="10759" width="20.85546875" style="324" customWidth="1"/>
    <col min="10760" max="10761" width="20.7109375" style="324" customWidth="1"/>
    <col min="10762" max="10762" width="5.85546875" style="324" customWidth="1"/>
    <col min="10763" max="10999" width="12.5703125" style="324" customWidth="1"/>
    <col min="11000" max="11008" width="5.140625" style="324"/>
    <col min="11009" max="11009" width="5.140625" style="324" customWidth="1"/>
    <col min="11010" max="11010" width="2.5703125" style="324" customWidth="1"/>
    <col min="11011" max="11011" width="58.5703125" style="324" customWidth="1"/>
    <col min="11012" max="11012" width="19.85546875" style="324" customWidth="1"/>
    <col min="11013" max="11013" width="2.28515625" style="324" customWidth="1"/>
    <col min="11014" max="11015" width="20.85546875" style="324" customWidth="1"/>
    <col min="11016" max="11017" width="20.7109375" style="324" customWidth="1"/>
    <col min="11018" max="11018" width="5.85546875" style="324" customWidth="1"/>
    <col min="11019" max="11255" width="12.5703125" style="324" customWidth="1"/>
    <col min="11256" max="11264" width="5.140625" style="324"/>
    <col min="11265" max="11265" width="5.140625" style="324" customWidth="1"/>
    <col min="11266" max="11266" width="2.5703125" style="324" customWidth="1"/>
    <col min="11267" max="11267" width="58.5703125" style="324" customWidth="1"/>
    <col min="11268" max="11268" width="19.85546875" style="324" customWidth="1"/>
    <col min="11269" max="11269" width="2.28515625" style="324" customWidth="1"/>
    <col min="11270" max="11271" width="20.85546875" style="324" customWidth="1"/>
    <col min="11272" max="11273" width="20.7109375" style="324" customWidth="1"/>
    <col min="11274" max="11274" width="5.85546875" style="324" customWidth="1"/>
    <col min="11275" max="11511" width="12.5703125" style="324" customWidth="1"/>
    <col min="11512" max="11520" width="5.140625" style="324"/>
    <col min="11521" max="11521" width="5.140625" style="324" customWidth="1"/>
    <col min="11522" max="11522" width="2.5703125" style="324" customWidth="1"/>
    <col min="11523" max="11523" width="58.5703125" style="324" customWidth="1"/>
    <col min="11524" max="11524" width="19.85546875" style="324" customWidth="1"/>
    <col min="11525" max="11525" width="2.28515625" style="324" customWidth="1"/>
    <col min="11526" max="11527" width="20.85546875" style="324" customWidth="1"/>
    <col min="11528" max="11529" width="20.7109375" style="324" customWidth="1"/>
    <col min="11530" max="11530" width="5.85546875" style="324" customWidth="1"/>
    <col min="11531" max="11767" width="12.5703125" style="324" customWidth="1"/>
    <col min="11768" max="11776" width="5.140625" style="324"/>
    <col min="11777" max="11777" width="5.140625" style="324" customWidth="1"/>
    <col min="11778" max="11778" width="2.5703125" style="324" customWidth="1"/>
    <col min="11779" max="11779" width="58.5703125" style="324" customWidth="1"/>
    <col min="11780" max="11780" width="19.85546875" style="324" customWidth="1"/>
    <col min="11781" max="11781" width="2.28515625" style="324" customWidth="1"/>
    <col min="11782" max="11783" width="20.85546875" style="324" customWidth="1"/>
    <col min="11784" max="11785" width="20.7109375" style="324" customWidth="1"/>
    <col min="11786" max="11786" width="5.85546875" style="324" customWidth="1"/>
    <col min="11787" max="12023" width="12.5703125" style="324" customWidth="1"/>
    <col min="12024" max="12032" width="5.140625" style="324"/>
    <col min="12033" max="12033" width="5.140625" style="324" customWidth="1"/>
    <col min="12034" max="12034" width="2.5703125" style="324" customWidth="1"/>
    <col min="12035" max="12035" width="58.5703125" style="324" customWidth="1"/>
    <col min="12036" max="12036" width="19.85546875" style="324" customWidth="1"/>
    <col min="12037" max="12037" width="2.28515625" style="324" customWidth="1"/>
    <col min="12038" max="12039" width="20.85546875" style="324" customWidth="1"/>
    <col min="12040" max="12041" width="20.7109375" style="324" customWidth="1"/>
    <col min="12042" max="12042" width="5.85546875" style="324" customWidth="1"/>
    <col min="12043" max="12279" width="12.5703125" style="324" customWidth="1"/>
    <col min="12280" max="12288" width="5.140625" style="324"/>
    <col min="12289" max="12289" width="5.140625" style="324" customWidth="1"/>
    <col min="12290" max="12290" width="2.5703125" style="324" customWidth="1"/>
    <col min="12291" max="12291" width="58.5703125" style="324" customWidth="1"/>
    <col min="12292" max="12292" width="19.85546875" style="324" customWidth="1"/>
    <col min="12293" max="12293" width="2.28515625" style="324" customWidth="1"/>
    <col min="12294" max="12295" width="20.85546875" style="324" customWidth="1"/>
    <col min="12296" max="12297" width="20.7109375" style="324" customWidth="1"/>
    <col min="12298" max="12298" width="5.85546875" style="324" customWidth="1"/>
    <col min="12299" max="12535" width="12.5703125" style="324" customWidth="1"/>
    <col min="12536" max="12544" width="5.140625" style="324"/>
    <col min="12545" max="12545" width="5.140625" style="324" customWidth="1"/>
    <col min="12546" max="12546" width="2.5703125" style="324" customWidth="1"/>
    <col min="12547" max="12547" width="58.5703125" style="324" customWidth="1"/>
    <col min="12548" max="12548" width="19.85546875" style="324" customWidth="1"/>
    <col min="12549" max="12549" width="2.28515625" style="324" customWidth="1"/>
    <col min="12550" max="12551" width="20.85546875" style="324" customWidth="1"/>
    <col min="12552" max="12553" width="20.7109375" style="324" customWidth="1"/>
    <col min="12554" max="12554" width="5.85546875" style="324" customWidth="1"/>
    <col min="12555" max="12791" width="12.5703125" style="324" customWidth="1"/>
    <col min="12792" max="12800" width="5.140625" style="324"/>
    <col min="12801" max="12801" width="5.140625" style="324" customWidth="1"/>
    <col min="12802" max="12802" width="2.5703125" style="324" customWidth="1"/>
    <col min="12803" max="12803" width="58.5703125" style="324" customWidth="1"/>
    <col min="12804" max="12804" width="19.85546875" style="324" customWidth="1"/>
    <col min="12805" max="12805" width="2.28515625" style="324" customWidth="1"/>
    <col min="12806" max="12807" width="20.85546875" style="324" customWidth="1"/>
    <col min="12808" max="12809" width="20.7109375" style="324" customWidth="1"/>
    <col min="12810" max="12810" width="5.85546875" style="324" customWidth="1"/>
    <col min="12811" max="13047" width="12.5703125" style="324" customWidth="1"/>
    <col min="13048" max="13056" width="5.140625" style="324"/>
    <col min="13057" max="13057" width="5.140625" style="324" customWidth="1"/>
    <col min="13058" max="13058" width="2.5703125" style="324" customWidth="1"/>
    <col min="13059" max="13059" width="58.5703125" style="324" customWidth="1"/>
    <col min="13060" max="13060" width="19.85546875" style="324" customWidth="1"/>
    <col min="13061" max="13061" width="2.28515625" style="324" customWidth="1"/>
    <col min="13062" max="13063" width="20.85546875" style="324" customWidth="1"/>
    <col min="13064" max="13065" width="20.7109375" style="324" customWidth="1"/>
    <col min="13066" max="13066" width="5.85546875" style="324" customWidth="1"/>
    <col min="13067" max="13303" width="12.5703125" style="324" customWidth="1"/>
    <col min="13304" max="13312" width="5.140625" style="324"/>
    <col min="13313" max="13313" width="5.140625" style="324" customWidth="1"/>
    <col min="13314" max="13314" width="2.5703125" style="324" customWidth="1"/>
    <col min="13315" max="13315" width="58.5703125" style="324" customWidth="1"/>
    <col min="13316" max="13316" width="19.85546875" style="324" customWidth="1"/>
    <col min="13317" max="13317" width="2.28515625" style="324" customWidth="1"/>
    <col min="13318" max="13319" width="20.85546875" style="324" customWidth="1"/>
    <col min="13320" max="13321" width="20.7109375" style="324" customWidth="1"/>
    <col min="13322" max="13322" width="5.85546875" style="324" customWidth="1"/>
    <col min="13323" max="13559" width="12.5703125" style="324" customWidth="1"/>
    <col min="13560" max="13568" width="5.140625" style="324"/>
    <col min="13569" max="13569" width="5.140625" style="324" customWidth="1"/>
    <col min="13570" max="13570" width="2.5703125" style="324" customWidth="1"/>
    <col min="13571" max="13571" width="58.5703125" style="324" customWidth="1"/>
    <col min="13572" max="13572" width="19.85546875" style="324" customWidth="1"/>
    <col min="13573" max="13573" width="2.28515625" style="324" customWidth="1"/>
    <col min="13574" max="13575" width="20.85546875" style="324" customWidth="1"/>
    <col min="13576" max="13577" width="20.7109375" style="324" customWidth="1"/>
    <col min="13578" max="13578" width="5.85546875" style="324" customWidth="1"/>
    <col min="13579" max="13815" width="12.5703125" style="324" customWidth="1"/>
    <col min="13816" max="13824" width="5.140625" style="324"/>
    <col min="13825" max="13825" width="5.140625" style="324" customWidth="1"/>
    <col min="13826" max="13826" width="2.5703125" style="324" customWidth="1"/>
    <col min="13827" max="13827" width="58.5703125" style="324" customWidth="1"/>
    <col min="13828" max="13828" width="19.85546875" style="324" customWidth="1"/>
    <col min="13829" max="13829" width="2.28515625" style="324" customWidth="1"/>
    <col min="13830" max="13831" width="20.85546875" style="324" customWidth="1"/>
    <col min="13832" max="13833" width="20.7109375" style="324" customWidth="1"/>
    <col min="13834" max="13834" width="5.85546875" style="324" customWidth="1"/>
    <col min="13835" max="14071" width="12.5703125" style="324" customWidth="1"/>
    <col min="14072" max="14080" width="5.140625" style="324"/>
    <col min="14081" max="14081" width="5.140625" style="324" customWidth="1"/>
    <col min="14082" max="14082" width="2.5703125" style="324" customWidth="1"/>
    <col min="14083" max="14083" width="58.5703125" style="324" customWidth="1"/>
    <col min="14084" max="14084" width="19.85546875" style="324" customWidth="1"/>
    <col min="14085" max="14085" width="2.28515625" style="324" customWidth="1"/>
    <col min="14086" max="14087" width="20.85546875" style="324" customWidth="1"/>
    <col min="14088" max="14089" width="20.7109375" style="324" customWidth="1"/>
    <col min="14090" max="14090" width="5.85546875" style="324" customWidth="1"/>
    <col min="14091" max="14327" width="12.5703125" style="324" customWidth="1"/>
    <col min="14328" max="14336" width="5.140625" style="324"/>
    <col min="14337" max="14337" width="5.140625" style="324" customWidth="1"/>
    <col min="14338" max="14338" width="2.5703125" style="324" customWidth="1"/>
    <col min="14339" max="14339" width="58.5703125" style="324" customWidth="1"/>
    <col min="14340" max="14340" width="19.85546875" style="324" customWidth="1"/>
    <col min="14341" max="14341" width="2.28515625" style="324" customWidth="1"/>
    <col min="14342" max="14343" width="20.85546875" style="324" customWidth="1"/>
    <col min="14344" max="14345" width="20.7109375" style="324" customWidth="1"/>
    <col min="14346" max="14346" width="5.85546875" style="324" customWidth="1"/>
    <col min="14347" max="14583" width="12.5703125" style="324" customWidth="1"/>
    <col min="14584" max="14592" width="5.140625" style="324"/>
    <col min="14593" max="14593" width="5.140625" style="324" customWidth="1"/>
    <col min="14594" max="14594" width="2.5703125" style="324" customWidth="1"/>
    <col min="14595" max="14595" width="58.5703125" style="324" customWidth="1"/>
    <col min="14596" max="14596" width="19.85546875" style="324" customWidth="1"/>
    <col min="14597" max="14597" width="2.28515625" style="324" customWidth="1"/>
    <col min="14598" max="14599" width="20.85546875" style="324" customWidth="1"/>
    <col min="14600" max="14601" width="20.7109375" style="324" customWidth="1"/>
    <col min="14602" max="14602" width="5.85546875" style="324" customWidth="1"/>
    <col min="14603" max="14839" width="12.5703125" style="324" customWidth="1"/>
    <col min="14840" max="14848" width="5.140625" style="324"/>
    <col min="14849" max="14849" width="5.140625" style="324" customWidth="1"/>
    <col min="14850" max="14850" width="2.5703125" style="324" customWidth="1"/>
    <col min="14851" max="14851" width="58.5703125" style="324" customWidth="1"/>
    <col min="14852" max="14852" width="19.85546875" style="324" customWidth="1"/>
    <col min="14853" max="14853" width="2.28515625" style="324" customWidth="1"/>
    <col min="14854" max="14855" width="20.85546875" style="324" customWidth="1"/>
    <col min="14856" max="14857" width="20.7109375" style="324" customWidth="1"/>
    <col min="14858" max="14858" width="5.85546875" style="324" customWidth="1"/>
    <col min="14859" max="15095" width="12.5703125" style="324" customWidth="1"/>
    <col min="15096" max="15104" width="5.140625" style="324"/>
    <col min="15105" max="15105" width="5.140625" style="324" customWidth="1"/>
    <col min="15106" max="15106" width="2.5703125" style="324" customWidth="1"/>
    <col min="15107" max="15107" width="58.5703125" style="324" customWidth="1"/>
    <col min="15108" max="15108" width="19.85546875" style="324" customWidth="1"/>
    <col min="15109" max="15109" width="2.28515625" style="324" customWidth="1"/>
    <col min="15110" max="15111" width="20.85546875" style="324" customWidth="1"/>
    <col min="15112" max="15113" width="20.7109375" style="324" customWidth="1"/>
    <col min="15114" max="15114" width="5.85546875" style="324" customWidth="1"/>
    <col min="15115" max="15351" width="12.5703125" style="324" customWidth="1"/>
    <col min="15352" max="15360" width="5.140625" style="324"/>
    <col min="15361" max="15361" width="5.140625" style="324" customWidth="1"/>
    <col min="15362" max="15362" width="2.5703125" style="324" customWidth="1"/>
    <col min="15363" max="15363" width="58.5703125" style="324" customWidth="1"/>
    <col min="15364" max="15364" width="19.85546875" style="324" customWidth="1"/>
    <col min="15365" max="15365" width="2.28515625" style="324" customWidth="1"/>
    <col min="15366" max="15367" width="20.85546875" style="324" customWidth="1"/>
    <col min="15368" max="15369" width="20.7109375" style="324" customWidth="1"/>
    <col min="15370" max="15370" width="5.85546875" style="324" customWidth="1"/>
    <col min="15371" max="15607" width="12.5703125" style="324" customWidth="1"/>
    <col min="15608" max="15616" width="5.140625" style="324"/>
    <col min="15617" max="15617" width="5.140625" style="324" customWidth="1"/>
    <col min="15618" max="15618" width="2.5703125" style="324" customWidth="1"/>
    <col min="15619" max="15619" width="58.5703125" style="324" customWidth="1"/>
    <col min="15620" max="15620" width="19.85546875" style="324" customWidth="1"/>
    <col min="15621" max="15621" width="2.28515625" style="324" customWidth="1"/>
    <col min="15622" max="15623" width="20.85546875" style="324" customWidth="1"/>
    <col min="15624" max="15625" width="20.7109375" style="324" customWidth="1"/>
    <col min="15626" max="15626" width="5.85546875" style="324" customWidth="1"/>
    <col min="15627" max="15863" width="12.5703125" style="324" customWidth="1"/>
    <col min="15864" max="15872" width="5.140625" style="324"/>
    <col min="15873" max="15873" width="5.140625" style="324" customWidth="1"/>
    <col min="15874" max="15874" width="2.5703125" style="324" customWidth="1"/>
    <col min="15875" max="15875" width="58.5703125" style="324" customWidth="1"/>
    <col min="15876" max="15876" width="19.85546875" style="324" customWidth="1"/>
    <col min="15877" max="15877" width="2.28515625" style="324" customWidth="1"/>
    <col min="15878" max="15879" width="20.85546875" style="324" customWidth="1"/>
    <col min="15880" max="15881" width="20.7109375" style="324" customWidth="1"/>
    <col min="15882" max="15882" width="5.85546875" style="324" customWidth="1"/>
    <col min="15883" max="16119" width="12.5703125" style="324" customWidth="1"/>
    <col min="16120" max="16128" width="5.140625" style="324"/>
    <col min="16129" max="16129" width="5.140625" style="324" customWidth="1"/>
    <col min="16130" max="16130" width="2.5703125" style="324" customWidth="1"/>
    <col min="16131" max="16131" width="58.5703125" style="324" customWidth="1"/>
    <col min="16132" max="16132" width="19.85546875" style="324" customWidth="1"/>
    <col min="16133" max="16133" width="2.28515625" style="324" customWidth="1"/>
    <col min="16134" max="16135" width="20.85546875" style="324" customWidth="1"/>
    <col min="16136" max="16137" width="20.7109375" style="324" customWidth="1"/>
    <col min="16138" max="16138" width="5.85546875" style="324" customWidth="1"/>
    <col min="16139" max="16375" width="12.5703125" style="324" customWidth="1"/>
    <col min="16376" max="16384" width="5.140625" style="324"/>
  </cols>
  <sheetData>
    <row r="1" spans="1:14" ht="16.5" customHeight="1">
      <c r="A1" s="1695" t="s">
        <v>560</v>
      </c>
      <c r="B1" s="1695"/>
      <c r="C1" s="1695"/>
      <c r="D1" s="322"/>
      <c r="E1" s="322"/>
      <c r="F1" s="322"/>
      <c r="G1" s="322"/>
      <c r="H1" s="323"/>
      <c r="I1" s="323"/>
    </row>
    <row r="2" spans="1:14" ht="16.5" customHeight="1">
      <c r="A2" s="322"/>
      <c r="B2" s="322"/>
      <c r="C2" s="325" t="s">
        <v>561</v>
      </c>
      <c r="D2" s="326"/>
      <c r="E2" s="326"/>
      <c r="F2" s="326"/>
      <c r="G2" s="326"/>
      <c r="H2" s="327"/>
      <c r="I2" s="327"/>
    </row>
    <row r="3" spans="1:14" ht="12" customHeight="1">
      <c r="A3" s="322"/>
      <c r="B3" s="322"/>
      <c r="C3" s="325"/>
      <c r="D3" s="326"/>
      <c r="E3" s="326"/>
      <c r="F3" s="326"/>
      <c r="G3" s="326"/>
      <c r="H3" s="327"/>
      <c r="I3" s="327"/>
    </row>
    <row r="4" spans="1:14" ht="15" customHeight="1">
      <c r="A4" s="328"/>
      <c r="B4" s="328"/>
      <c r="C4" s="325"/>
      <c r="D4" s="326"/>
      <c r="E4" s="326"/>
      <c r="F4" s="326"/>
      <c r="G4" s="326"/>
      <c r="H4" s="327"/>
      <c r="I4" s="329" t="s">
        <v>2</v>
      </c>
    </row>
    <row r="5" spans="1:14" ht="16.5" customHeight="1">
      <c r="A5" s="330"/>
      <c r="B5" s="323"/>
      <c r="C5" s="331"/>
      <c r="D5" s="1696" t="s">
        <v>562</v>
      </c>
      <c r="E5" s="1697"/>
      <c r="F5" s="1697"/>
      <c r="G5" s="1698"/>
      <c r="H5" s="1699" t="s">
        <v>563</v>
      </c>
      <c r="I5" s="1700"/>
    </row>
    <row r="6" spans="1:14" ht="15" customHeight="1">
      <c r="A6" s="332"/>
      <c r="B6" s="323"/>
      <c r="C6" s="333"/>
      <c r="D6" s="1701" t="s">
        <v>899</v>
      </c>
      <c r="E6" s="1702"/>
      <c r="F6" s="1702"/>
      <c r="G6" s="1703"/>
      <c r="H6" s="1701" t="s">
        <v>899</v>
      </c>
      <c r="I6" s="1703"/>
      <c r="J6" s="334" t="s">
        <v>4</v>
      </c>
    </row>
    <row r="7" spans="1:14" ht="15.75">
      <c r="A7" s="332"/>
      <c r="B7" s="323"/>
      <c r="C7" s="335" t="s">
        <v>3</v>
      </c>
      <c r="D7" s="336"/>
      <c r="E7" s="337"/>
      <c r="F7" s="338" t="s">
        <v>564</v>
      </c>
      <c r="G7" s="339"/>
      <c r="H7" s="340" t="s">
        <v>4</v>
      </c>
      <c r="I7" s="341" t="s">
        <v>4</v>
      </c>
      <c r="J7" s="334" t="s">
        <v>4</v>
      </c>
    </row>
    <row r="8" spans="1:14" ht="14.25" customHeight="1">
      <c r="A8" s="332"/>
      <c r="B8" s="323"/>
      <c r="C8" s="342"/>
      <c r="D8" s="343"/>
      <c r="E8" s="335"/>
      <c r="F8" s="344"/>
      <c r="G8" s="345" t="s">
        <v>564</v>
      </c>
      <c r="H8" s="346" t="s">
        <v>565</v>
      </c>
      <c r="I8" s="347" t="s">
        <v>566</v>
      </c>
      <c r="J8" s="334" t="s">
        <v>4</v>
      </c>
    </row>
    <row r="9" spans="1:14" ht="14.25" customHeight="1">
      <c r="A9" s="332"/>
      <c r="B9" s="323"/>
      <c r="C9" s="348"/>
      <c r="D9" s="349" t="s">
        <v>567</v>
      </c>
      <c r="E9" s="335"/>
      <c r="F9" s="350" t="s">
        <v>568</v>
      </c>
      <c r="G9" s="351" t="s">
        <v>569</v>
      </c>
      <c r="H9" s="346" t="s">
        <v>570</v>
      </c>
      <c r="I9" s="347" t="s">
        <v>571</v>
      </c>
      <c r="J9" s="334" t="s">
        <v>4</v>
      </c>
    </row>
    <row r="10" spans="1:14" ht="14.25" customHeight="1">
      <c r="A10" s="352"/>
      <c r="B10" s="328"/>
      <c r="C10" s="353"/>
      <c r="D10" s="354"/>
      <c r="E10" s="355"/>
      <c r="F10" s="356"/>
      <c r="G10" s="351" t="s">
        <v>572</v>
      </c>
      <c r="H10" s="357" t="s">
        <v>573</v>
      </c>
      <c r="I10" s="358"/>
      <c r="J10" s="334" t="s">
        <v>4</v>
      </c>
      <c r="K10" s="334"/>
      <c r="L10" s="334"/>
    </row>
    <row r="11" spans="1:14" ht="9.9499999999999993" customHeight="1">
      <c r="A11" s="359"/>
      <c r="B11" s="360"/>
      <c r="C11" s="361" t="s">
        <v>439</v>
      </c>
      <c r="D11" s="362">
        <v>2</v>
      </c>
      <c r="E11" s="363"/>
      <c r="F11" s="364">
        <v>3</v>
      </c>
      <c r="G11" s="364">
        <v>4</v>
      </c>
      <c r="H11" s="365">
        <v>5</v>
      </c>
      <c r="I11" s="366">
        <v>6</v>
      </c>
      <c r="J11" s="334"/>
      <c r="K11" s="334"/>
      <c r="L11" s="334"/>
    </row>
    <row r="12" spans="1:14" ht="6.75" customHeight="1">
      <c r="A12" s="330"/>
      <c r="B12" s="367"/>
      <c r="C12" s="368" t="s">
        <v>4</v>
      </c>
      <c r="D12" s="369" t="s">
        <v>4</v>
      </c>
      <c r="E12" s="369"/>
      <c r="F12" s="370" t="s">
        <v>124</v>
      </c>
      <c r="G12" s="371"/>
      <c r="H12" s="372" t="s">
        <v>4</v>
      </c>
      <c r="I12" s="373" t="s">
        <v>124</v>
      </c>
      <c r="J12" s="334"/>
      <c r="K12" s="334"/>
      <c r="L12" s="334"/>
    </row>
    <row r="13" spans="1:14" ht="21.75" customHeight="1">
      <c r="A13" s="1692" t="s">
        <v>574</v>
      </c>
      <c r="B13" s="1693"/>
      <c r="C13" s="1694"/>
      <c r="D13" s="773">
        <v>6658593592.4099989</v>
      </c>
      <c r="E13" s="773"/>
      <c r="F13" s="773">
        <v>829751995.98999989</v>
      </c>
      <c r="G13" s="774">
        <v>814896350.75999999</v>
      </c>
      <c r="H13" s="773">
        <v>679048721.64999998</v>
      </c>
      <c r="I13" s="775">
        <v>150703274.34</v>
      </c>
      <c r="J13" s="334"/>
      <c r="K13" s="334"/>
      <c r="L13" s="334"/>
      <c r="N13" s="1083"/>
    </row>
    <row r="14" spans="1:14" s="374" customFormat="1" ht="21.75" customHeight="1">
      <c r="A14" s="700" t="s">
        <v>350</v>
      </c>
      <c r="B14" s="701" t="s">
        <v>47</v>
      </c>
      <c r="C14" s="702" t="s">
        <v>351</v>
      </c>
      <c r="D14" s="762">
        <v>82569726.670000002</v>
      </c>
      <c r="E14" s="762"/>
      <c r="F14" s="767">
        <v>357731.76</v>
      </c>
      <c r="G14" s="765">
        <v>0</v>
      </c>
      <c r="H14" s="766">
        <v>355868.10000000003</v>
      </c>
      <c r="I14" s="767">
        <v>1863.66</v>
      </c>
      <c r="J14" s="334"/>
      <c r="K14" s="703"/>
      <c r="L14" s="334"/>
    </row>
    <row r="15" spans="1:14" s="374" customFormat="1" ht="21.75" customHeight="1">
      <c r="A15" s="700" t="s">
        <v>352</v>
      </c>
      <c r="B15" s="701" t="s">
        <v>47</v>
      </c>
      <c r="C15" s="702" t="s">
        <v>353</v>
      </c>
      <c r="D15" s="762">
        <v>63681.090000000004</v>
      </c>
      <c r="E15" s="762"/>
      <c r="F15" s="767">
        <v>0</v>
      </c>
      <c r="G15" s="765">
        <v>0</v>
      </c>
      <c r="H15" s="766">
        <v>0</v>
      </c>
      <c r="I15" s="767">
        <v>0</v>
      </c>
      <c r="J15" s="334"/>
      <c r="K15" s="704"/>
      <c r="L15" s="334"/>
      <c r="N15" s="875"/>
    </row>
    <row r="16" spans="1:14" s="374" customFormat="1" ht="21.75" customHeight="1">
      <c r="A16" s="705" t="s">
        <v>354</v>
      </c>
      <c r="B16" s="701" t="s">
        <v>47</v>
      </c>
      <c r="C16" s="706" t="s">
        <v>355</v>
      </c>
      <c r="D16" s="762">
        <v>2436223.5699999998</v>
      </c>
      <c r="E16" s="762"/>
      <c r="F16" s="767">
        <v>0</v>
      </c>
      <c r="G16" s="765">
        <v>0</v>
      </c>
      <c r="H16" s="766">
        <v>0</v>
      </c>
      <c r="I16" s="767">
        <v>0</v>
      </c>
      <c r="J16" s="334"/>
      <c r="K16" s="704"/>
      <c r="L16" s="334"/>
      <c r="N16" s="875"/>
    </row>
    <row r="17" spans="1:14" s="374" customFormat="1" ht="21.75" hidden="1" customHeight="1">
      <c r="A17" s="707" t="s">
        <v>356</v>
      </c>
      <c r="B17" s="701" t="s">
        <v>47</v>
      </c>
      <c r="C17" s="706" t="s">
        <v>357</v>
      </c>
      <c r="D17" s="762">
        <v>0</v>
      </c>
      <c r="E17" s="762"/>
      <c r="F17" s="767">
        <v>0</v>
      </c>
      <c r="G17" s="765">
        <v>0</v>
      </c>
      <c r="H17" s="766">
        <v>0</v>
      </c>
      <c r="I17" s="767">
        <v>0</v>
      </c>
      <c r="J17" s="334"/>
      <c r="K17" s="704"/>
      <c r="L17" s="334"/>
      <c r="N17" s="875"/>
    </row>
    <row r="18" spans="1:14" s="374" customFormat="1" ht="21.75" customHeight="1">
      <c r="A18" s="705" t="s">
        <v>358</v>
      </c>
      <c r="B18" s="701" t="s">
        <v>47</v>
      </c>
      <c r="C18" s="706" t="s">
        <v>359</v>
      </c>
      <c r="D18" s="762">
        <v>19908205.620000005</v>
      </c>
      <c r="E18" s="762"/>
      <c r="F18" s="767">
        <v>0</v>
      </c>
      <c r="G18" s="765">
        <v>0</v>
      </c>
      <c r="H18" s="766">
        <v>0</v>
      </c>
      <c r="I18" s="767">
        <v>0</v>
      </c>
      <c r="J18" s="334"/>
      <c r="K18" s="704"/>
      <c r="L18" s="334"/>
      <c r="N18" s="875"/>
    </row>
    <row r="19" spans="1:14" s="875" customFormat="1" ht="36.75" hidden="1" customHeight="1">
      <c r="A19" s="869" t="s">
        <v>360</v>
      </c>
      <c r="B19" s="867" t="s">
        <v>47</v>
      </c>
      <c r="C19" s="876" t="s">
        <v>721</v>
      </c>
      <c r="D19" s="762">
        <v>0</v>
      </c>
      <c r="E19" s="762"/>
      <c r="F19" s="767">
        <v>0</v>
      </c>
      <c r="G19" s="765">
        <v>0</v>
      </c>
      <c r="H19" s="766">
        <v>0</v>
      </c>
      <c r="I19" s="767">
        <v>0</v>
      </c>
      <c r="J19" s="873"/>
      <c r="K19" s="874"/>
      <c r="L19" s="873"/>
    </row>
    <row r="20" spans="1:14" s="875" customFormat="1" ht="21.75" customHeight="1">
      <c r="A20" s="705" t="s">
        <v>363</v>
      </c>
      <c r="B20" s="701" t="s">
        <v>47</v>
      </c>
      <c r="C20" s="702" t="s">
        <v>364</v>
      </c>
      <c r="D20" s="762">
        <v>65379186.70000004</v>
      </c>
      <c r="E20" s="762"/>
      <c r="F20" s="767">
        <v>0</v>
      </c>
      <c r="G20" s="765">
        <v>0</v>
      </c>
      <c r="H20" s="766">
        <v>0</v>
      </c>
      <c r="I20" s="767">
        <v>0</v>
      </c>
      <c r="J20" s="873"/>
      <c r="K20" s="874"/>
      <c r="L20" s="873"/>
    </row>
    <row r="21" spans="1:14" s="374" customFormat="1" ht="21.75" hidden="1" customHeight="1">
      <c r="A21" s="705" t="s">
        <v>365</v>
      </c>
      <c r="B21" s="701" t="s">
        <v>47</v>
      </c>
      <c r="C21" s="702" t="s">
        <v>366</v>
      </c>
      <c r="D21" s="762">
        <v>0</v>
      </c>
      <c r="E21" s="762"/>
      <c r="F21" s="767">
        <v>0</v>
      </c>
      <c r="G21" s="765">
        <v>0</v>
      </c>
      <c r="H21" s="766">
        <v>0</v>
      </c>
      <c r="I21" s="767">
        <v>0</v>
      </c>
      <c r="J21" s="334"/>
      <c r="K21" s="704"/>
      <c r="L21" s="334"/>
      <c r="N21" s="875"/>
    </row>
    <row r="22" spans="1:14" s="374" customFormat="1" ht="21.75" customHeight="1">
      <c r="A22" s="705" t="s">
        <v>367</v>
      </c>
      <c r="B22" s="701" t="s">
        <v>47</v>
      </c>
      <c r="C22" s="702" t="s">
        <v>368</v>
      </c>
      <c r="D22" s="762">
        <v>477521999.86000019</v>
      </c>
      <c r="E22" s="762"/>
      <c r="F22" s="767">
        <v>4359.42</v>
      </c>
      <c r="G22" s="765">
        <v>906</v>
      </c>
      <c r="H22" s="766">
        <v>4359.42</v>
      </c>
      <c r="I22" s="767">
        <v>0</v>
      </c>
      <c r="J22" s="334"/>
      <c r="K22" s="704"/>
      <c r="L22" s="334"/>
      <c r="N22" s="875"/>
    </row>
    <row r="23" spans="1:14" s="374" customFormat="1" ht="21.75" customHeight="1">
      <c r="A23" s="705" t="s">
        <v>369</v>
      </c>
      <c r="B23" s="701" t="s">
        <v>47</v>
      </c>
      <c r="C23" s="702" t="s">
        <v>132</v>
      </c>
      <c r="D23" s="762">
        <v>11367.17</v>
      </c>
      <c r="E23" s="762"/>
      <c r="F23" s="767">
        <v>0</v>
      </c>
      <c r="G23" s="765">
        <v>0</v>
      </c>
      <c r="H23" s="766">
        <v>0</v>
      </c>
      <c r="I23" s="767">
        <v>0</v>
      </c>
      <c r="J23" s="334"/>
      <c r="K23" s="704"/>
      <c r="L23" s="334"/>
      <c r="N23" s="875"/>
    </row>
    <row r="24" spans="1:14" s="374" customFormat="1" ht="21.75" customHeight="1">
      <c r="A24" s="705" t="s">
        <v>370</v>
      </c>
      <c r="B24" s="701" t="s">
        <v>47</v>
      </c>
      <c r="C24" s="702" t="s">
        <v>575</v>
      </c>
      <c r="D24" s="762">
        <v>4106019.0600000005</v>
      </c>
      <c r="E24" s="762"/>
      <c r="F24" s="767">
        <v>123040.61</v>
      </c>
      <c r="G24" s="765">
        <v>0</v>
      </c>
      <c r="H24" s="766">
        <v>123040.61</v>
      </c>
      <c r="I24" s="767">
        <v>0</v>
      </c>
      <c r="J24" s="334"/>
      <c r="K24" s="704"/>
      <c r="L24" s="334"/>
      <c r="N24" s="875"/>
    </row>
    <row r="25" spans="1:14" s="374" customFormat="1" ht="21.75" customHeight="1">
      <c r="A25" s="705" t="s">
        <v>372</v>
      </c>
      <c r="B25" s="701" t="s">
        <v>47</v>
      </c>
      <c r="C25" s="706" t="s">
        <v>373</v>
      </c>
      <c r="D25" s="762">
        <v>7562367.2199999979</v>
      </c>
      <c r="E25" s="762"/>
      <c r="F25" s="767">
        <v>2791</v>
      </c>
      <c r="G25" s="765">
        <v>0</v>
      </c>
      <c r="H25" s="766">
        <v>2791</v>
      </c>
      <c r="I25" s="767">
        <v>0</v>
      </c>
      <c r="J25" s="334"/>
      <c r="K25" s="704"/>
      <c r="L25" s="334"/>
      <c r="N25" s="875"/>
    </row>
    <row r="26" spans="1:14" ht="21.75" customHeight="1">
      <c r="A26" s="705" t="s">
        <v>374</v>
      </c>
      <c r="B26" s="701" t="s">
        <v>47</v>
      </c>
      <c r="C26" s="706" t="s">
        <v>375</v>
      </c>
      <c r="D26" s="762">
        <v>1400159.3599999996</v>
      </c>
      <c r="E26" s="762"/>
      <c r="F26" s="767">
        <v>0</v>
      </c>
      <c r="G26" s="765">
        <v>0</v>
      </c>
      <c r="H26" s="766">
        <v>0</v>
      </c>
      <c r="I26" s="767">
        <v>0</v>
      </c>
      <c r="J26" s="334"/>
      <c r="K26" s="704"/>
      <c r="L26" s="334"/>
      <c r="N26" s="875"/>
    </row>
    <row r="27" spans="1:14" s="374" customFormat="1" ht="21.75" customHeight="1">
      <c r="A27" s="705" t="s">
        <v>376</v>
      </c>
      <c r="B27" s="701" t="s">
        <v>47</v>
      </c>
      <c r="C27" s="706" t="s">
        <v>708</v>
      </c>
      <c r="D27" s="762">
        <v>237736.44</v>
      </c>
      <c r="E27" s="762"/>
      <c r="F27" s="767">
        <v>0</v>
      </c>
      <c r="G27" s="765">
        <v>0</v>
      </c>
      <c r="H27" s="766">
        <v>0</v>
      </c>
      <c r="I27" s="767">
        <v>0</v>
      </c>
      <c r="J27" s="334"/>
      <c r="K27" s="704"/>
      <c r="L27" s="334"/>
      <c r="N27" s="875"/>
    </row>
    <row r="28" spans="1:14" s="375" customFormat="1" ht="21.75" customHeight="1">
      <c r="A28" s="705" t="s">
        <v>377</v>
      </c>
      <c r="B28" s="701" t="s">
        <v>47</v>
      </c>
      <c r="C28" s="702" t="s">
        <v>576</v>
      </c>
      <c r="D28" s="762">
        <v>1794743470.9399989</v>
      </c>
      <c r="E28" s="762"/>
      <c r="F28" s="767">
        <v>828192301.64999998</v>
      </c>
      <c r="G28" s="765">
        <v>814870137.49000001</v>
      </c>
      <c r="H28" s="766">
        <v>677493606.62</v>
      </c>
      <c r="I28" s="767">
        <v>150698695.03</v>
      </c>
      <c r="J28" s="334"/>
      <c r="K28" s="704"/>
      <c r="L28" s="334"/>
      <c r="N28" s="875"/>
    </row>
    <row r="29" spans="1:14" s="379" customFormat="1" ht="30" customHeight="1">
      <c r="A29" s="376" t="s">
        <v>378</v>
      </c>
      <c r="B29" s="377" t="s">
        <v>47</v>
      </c>
      <c r="C29" s="378" t="s">
        <v>577</v>
      </c>
      <c r="D29" s="762">
        <v>130146072.82000004</v>
      </c>
      <c r="E29" s="762"/>
      <c r="F29" s="767">
        <v>0</v>
      </c>
      <c r="G29" s="765">
        <v>0</v>
      </c>
      <c r="H29" s="766">
        <v>0</v>
      </c>
      <c r="I29" s="767">
        <v>0</v>
      </c>
      <c r="J29" s="334"/>
      <c r="K29" s="708"/>
      <c r="L29" s="334"/>
      <c r="N29" s="875"/>
    </row>
    <row r="30" spans="1:14" s="379" customFormat="1" ht="21.75" customHeight="1">
      <c r="A30" s="705" t="s">
        <v>383</v>
      </c>
      <c r="B30" s="701" t="s">
        <v>47</v>
      </c>
      <c r="C30" s="702" t="s">
        <v>113</v>
      </c>
      <c r="D30" s="762">
        <v>1295313318.7100005</v>
      </c>
      <c r="E30" s="762"/>
      <c r="F30" s="767">
        <v>0</v>
      </c>
      <c r="G30" s="765">
        <v>0</v>
      </c>
      <c r="H30" s="766">
        <v>0</v>
      </c>
      <c r="I30" s="767">
        <v>0</v>
      </c>
      <c r="J30" s="334"/>
      <c r="K30" s="704"/>
      <c r="L30" s="334"/>
      <c r="N30" s="875"/>
    </row>
    <row r="31" spans="1:14" s="379" customFormat="1" ht="21.75" customHeight="1">
      <c r="A31" s="705" t="s">
        <v>384</v>
      </c>
      <c r="B31" s="701" t="s">
        <v>47</v>
      </c>
      <c r="C31" s="702" t="s">
        <v>578</v>
      </c>
      <c r="D31" s="762">
        <v>201163815.31999999</v>
      </c>
      <c r="E31" s="762"/>
      <c r="F31" s="767">
        <v>0</v>
      </c>
      <c r="G31" s="765">
        <v>0</v>
      </c>
      <c r="H31" s="766">
        <v>0</v>
      </c>
      <c r="I31" s="767">
        <v>0</v>
      </c>
      <c r="J31" s="334"/>
      <c r="K31" s="704"/>
      <c r="L31" s="334"/>
      <c r="N31" s="875"/>
    </row>
    <row r="32" spans="1:14" s="379" customFormat="1" ht="21.75" customHeight="1">
      <c r="A32" s="705" t="s">
        <v>387</v>
      </c>
      <c r="B32" s="701" t="s">
        <v>47</v>
      </c>
      <c r="C32" s="702" t="s">
        <v>579</v>
      </c>
      <c r="D32" s="762">
        <v>921988030.18999922</v>
      </c>
      <c r="E32" s="762"/>
      <c r="F32" s="767">
        <v>0</v>
      </c>
      <c r="G32" s="765">
        <v>0</v>
      </c>
      <c r="H32" s="766">
        <v>0</v>
      </c>
      <c r="I32" s="767">
        <v>0</v>
      </c>
      <c r="J32" s="334"/>
      <c r="K32" s="704"/>
      <c r="L32" s="334"/>
      <c r="N32" s="875"/>
    </row>
    <row r="33" spans="1:14" s="379" customFormat="1" ht="21.75" customHeight="1">
      <c r="A33" s="705" t="s">
        <v>390</v>
      </c>
      <c r="B33" s="701" t="s">
        <v>47</v>
      </c>
      <c r="C33" s="702" t="s">
        <v>580</v>
      </c>
      <c r="D33" s="762">
        <v>931142084.84000027</v>
      </c>
      <c r="E33" s="762"/>
      <c r="F33" s="767">
        <v>981661.54999999993</v>
      </c>
      <c r="G33" s="765">
        <v>25307.27</v>
      </c>
      <c r="H33" s="766">
        <v>978945.89999999991</v>
      </c>
      <c r="I33" s="767">
        <v>2715.65</v>
      </c>
      <c r="J33" s="334"/>
      <c r="K33" s="704"/>
      <c r="L33" s="334"/>
      <c r="N33" s="875"/>
    </row>
    <row r="34" spans="1:14" s="374" customFormat="1" ht="53.25" hidden="1" customHeight="1">
      <c r="A34" s="376" t="s">
        <v>392</v>
      </c>
      <c r="B34" s="377" t="s">
        <v>47</v>
      </c>
      <c r="C34" s="380" t="s">
        <v>581</v>
      </c>
      <c r="D34" s="762">
        <v>0</v>
      </c>
      <c r="E34" s="762"/>
      <c r="F34" s="767">
        <v>0</v>
      </c>
      <c r="G34" s="765">
        <v>0</v>
      </c>
      <c r="H34" s="766">
        <v>0</v>
      </c>
      <c r="I34" s="767">
        <v>0</v>
      </c>
      <c r="J34" s="334"/>
      <c r="K34" s="708"/>
      <c r="L34" s="334"/>
      <c r="N34" s="875"/>
    </row>
    <row r="35" spans="1:14" s="374" customFormat="1" ht="21.75" customHeight="1">
      <c r="A35" s="705" t="s">
        <v>400</v>
      </c>
      <c r="B35" s="701" t="s">
        <v>47</v>
      </c>
      <c r="C35" s="702" t="s">
        <v>401</v>
      </c>
      <c r="D35" s="762">
        <v>410249863.03999996</v>
      </c>
      <c r="E35" s="762"/>
      <c r="F35" s="767">
        <v>0</v>
      </c>
      <c r="G35" s="765">
        <v>0</v>
      </c>
      <c r="H35" s="766">
        <v>0</v>
      </c>
      <c r="I35" s="767">
        <v>0</v>
      </c>
      <c r="J35" s="334"/>
      <c r="K35" s="704"/>
      <c r="L35" s="334"/>
      <c r="N35" s="875"/>
    </row>
    <row r="36" spans="1:14" s="374" customFormat="1" ht="21.75" customHeight="1">
      <c r="A36" s="705" t="s">
        <v>402</v>
      </c>
      <c r="B36" s="701" t="s">
        <v>47</v>
      </c>
      <c r="C36" s="706" t="s">
        <v>115</v>
      </c>
      <c r="D36" s="762">
        <v>110586314.64999996</v>
      </c>
      <c r="E36" s="762"/>
      <c r="F36" s="767">
        <v>0</v>
      </c>
      <c r="G36" s="765">
        <v>0</v>
      </c>
      <c r="H36" s="766">
        <v>0</v>
      </c>
      <c r="I36" s="767">
        <v>0</v>
      </c>
      <c r="J36" s="334"/>
      <c r="K36" s="704"/>
      <c r="L36" s="334"/>
      <c r="N36" s="875"/>
    </row>
    <row r="37" spans="1:14" s="374" customFormat="1" ht="21.75" customHeight="1">
      <c r="A37" s="705" t="s">
        <v>403</v>
      </c>
      <c r="B37" s="701" t="s">
        <v>47</v>
      </c>
      <c r="C37" s="702" t="s">
        <v>404</v>
      </c>
      <c r="D37" s="762">
        <v>132044225.27999999</v>
      </c>
      <c r="E37" s="762"/>
      <c r="F37" s="767">
        <v>87350</v>
      </c>
      <c r="G37" s="765">
        <v>0</v>
      </c>
      <c r="H37" s="766">
        <v>87350</v>
      </c>
      <c r="I37" s="767">
        <v>0</v>
      </c>
      <c r="J37" s="334"/>
      <c r="K37" s="704"/>
      <c r="L37" s="334"/>
      <c r="N37" s="875"/>
    </row>
    <row r="38" spans="1:14" s="374" customFormat="1" ht="21.75" customHeight="1">
      <c r="A38" s="705" t="s">
        <v>405</v>
      </c>
      <c r="B38" s="701" t="s">
        <v>47</v>
      </c>
      <c r="C38" s="702" t="s">
        <v>406</v>
      </c>
      <c r="D38" s="762">
        <v>3778681.2699999991</v>
      </c>
      <c r="E38" s="762"/>
      <c r="F38" s="767">
        <v>0</v>
      </c>
      <c r="G38" s="765">
        <v>0</v>
      </c>
      <c r="H38" s="766">
        <v>0</v>
      </c>
      <c r="I38" s="767">
        <v>0</v>
      </c>
      <c r="J38" s="334"/>
      <c r="K38" s="704"/>
      <c r="L38" s="334"/>
      <c r="N38" s="875"/>
    </row>
    <row r="39" spans="1:14" s="374" customFormat="1" ht="21.75" customHeight="1">
      <c r="A39" s="705" t="s">
        <v>407</v>
      </c>
      <c r="B39" s="701" t="s">
        <v>47</v>
      </c>
      <c r="C39" s="702" t="s">
        <v>582</v>
      </c>
      <c r="D39" s="762">
        <v>13636763.290000001</v>
      </c>
      <c r="E39" s="762"/>
      <c r="F39" s="767">
        <v>2760</v>
      </c>
      <c r="G39" s="765">
        <v>0</v>
      </c>
      <c r="H39" s="766">
        <v>2760</v>
      </c>
      <c r="I39" s="767">
        <v>0</v>
      </c>
      <c r="J39" s="334"/>
      <c r="K39" s="704"/>
      <c r="L39" s="334"/>
      <c r="N39" s="875"/>
    </row>
    <row r="40" spans="1:14" s="374" customFormat="1" ht="21.75" customHeight="1">
      <c r="A40" s="705" t="s">
        <v>410</v>
      </c>
      <c r="B40" s="701" t="s">
        <v>47</v>
      </c>
      <c r="C40" s="706" t="s">
        <v>583</v>
      </c>
      <c r="D40" s="762">
        <v>5672112.2199999997</v>
      </c>
      <c r="E40" s="762"/>
      <c r="F40" s="767">
        <v>0</v>
      </c>
      <c r="G40" s="765">
        <v>0</v>
      </c>
      <c r="H40" s="766">
        <v>0</v>
      </c>
      <c r="I40" s="767">
        <v>0</v>
      </c>
      <c r="J40" s="334"/>
      <c r="K40" s="704"/>
      <c r="L40" s="334"/>
      <c r="N40" s="875"/>
    </row>
    <row r="41" spans="1:14" s="374" customFormat="1" ht="21.75" customHeight="1">
      <c r="A41" s="705" t="s">
        <v>426</v>
      </c>
      <c r="B41" s="840" t="s">
        <v>47</v>
      </c>
      <c r="C41" s="709" t="s">
        <v>178</v>
      </c>
      <c r="D41" s="768">
        <v>3344896.3000000012</v>
      </c>
      <c r="E41" s="776"/>
      <c r="F41" s="767">
        <v>0</v>
      </c>
      <c r="G41" s="765">
        <v>0</v>
      </c>
      <c r="H41" s="766">
        <v>0</v>
      </c>
      <c r="I41" s="767">
        <v>0</v>
      </c>
      <c r="J41" s="334"/>
      <c r="L41" s="334"/>
      <c r="N41" s="875"/>
    </row>
    <row r="42" spans="1:14" s="374" customFormat="1" ht="21.75" customHeight="1">
      <c r="A42" s="705" t="s">
        <v>413</v>
      </c>
      <c r="B42" s="701" t="s">
        <v>47</v>
      </c>
      <c r="C42" s="702" t="s">
        <v>584</v>
      </c>
      <c r="D42" s="762">
        <v>27174190.590000004</v>
      </c>
      <c r="E42" s="762"/>
      <c r="F42" s="767">
        <v>0</v>
      </c>
      <c r="G42" s="765">
        <v>0</v>
      </c>
      <c r="H42" s="766">
        <v>0</v>
      </c>
      <c r="I42" s="767">
        <v>0</v>
      </c>
      <c r="J42" s="334"/>
      <c r="K42" s="784"/>
      <c r="L42" s="334"/>
      <c r="N42" s="875"/>
    </row>
    <row r="43" spans="1:14" s="374" customFormat="1" ht="21.75" customHeight="1">
      <c r="A43" s="705" t="s">
        <v>416</v>
      </c>
      <c r="B43" s="701" t="s">
        <v>47</v>
      </c>
      <c r="C43" s="702" t="s">
        <v>585</v>
      </c>
      <c r="D43" s="762">
        <v>16410750.610000005</v>
      </c>
      <c r="E43" s="762"/>
      <c r="F43" s="767">
        <v>0</v>
      </c>
      <c r="G43" s="765">
        <v>0</v>
      </c>
      <c r="H43" s="766">
        <v>0</v>
      </c>
      <c r="I43" s="767">
        <v>0</v>
      </c>
      <c r="J43" s="334"/>
      <c r="K43" s="784"/>
      <c r="L43" s="334"/>
      <c r="N43" s="875"/>
    </row>
    <row r="44" spans="1:14" s="374" customFormat="1" ht="32.25" hidden="1" customHeight="1">
      <c r="A44" s="376" t="s">
        <v>419</v>
      </c>
      <c r="B44" s="377" t="s">
        <v>47</v>
      </c>
      <c r="C44" s="710" t="s">
        <v>586</v>
      </c>
      <c r="D44" s="762">
        <v>0</v>
      </c>
      <c r="E44" s="762"/>
      <c r="F44" s="767">
        <v>0</v>
      </c>
      <c r="G44" s="765">
        <v>0</v>
      </c>
      <c r="H44" s="766">
        <v>0</v>
      </c>
      <c r="I44" s="767">
        <v>0</v>
      </c>
      <c r="J44" s="334"/>
      <c r="K44" s="785"/>
      <c r="L44" s="334"/>
      <c r="N44" s="875"/>
    </row>
    <row r="45" spans="1:14" s="374" customFormat="1" ht="21.75" customHeight="1" thickBot="1">
      <c r="A45" s="705" t="s">
        <v>424</v>
      </c>
      <c r="B45" s="701" t="s">
        <v>47</v>
      </c>
      <c r="C45" s="702" t="s">
        <v>425</v>
      </c>
      <c r="D45" s="762">
        <v>2329.58</v>
      </c>
      <c r="E45" s="762"/>
      <c r="F45" s="767">
        <v>0</v>
      </c>
      <c r="G45" s="765">
        <v>0</v>
      </c>
      <c r="H45" s="766">
        <v>0</v>
      </c>
      <c r="I45" s="767">
        <v>0</v>
      </c>
      <c r="J45" s="334"/>
      <c r="K45" s="784"/>
      <c r="L45" s="334"/>
      <c r="N45" s="875"/>
    </row>
    <row r="46" spans="1:14" s="374" customFormat="1" ht="24.75" customHeight="1" thickTop="1">
      <c r="A46" s="381" t="s">
        <v>587</v>
      </c>
      <c r="B46" s="711"/>
      <c r="C46" s="712"/>
      <c r="D46" s="777"/>
      <c r="E46" s="778"/>
      <c r="F46" s="779"/>
      <c r="G46" s="780"/>
      <c r="H46" s="781"/>
      <c r="I46" s="779"/>
      <c r="J46" s="334"/>
      <c r="K46" s="786"/>
      <c r="L46" s="334"/>
      <c r="N46" s="875"/>
    </row>
    <row r="47" spans="1:14" s="379" customFormat="1" ht="29.25" customHeight="1">
      <c r="A47" s="382" t="s">
        <v>398</v>
      </c>
      <c r="B47" s="383" t="s">
        <v>47</v>
      </c>
      <c r="C47" s="384" t="s">
        <v>399</v>
      </c>
      <c r="D47" s="782">
        <v>18238741532.429996</v>
      </c>
      <c r="E47" s="783" t="s">
        <v>707</v>
      </c>
      <c r="F47" s="767">
        <v>0</v>
      </c>
      <c r="G47" s="771">
        <v>0</v>
      </c>
      <c r="H47" s="1077">
        <v>0</v>
      </c>
      <c r="I47" s="772">
        <v>0</v>
      </c>
      <c r="J47" s="334"/>
      <c r="K47" s="787"/>
      <c r="L47" s="334"/>
      <c r="N47" s="875"/>
    </row>
    <row r="48" spans="1:14" s="379" customFormat="1" ht="9.75" customHeight="1">
      <c r="F48" s="761"/>
      <c r="J48" s="334"/>
      <c r="K48" s="788"/>
      <c r="L48" s="334"/>
    </row>
    <row r="49" spans="1:12" s="379" customFormat="1" ht="15.75" customHeight="1">
      <c r="A49" s="1124" t="s">
        <v>928</v>
      </c>
      <c r="B49" s="713"/>
      <c r="C49" s="714"/>
      <c r="D49" s="322"/>
      <c r="E49" s="322"/>
      <c r="F49" s="322"/>
      <c r="G49" s="322"/>
      <c r="H49" s="322"/>
      <c r="I49" s="322"/>
      <c r="J49" s="334"/>
      <c r="K49" s="788"/>
      <c r="L49" s="334"/>
    </row>
    <row r="50" spans="1:12" s="387" customFormat="1" ht="15.75">
      <c r="A50" s="1124" t="s">
        <v>929</v>
      </c>
      <c r="B50" s="715"/>
      <c r="C50" s="1104"/>
      <c r="D50" s="385"/>
      <c r="E50" s="385"/>
      <c r="F50" s="385"/>
      <c r="G50" s="385"/>
      <c r="H50" s="385"/>
      <c r="I50" s="385"/>
      <c r="J50" s="386"/>
    </row>
    <row r="51" spans="1:12" s="387" customFormat="1" ht="15.75">
      <c r="A51" s="1124"/>
      <c r="B51" s="715"/>
      <c r="C51" s="715"/>
      <c r="D51" s="385"/>
      <c r="E51" s="385"/>
      <c r="F51" s="385"/>
      <c r="G51" s="385"/>
      <c r="H51" s="385"/>
      <c r="I51" s="385"/>
      <c r="J51" s="386"/>
    </row>
    <row r="52" spans="1:12" s="387" customFormat="1" ht="15.75">
      <c r="A52" s="751"/>
      <c r="B52" s="715"/>
      <c r="C52" s="715"/>
      <c r="D52" s="385"/>
      <c r="E52" s="385"/>
      <c r="F52" s="385"/>
      <c r="G52" s="385"/>
      <c r="H52" s="385"/>
      <c r="I52" s="385"/>
      <c r="J52" s="386"/>
    </row>
    <row r="53" spans="1:12" s="379" customFormat="1" ht="15.75" customHeight="1">
      <c r="A53" s="322"/>
      <c r="B53" s="713"/>
      <c r="C53" s="322"/>
      <c r="D53" s="322"/>
      <c r="E53" s="322"/>
      <c r="F53" s="322"/>
      <c r="G53" s="322"/>
      <c r="H53" s="322"/>
      <c r="I53" s="322"/>
      <c r="J53" s="334"/>
      <c r="K53" s="334"/>
      <c r="L53" s="334"/>
    </row>
    <row r="54" spans="1:12" s="387" customFormat="1" ht="15.75">
      <c r="A54" s="751"/>
      <c r="B54" s="715"/>
      <c r="C54" s="715"/>
      <c r="D54" s="385"/>
      <c r="E54" s="385"/>
      <c r="F54" s="385"/>
      <c r="G54" s="385"/>
      <c r="H54" s="385"/>
      <c r="I54" s="385"/>
      <c r="J54" s="386"/>
    </row>
    <row r="55" spans="1:12" s="387" customFormat="1" ht="15.75">
      <c r="A55" s="751"/>
      <c r="B55" s="715"/>
      <c r="C55" s="715"/>
      <c r="D55" s="385"/>
      <c r="E55" s="385"/>
      <c r="F55" s="385"/>
      <c r="G55" s="385"/>
      <c r="H55" s="385"/>
      <c r="I55" s="385"/>
      <c r="J55" s="386"/>
    </row>
    <row r="56" spans="1:12">
      <c r="J56" s="334"/>
    </row>
    <row r="57" spans="1:12" ht="15.75">
      <c r="C57" s="715"/>
      <c r="J57" s="334"/>
    </row>
    <row r="58" spans="1:12">
      <c r="J58" s="334"/>
    </row>
    <row r="59" spans="1:12">
      <c r="J59" s="334"/>
    </row>
    <row r="60" spans="1:12">
      <c r="J60" s="334"/>
    </row>
    <row r="61" spans="1:12">
      <c r="J61" s="334"/>
    </row>
    <row r="62" spans="1:12">
      <c r="J62" s="334"/>
    </row>
    <row r="63" spans="1:12">
      <c r="J63" s="334"/>
    </row>
    <row r="64" spans="1:12">
      <c r="J64" s="334"/>
    </row>
    <row r="65" spans="10:10">
      <c r="J65" s="334"/>
    </row>
    <row r="66" spans="10:10">
      <c r="J66" s="334"/>
    </row>
    <row r="67" spans="10:10">
      <c r="J67" s="334"/>
    </row>
    <row r="68" spans="10:10">
      <c r="J68" s="334"/>
    </row>
    <row r="69" spans="10:10">
      <c r="J69" s="334"/>
    </row>
    <row r="70" spans="10:10">
      <c r="J70" s="334"/>
    </row>
    <row r="71" spans="10:10">
      <c r="J71" s="334"/>
    </row>
    <row r="72" spans="10:10">
      <c r="J72" s="334"/>
    </row>
    <row r="73" spans="10:10">
      <c r="J73" s="334"/>
    </row>
    <row r="74" spans="10:10">
      <c r="J74" s="334"/>
    </row>
    <row r="75" spans="10:10">
      <c r="J75" s="334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5" zoomScaleNormal="75" workbookViewId="0">
      <selection activeCell="A101" sqref="A101"/>
    </sheetView>
  </sheetViews>
  <sheetFormatPr defaultColWidth="12.5703125" defaultRowHeight="15"/>
  <cols>
    <col min="1" max="1" width="67.7109375" style="391" customWidth="1"/>
    <col min="2" max="2" width="19.5703125" style="391" customWidth="1"/>
    <col min="3" max="3" width="2.5703125" style="391" customWidth="1"/>
    <col min="4" max="4" width="20.7109375" style="391" customWidth="1"/>
    <col min="5" max="5" width="21.5703125" style="391" customWidth="1"/>
    <col min="6" max="7" width="20.85546875" style="391" customWidth="1"/>
    <col min="8" max="8" width="4.7109375" style="391" customWidth="1"/>
    <col min="9" max="10" width="6.5703125" style="391" customWidth="1"/>
    <col min="11" max="11" width="23.7109375" style="855" customWidth="1"/>
    <col min="12" max="12" width="27.7109375" style="391" customWidth="1"/>
    <col min="13" max="13" width="19.5703125" style="391" customWidth="1"/>
    <col min="14" max="14" width="15" style="391" customWidth="1"/>
    <col min="15" max="15" width="25.42578125" style="391" customWidth="1"/>
    <col min="16" max="257" width="12.5703125" style="391"/>
    <col min="258" max="258" width="67.7109375" style="391" customWidth="1"/>
    <col min="259" max="259" width="19.5703125" style="391" customWidth="1"/>
    <col min="260" max="260" width="2.5703125" style="391" customWidth="1"/>
    <col min="261" max="261" width="20.7109375" style="391" customWidth="1"/>
    <col min="262" max="262" width="21.5703125" style="391" customWidth="1"/>
    <col min="263" max="264" width="20.85546875" style="391" customWidth="1"/>
    <col min="265" max="265" width="4.7109375" style="391" customWidth="1"/>
    <col min="266" max="266" width="6.5703125" style="391" customWidth="1"/>
    <col min="267" max="267" width="14.85546875" style="391" bestFit="1" customWidth="1"/>
    <col min="268" max="268" width="21.5703125" style="391" customWidth="1"/>
    <col min="269" max="269" width="19.5703125" style="391" customWidth="1"/>
    <col min="270" max="270" width="15" style="391" customWidth="1"/>
    <col min="271" max="271" width="25.42578125" style="391" customWidth="1"/>
    <col min="272" max="513" width="12.5703125" style="391"/>
    <col min="514" max="514" width="67.7109375" style="391" customWidth="1"/>
    <col min="515" max="515" width="19.5703125" style="391" customWidth="1"/>
    <col min="516" max="516" width="2.5703125" style="391" customWidth="1"/>
    <col min="517" max="517" width="20.7109375" style="391" customWidth="1"/>
    <col min="518" max="518" width="21.5703125" style="391" customWidth="1"/>
    <col min="519" max="520" width="20.85546875" style="391" customWidth="1"/>
    <col min="521" max="521" width="4.7109375" style="391" customWidth="1"/>
    <col min="522" max="522" width="6.5703125" style="391" customWidth="1"/>
    <col min="523" max="523" width="14.85546875" style="391" bestFit="1" customWidth="1"/>
    <col min="524" max="524" width="21.5703125" style="391" customWidth="1"/>
    <col min="525" max="525" width="19.5703125" style="391" customWidth="1"/>
    <col min="526" max="526" width="15" style="391" customWidth="1"/>
    <col min="527" max="527" width="25.42578125" style="391" customWidth="1"/>
    <col min="528" max="769" width="12.5703125" style="391"/>
    <col min="770" max="770" width="67.7109375" style="391" customWidth="1"/>
    <col min="771" max="771" width="19.5703125" style="391" customWidth="1"/>
    <col min="772" max="772" width="2.5703125" style="391" customWidth="1"/>
    <col min="773" max="773" width="20.7109375" style="391" customWidth="1"/>
    <col min="774" max="774" width="21.5703125" style="391" customWidth="1"/>
    <col min="775" max="776" width="20.85546875" style="391" customWidth="1"/>
    <col min="777" max="777" width="4.7109375" style="391" customWidth="1"/>
    <col min="778" max="778" width="6.5703125" style="391" customWidth="1"/>
    <col min="779" max="779" width="14.85546875" style="391" bestFit="1" customWidth="1"/>
    <col min="780" max="780" width="21.5703125" style="391" customWidth="1"/>
    <col min="781" max="781" width="19.5703125" style="391" customWidth="1"/>
    <col min="782" max="782" width="15" style="391" customWidth="1"/>
    <col min="783" max="783" width="25.42578125" style="391" customWidth="1"/>
    <col min="784" max="1025" width="12.5703125" style="391"/>
    <col min="1026" max="1026" width="67.7109375" style="391" customWidth="1"/>
    <col min="1027" max="1027" width="19.5703125" style="391" customWidth="1"/>
    <col min="1028" max="1028" width="2.5703125" style="391" customWidth="1"/>
    <col min="1029" max="1029" width="20.7109375" style="391" customWidth="1"/>
    <col min="1030" max="1030" width="21.5703125" style="391" customWidth="1"/>
    <col min="1031" max="1032" width="20.85546875" style="391" customWidth="1"/>
    <col min="1033" max="1033" width="4.7109375" style="391" customWidth="1"/>
    <col min="1034" max="1034" width="6.5703125" style="391" customWidth="1"/>
    <col min="1035" max="1035" width="14.85546875" style="391" bestFit="1" customWidth="1"/>
    <col min="1036" max="1036" width="21.5703125" style="391" customWidth="1"/>
    <col min="1037" max="1037" width="19.5703125" style="391" customWidth="1"/>
    <col min="1038" max="1038" width="15" style="391" customWidth="1"/>
    <col min="1039" max="1039" width="25.42578125" style="391" customWidth="1"/>
    <col min="1040" max="1281" width="12.5703125" style="391"/>
    <col min="1282" max="1282" width="67.7109375" style="391" customWidth="1"/>
    <col min="1283" max="1283" width="19.5703125" style="391" customWidth="1"/>
    <col min="1284" max="1284" width="2.5703125" style="391" customWidth="1"/>
    <col min="1285" max="1285" width="20.7109375" style="391" customWidth="1"/>
    <col min="1286" max="1286" width="21.5703125" style="391" customWidth="1"/>
    <col min="1287" max="1288" width="20.85546875" style="391" customWidth="1"/>
    <col min="1289" max="1289" width="4.7109375" style="391" customWidth="1"/>
    <col min="1290" max="1290" width="6.5703125" style="391" customWidth="1"/>
    <col min="1291" max="1291" width="14.85546875" style="391" bestFit="1" customWidth="1"/>
    <col min="1292" max="1292" width="21.5703125" style="391" customWidth="1"/>
    <col min="1293" max="1293" width="19.5703125" style="391" customWidth="1"/>
    <col min="1294" max="1294" width="15" style="391" customWidth="1"/>
    <col min="1295" max="1295" width="25.42578125" style="391" customWidth="1"/>
    <col min="1296" max="1537" width="12.5703125" style="391"/>
    <col min="1538" max="1538" width="67.7109375" style="391" customWidth="1"/>
    <col min="1539" max="1539" width="19.5703125" style="391" customWidth="1"/>
    <col min="1540" max="1540" width="2.5703125" style="391" customWidth="1"/>
    <col min="1541" max="1541" width="20.7109375" style="391" customWidth="1"/>
    <col min="1542" max="1542" width="21.5703125" style="391" customWidth="1"/>
    <col min="1543" max="1544" width="20.85546875" style="391" customWidth="1"/>
    <col min="1545" max="1545" width="4.7109375" style="391" customWidth="1"/>
    <col min="1546" max="1546" width="6.5703125" style="391" customWidth="1"/>
    <col min="1547" max="1547" width="14.85546875" style="391" bestFit="1" customWidth="1"/>
    <col min="1548" max="1548" width="21.5703125" style="391" customWidth="1"/>
    <col min="1549" max="1549" width="19.5703125" style="391" customWidth="1"/>
    <col min="1550" max="1550" width="15" style="391" customWidth="1"/>
    <col min="1551" max="1551" width="25.42578125" style="391" customWidth="1"/>
    <col min="1552" max="1793" width="12.5703125" style="391"/>
    <col min="1794" max="1794" width="67.7109375" style="391" customWidth="1"/>
    <col min="1795" max="1795" width="19.5703125" style="391" customWidth="1"/>
    <col min="1796" max="1796" width="2.5703125" style="391" customWidth="1"/>
    <col min="1797" max="1797" width="20.7109375" style="391" customWidth="1"/>
    <col min="1798" max="1798" width="21.5703125" style="391" customWidth="1"/>
    <col min="1799" max="1800" width="20.85546875" style="391" customWidth="1"/>
    <col min="1801" max="1801" width="4.7109375" style="391" customWidth="1"/>
    <col min="1802" max="1802" width="6.5703125" style="391" customWidth="1"/>
    <col min="1803" max="1803" width="14.85546875" style="391" bestFit="1" customWidth="1"/>
    <col min="1804" max="1804" width="21.5703125" style="391" customWidth="1"/>
    <col min="1805" max="1805" width="19.5703125" style="391" customWidth="1"/>
    <col min="1806" max="1806" width="15" style="391" customWidth="1"/>
    <col min="1807" max="1807" width="25.42578125" style="391" customWidth="1"/>
    <col min="1808" max="2049" width="12.5703125" style="391"/>
    <col min="2050" max="2050" width="67.7109375" style="391" customWidth="1"/>
    <col min="2051" max="2051" width="19.5703125" style="391" customWidth="1"/>
    <col min="2052" max="2052" width="2.5703125" style="391" customWidth="1"/>
    <col min="2053" max="2053" width="20.7109375" style="391" customWidth="1"/>
    <col min="2054" max="2054" width="21.5703125" style="391" customWidth="1"/>
    <col min="2055" max="2056" width="20.85546875" style="391" customWidth="1"/>
    <col min="2057" max="2057" width="4.7109375" style="391" customWidth="1"/>
    <col min="2058" max="2058" width="6.5703125" style="391" customWidth="1"/>
    <col min="2059" max="2059" width="14.85546875" style="391" bestFit="1" customWidth="1"/>
    <col min="2060" max="2060" width="21.5703125" style="391" customWidth="1"/>
    <col min="2061" max="2061" width="19.5703125" style="391" customWidth="1"/>
    <col min="2062" max="2062" width="15" style="391" customWidth="1"/>
    <col min="2063" max="2063" width="25.42578125" style="391" customWidth="1"/>
    <col min="2064" max="2305" width="12.5703125" style="391"/>
    <col min="2306" max="2306" width="67.7109375" style="391" customWidth="1"/>
    <col min="2307" max="2307" width="19.5703125" style="391" customWidth="1"/>
    <col min="2308" max="2308" width="2.5703125" style="391" customWidth="1"/>
    <col min="2309" max="2309" width="20.7109375" style="391" customWidth="1"/>
    <col min="2310" max="2310" width="21.5703125" style="391" customWidth="1"/>
    <col min="2311" max="2312" width="20.85546875" style="391" customWidth="1"/>
    <col min="2313" max="2313" width="4.7109375" style="391" customWidth="1"/>
    <col min="2314" max="2314" width="6.5703125" style="391" customWidth="1"/>
    <col min="2315" max="2315" width="14.85546875" style="391" bestFit="1" customWidth="1"/>
    <col min="2316" max="2316" width="21.5703125" style="391" customWidth="1"/>
    <col min="2317" max="2317" width="19.5703125" style="391" customWidth="1"/>
    <col min="2318" max="2318" width="15" style="391" customWidth="1"/>
    <col min="2319" max="2319" width="25.42578125" style="391" customWidth="1"/>
    <col min="2320" max="2561" width="12.5703125" style="391"/>
    <col min="2562" max="2562" width="67.7109375" style="391" customWidth="1"/>
    <col min="2563" max="2563" width="19.5703125" style="391" customWidth="1"/>
    <col min="2564" max="2564" width="2.5703125" style="391" customWidth="1"/>
    <col min="2565" max="2565" width="20.7109375" style="391" customWidth="1"/>
    <col min="2566" max="2566" width="21.5703125" style="391" customWidth="1"/>
    <col min="2567" max="2568" width="20.85546875" style="391" customWidth="1"/>
    <col min="2569" max="2569" width="4.7109375" style="391" customWidth="1"/>
    <col min="2570" max="2570" width="6.5703125" style="391" customWidth="1"/>
    <col min="2571" max="2571" width="14.85546875" style="391" bestFit="1" customWidth="1"/>
    <col min="2572" max="2572" width="21.5703125" style="391" customWidth="1"/>
    <col min="2573" max="2573" width="19.5703125" style="391" customWidth="1"/>
    <col min="2574" max="2574" width="15" style="391" customWidth="1"/>
    <col min="2575" max="2575" width="25.42578125" style="391" customWidth="1"/>
    <col min="2576" max="2817" width="12.5703125" style="391"/>
    <col min="2818" max="2818" width="67.7109375" style="391" customWidth="1"/>
    <col min="2819" max="2819" width="19.5703125" style="391" customWidth="1"/>
    <col min="2820" max="2820" width="2.5703125" style="391" customWidth="1"/>
    <col min="2821" max="2821" width="20.7109375" style="391" customWidth="1"/>
    <col min="2822" max="2822" width="21.5703125" style="391" customWidth="1"/>
    <col min="2823" max="2824" width="20.85546875" style="391" customWidth="1"/>
    <col min="2825" max="2825" width="4.7109375" style="391" customWidth="1"/>
    <col min="2826" max="2826" width="6.5703125" style="391" customWidth="1"/>
    <col min="2827" max="2827" width="14.85546875" style="391" bestFit="1" customWidth="1"/>
    <col min="2828" max="2828" width="21.5703125" style="391" customWidth="1"/>
    <col min="2829" max="2829" width="19.5703125" style="391" customWidth="1"/>
    <col min="2830" max="2830" width="15" style="391" customWidth="1"/>
    <col min="2831" max="2831" width="25.42578125" style="391" customWidth="1"/>
    <col min="2832" max="3073" width="12.5703125" style="391"/>
    <col min="3074" max="3074" width="67.7109375" style="391" customWidth="1"/>
    <col min="3075" max="3075" width="19.5703125" style="391" customWidth="1"/>
    <col min="3076" max="3076" width="2.5703125" style="391" customWidth="1"/>
    <col min="3077" max="3077" width="20.7109375" style="391" customWidth="1"/>
    <col min="3078" max="3078" width="21.5703125" style="391" customWidth="1"/>
    <col min="3079" max="3080" width="20.85546875" style="391" customWidth="1"/>
    <col min="3081" max="3081" width="4.7109375" style="391" customWidth="1"/>
    <col min="3082" max="3082" width="6.5703125" style="391" customWidth="1"/>
    <col min="3083" max="3083" width="14.85546875" style="391" bestFit="1" customWidth="1"/>
    <col min="3084" max="3084" width="21.5703125" style="391" customWidth="1"/>
    <col min="3085" max="3085" width="19.5703125" style="391" customWidth="1"/>
    <col min="3086" max="3086" width="15" style="391" customWidth="1"/>
    <col min="3087" max="3087" width="25.42578125" style="391" customWidth="1"/>
    <col min="3088" max="3329" width="12.5703125" style="391"/>
    <col min="3330" max="3330" width="67.7109375" style="391" customWidth="1"/>
    <col min="3331" max="3331" width="19.5703125" style="391" customWidth="1"/>
    <col min="3332" max="3332" width="2.5703125" style="391" customWidth="1"/>
    <col min="3333" max="3333" width="20.7109375" style="391" customWidth="1"/>
    <col min="3334" max="3334" width="21.5703125" style="391" customWidth="1"/>
    <col min="3335" max="3336" width="20.85546875" style="391" customWidth="1"/>
    <col min="3337" max="3337" width="4.7109375" style="391" customWidth="1"/>
    <col min="3338" max="3338" width="6.5703125" style="391" customWidth="1"/>
    <col min="3339" max="3339" width="14.85546875" style="391" bestFit="1" customWidth="1"/>
    <col min="3340" max="3340" width="21.5703125" style="391" customWidth="1"/>
    <col min="3341" max="3341" width="19.5703125" style="391" customWidth="1"/>
    <col min="3342" max="3342" width="15" style="391" customWidth="1"/>
    <col min="3343" max="3343" width="25.42578125" style="391" customWidth="1"/>
    <col min="3344" max="3585" width="12.5703125" style="391"/>
    <col min="3586" max="3586" width="67.7109375" style="391" customWidth="1"/>
    <col min="3587" max="3587" width="19.5703125" style="391" customWidth="1"/>
    <col min="3588" max="3588" width="2.5703125" style="391" customWidth="1"/>
    <col min="3589" max="3589" width="20.7109375" style="391" customWidth="1"/>
    <col min="3590" max="3590" width="21.5703125" style="391" customWidth="1"/>
    <col min="3591" max="3592" width="20.85546875" style="391" customWidth="1"/>
    <col min="3593" max="3593" width="4.7109375" style="391" customWidth="1"/>
    <col min="3594" max="3594" width="6.5703125" style="391" customWidth="1"/>
    <col min="3595" max="3595" width="14.85546875" style="391" bestFit="1" customWidth="1"/>
    <col min="3596" max="3596" width="21.5703125" style="391" customWidth="1"/>
    <col min="3597" max="3597" width="19.5703125" style="391" customWidth="1"/>
    <col min="3598" max="3598" width="15" style="391" customWidth="1"/>
    <col min="3599" max="3599" width="25.42578125" style="391" customWidth="1"/>
    <col min="3600" max="3841" width="12.5703125" style="391"/>
    <col min="3842" max="3842" width="67.7109375" style="391" customWidth="1"/>
    <col min="3843" max="3843" width="19.5703125" style="391" customWidth="1"/>
    <col min="3844" max="3844" width="2.5703125" style="391" customWidth="1"/>
    <col min="3845" max="3845" width="20.7109375" style="391" customWidth="1"/>
    <col min="3846" max="3846" width="21.5703125" style="391" customWidth="1"/>
    <col min="3847" max="3848" width="20.85546875" style="391" customWidth="1"/>
    <col min="3849" max="3849" width="4.7109375" style="391" customWidth="1"/>
    <col min="3850" max="3850" width="6.5703125" style="391" customWidth="1"/>
    <col min="3851" max="3851" width="14.85546875" style="391" bestFit="1" customWidth="1"/>
    <col min="3852" max="3852" width="21.5703125" style="391" customWidth="1"/>
    <col min="3853" max="3853" width="19.5703125" style="391" customWidth="1"/>
    <col min="3854" max="3854" width="15" style="391" customWidth="1"/>
    <col min="3855" max="3855" width="25.42578125" style="391" customWidth="1"/>
    <col min="3856" max="4097" width="12.5703125" style="391"/>
    <col min="4098" max="4098" width="67.7109375" style="391" customWidth="1"/>
    <col min="4099" max="4099" width="19.5703125" style="391" customWidth="1"/>
    <col min="4100" max="4100" width="2.5703125" style="391" customWidth="1"/>
    <col min="4101" max="4101" width="20.7109375" style="391" customWidth="1"/>
    <col min="4102" max="4102" width="21.5703125" style="391" customWidth="1"/>
    <col min="4103" max="4104" width="20.85546875" style="391" customWidth="1"/>
    <col min="4105" max="4105" width="4.7109375" style="391" customWidth="1"/>
    <col min="4106" max="4106" width="6.5703125" style="391" customWidth="1"/>
    <col min="4107" max="4107" width="14.85546875" style="391" bestFit="1" customWidth="1"/>
    <col min="4108" max="4108" width="21.5703125" style="391" customWidth="1"/>
    <col min="4109" max="4109" width="19.5703125" style="391" customWidth="1"/>
    <col min="4110" max="4110" width="15" style="391" customWidth="1"/>
    <col min="4111" max="4111" width="25.42578125" style="391" customWidth="1"/>
    <col min="4112" max="4353" width="12.5703125" style="391"/>
    <col min="4354" max="4354" width="67.7109375" style="391" customWidth="1"/>
    <col min="4355" max="4355" width="19.5703125" style="391" customWidth="1"/>
    <col min="4356" max="4356" width="2.5703125" style="391" customWidth="1"/>
    <col min="4357" max="4357" width="20.7109375" style="391" customWidth="1"/>
    <col min="4358" max="4358" width="21.5703125" style="391" customWidth="1"/>
    <col min="4359" max="4360" width="20.85546875" style="391" customWidth="1"/>
    <col min="4361" max="4361" width="4.7109375" style="391" customWidth="1"/>
    <col min="4362" max="4362" width="6.5703125" style="391" customWidth="1"/>
    <col min="4363" max="4363" width="14.85546875" style="391" bestFit="1" customWidth="1"/>
    <col min="4364" max="4364" width="21.5703125" style="391" customWidth="1"/>
    <col min="4365" max="4365" width="19.5703125" style="391" customWidth="1"/>
    <col min="4366" max="4366" width="15" style="391" customWidth="1"/>
    <col min="4367" max="4367" width="25.42578125" style="391" customWidth="1"/>
    <col min="4368" max="4609" width="12.5703125" style="391"/>
    <col min="4610" max="4610" width="67.7109375" style="391" customWidth="1"/>
    <col min="4611" max="4611" width="19.5703125" style="391" customWidth="1"/>
    <col min="4612" max="4612" width="2.5703125" style="391" customWidth="1"/>
    <col min="4613" max="4613" width="20.7109375" style="391" customWidth="1"/>
    <col min="4614" max="4614" width="21.5703125" style="391" customWidth="1"/>
    <col min="4615" max="4616" width="20.85546875" style="391" customWidth="1"/>
    <col min="4617" max="4617" width="4.7109375" style="391" customWidth="1"/>
    <col min="4618" max="4618" width="6.5703125" style="391" customWidth="1"/>
    <col min="4619" max="4619" width="14.85546875" style="391" bestFit="1" customWidth="1"/>
    <col min="4620" max="4620" width="21.5703125" style="391" customWidth="1"/>
    <col min="4621" max="4621" width="19.5703125" style="391" customWidth="1"/>
    <col min="4622" max="4622" width="15" style="391" customWidth="1"/>
    <col min="4623" max="4623" width="25.42578125" style="391" customWidth="1"/>
    <col min="4624" max="4865" width="12.5703125" style="391"/>
    <col min="4866" max="4866" width="67.7109375" style="391" customWidth="1"/>
    <col min="4867" max="4867" width="19.5703125" style="391" customWidth="1"/>
    <col min="4868" max="4868" width="2.5703125" style="391" customWidth="1"/>
    <col min="4869" max="4869" width="20.7109375" style="391" customWidth="1"/>
    <col min="4870" max="4870" width="21.5703125" style="391" customWidth="1"/>
    <col min="4871" max="4872" width="20.85546875" style="391" customWidth="1"/>
    <col min="4873" max="4873" width="4.7109375" style="391" customWidth="1"/>
    <col min="4874" max="4874" width="6.5703125" style="391" customWidth="1"/>
    <col min="4875" max="4875" width="14.85546875" style="391" bestFit="1" customWidth="1"/>
    <col min="4876" max="4876" width="21.5703125" style="391" customWidth="1"/>
    <col min="4877" max="4877" width="19.5703125" style="391" customWidth="1"/>
    <col min="4878" max="4878" width="15" style="391" customWidth="1"/>
    <col min="4879" max="4879" width="25.42578125" style="391" customWidth="1"/>
    <col min="4880" max="5121" width="12.5703125" style="391"/>
    <col min="5122" max="5122" width="67.7109375" style="391" customWidth="1"/>
    <col min="5123" max="5123" width="19.5703125" style="391" customWidth="1"/>
    <col min="5124" max="5124" width="2.5703125" style="391" customWidth="1"/>
    <col min="5125" max="5125" width="20.7109375" style="391" customWidth="1"/>
    <col min="5126" max="5126" width="21.5703125" style="391" customWidth="1"/>
    <col min="5127" max="5128" width="20.85546875" style="391" customWidth="1"/>
    <col min="5129" max="5129" width="4.7109375" style="391" customWidth="1"/>
    <col min="5130" max="5130" width="6.5703125" style="391" customWidth="1"/>
    <col min="5131" max="5131" width="14.85546875" style="391" bestFit="1" customWidth="1"/>
    <col min="5132" max="5132" width="21.5703125" style="391" customWidth="1"/>
    <col min="5133" max="5133" width="19.5703125" style="391" customWidth="1"/>
    <col min="5134" max="5134" width="15" style="391" customWidth="1"/>
    <col min="5135" max="5135" width="25.42578125" style="391" customWidth="1"/>
    <col min="5136" max="5377" width="12.5703125" style="391"/>
    <col min="5378" max="5378" width="67.7109375" style="391" customWidth="1"/>
    <col min="5379" max="5379" width="19.5703125" style="391" customWidth="1"/>
    <col min="5380" max="5380" width="2.5703125" style="391" customWidth="1"/>
    <col min="5381" max="5381" width="20.7109375" style="391" customWidth="1"/>
    <col min="5382" max="5382" width="21.5703125" style="391" customWidth="1"/>
    <col min="5383" max="5384" width="20.85546875" style="391" customWidth="1"/>
    <col min="5385" max="5385" width="4.7109375" style="391" customWidth="1"/>
    <col min="5386" max="5386" width="6.5703125" style="391" customWidth="1"/>
    <col min="5387" max="5387" width="14.85546875" style="391" bestFit="1" customWidth="1"/>
    <col min="5388" max="5388" width="21.5703125" style="391" customWidth="1"/>
    <col min="5389" max="5389" width="19.5703125" style="391" customWidth="1"/>
    <col min="5390" max="5390" width="15" style="391" customWidth="1"/>
    <col min="5391" max="5391" width="25.42578125" style="391" customWidth="1"/>
    <col min="5392" max="5633" width="12.5703125" style="391"/>
    <col min="5634" max="5634" width="67.7109375" style="391" customWidth="1"/>
    <col min="5635" max="5635" width="19.5703125" style="391" customWidth="1"/>
    <col min="5636" max="5636" width="2.5703125" style="391" customWidth="1"/>
    <col min="5637" max="5637" width="20.7109375" style="391" customWidth="1"/>
    <col min="5638" max="5638" width="21.5703125" style="391" customWidth="1"/>
    <col min="5639" max="5640" width="20.85546875" style="391" customWidth="1"/>
    <col min="5641" max="5641" width="4.7109375" style="391" customWidth="1"/>
    <col min="5642" max="5642" width="6.5703125" style="391" customWidth="1"/>
    <col min="5643" max="5643" width="14.85546875" style="391" bestFit="1" customWidth="1"/>
    <col min="5644" max="5644" width="21.5703125" style="391" customWidth="1"/>
    <col min="5645" max="5645" width="19.5703125" style="391" customWidth="1"/>
    <col min="5646" max="5646" width="15" style="391" customWidth="1"/>
    <col min="5647" max="5647" width="25.42578125" style="391" customWidth="1"/>
    <col min="5648" max="5889" width="12.5703125" style="391"/>
    <col min="5890" max="5890" width="67.7109375" style="391" customWidth="1"/>
    <col min="5891" max="5891" width="19.5703125" style="391" customWidth="1"/>
    <col min="5892" max="5892" width="2.5703125" style="391" customWidth="1"/>
    <col min="5893" max="5893" width="20.7109375" style="391" customWidth="1"/>
    <col min="5894" max="5894" width="21.5703125" style="391" customWidth="1"/>
    <col min="5895" max="5896" width="20.85546875" style="391" customWidth="1"/>
    <col min="5897" max="5897" width="4.7109375" style="391" customWidth="1"/>
    <col min="5898" max="5898" width="6.5703125" style="391" customWidth="1"/>
    <col min="5899" max="5899" width="14.85546875" style="391" bestFit="1" customWidth="1"/>
    <col min="5900" max="5900" width="21.5703125" style="391" customWidth="1"/>
    <col min="5901" max="5901" width="19.5703125" style="391" customWidth="1"/>
    <col min="5902" max="5902" width="15" style="391" customWidth="1"/>
    <col min="5903" max="5903" width="25.42578125" style="391" customWidth="1"/>
    <col min="5904" max="6145" width="12.5703125" style="391"/>
    <col min="6146" max="6146" width="67.7109375" style="391" customWidth="1"/>
    <col min="6147" max="6147" width="19.5703125" style="391" customWidth="1"/>
    <col min="6148" max="6148" width="2.5703125" style="391" customWidth="1"/>
    <col min="6149" max="6149" width="20.7109375" style="391" customWidth="1"/>
    <col min="6150" max="6150" width="21.5703125" style="391" customWidth="1"/>
    <col min="6151" max="6152" width="20.85546875" style="391" customWidth="1"/>
    <col min="6153" max="6153" width="4.7109375" style="391" customWidth="1"/>
    <col min="6154" max="6154" width="6.5703125" style="391" customWidth="1"/>
    <col min="6155" max="6155" width="14.85546875" style="391" bestFit="1" customWidth="1"/>
    <col min="6156" max="6156" width="21.5703125" style="391" customWidth="1"/>
    <col min="6157" max="6157" width="19.5703125" style="391" customWidth="1"/>
    <col min="6158" max="6158" width="15" style="391" customWidth="1"/>
    <col min="6159" max="6159" width="25.42578125" style="391" customWidth="1"/>
    <col min="6160" max="6401" width="12.5703125" style="391"/>
    <col min="6402" max="6402" width="67.7109375" style="391" customWidth="1"/>
    <col min="6403" max="6403" width="19.5703125" style="391" customWidth="1"/>
    <col min="6404" max="6404" width="2.5703125" style="391" customWidth="1"/>
    <col min="6405" max="6405" width="20.7109375" style="391" customWidth="1"/>
    <col min="6406" max="6406" width="21.5703125" style="391" customWidth="1"/>
    <col min="6407" max="6408" width="20.85546875" style="391" customWidth="1"/>
    <col min="6409" max="6409" width="4.7109375" style="391" customWidth="1"/>
    <col min="6410" max="6410" width="6.5703125" style="391" customWidth="1"/>
    <col min="6411" max="6411" width="14.85546875" style="391" bestFit="1" customWidth="1"/>
    <col min="6412" max="6412" width="21.5703125" style="391" customWidth="1"/>
    <col min="6413" max="6413" width="19.5703125" style="391" customWidth="1"/>
    <col min="6414" max="6414" width="15" style="391" customWidth="1"/>
    <col min="6415" max="6415" width="25.42578125" style="391" customWidth="1"/>
    <col min="6416" max="6657" width="12.5703125" style="391"/>
    <col min="6658" max="6658" width="67.7109375" style="391" customWidth="1"/>
    <col min="6659" max="6659" width="19.5703125" style="391" customWidth="1"/>
    <col min="6660" max="6660" width="2.5703125" style="391" customWidth="1"/>
    <col min="6661" max="6661" width="20.7109375" style="391" customWidth="1"/>
    <col min="6662" max="6662" width="21.5703125" style="391" customWidth="1"/>
    <col min="6663" max="6664" width="20.85546875" style="391" customWidth="1"/>
    <col min="6665" max="6665" width="4.7109375" style="391" customWidth="1"/>
    <col min="6666" max="6666" width="6.5703125" style="391" customWidth="1"/>
    <col min="6667" max="6667" width="14.85546875" style="391" bestFit="1" customWidth="1"/>
    <col min="6668" max="6668" width="21.5703125" style="391" customWidth="1"/>
    <col min="6669" max="6669" width="19.5703125" style="391" customWidth="1"/>
    <col min="6670" max="6670" width="15" style="391" customWidth="1"/>
    <col min="6671" max="6671" width="25.42578125" style="391" customWidth="1"/>
    <col min="6672" max="6913" width="12.5703125" style="391"/>
    <col min="6914" max="6914" width="67.7109375" style="391" customWidth="1"/>
    <col min="6915" max="6915" width="19.5703125" style="391" customWidth="1"/>
    <col min="6916" max="6916" width="2.5703125" style="391" customWidth="1"/>
    <col min="6917" max="6917" width="20.7109375" style="391" customWidth="1"/>
    <col min="6918" max="6918" width="21.5703125" style="391" customWidth="1"/>
    <col min="6919" max="6920" width="20.85546875" style="391" customWidth="1"/>
    <col min="6921" max="6921" width="4.7109375" style="391" customWidth="1"/>
    <col min="6922" max="6922" width="6.5703125" style="391" customWidth="1"/>
    <col min="6923" max="6923" width="14.85546875" style="391" bestFit="1" customWidth="1"/>
    <col min="6924" max="6924" width="21.5703125" style="391" customWidth="1"/>
    <col min="6925" max="6925" width="19.5703125" style="391" customWidth="1"/>
    <col min="6926" max="6926" width="15" style="391" customWidth="1"/>
    <col min="6927" max="6927" width="25.42578125" style="391" customWidth="1"/>
    <col min="6928" max="7169" width="12.5703125" style="391"/>
    <col min="7170" max="7170" width="67.7109375" style="391" customWidth="1"/>
    <col min="7171" max="7171" width="19.5703125" style="391" customWidth="1"/>
    <col min="7172" max="7172" width="2.5703125" style="391" customWidth="1"/>
    <col min="7173" max="7173" width="20.7109375" style="391" customWidth="1"/>
    <col min="7174" max="7174" width="21.5703125" style="391" customWidth="1"/>
    <col min="7175" max="7176" width="20.85546875" style="391" customWidth="1"/>
    <col min="7177" max="7177" width="4.7109375" style="391" customWidth="1"/>
    <col min="7178" max="7178" width="6.5703125" style="391" customWidth="1"/>
    <col min="7179" max="7179" width="14.85546875" style="391" bestFit="1" customWidth="1"/>
    <col min="7180" max="7180" width="21.5703125" style="391" customWidth="1"/>
    <col min="7181" max="7181" width="19.5703125" style="391" customWidth="1"/>
    <col min="7182" max="7182" width="15" style="391" customWidth="1"/>
    <col min="7183" max="7183" width="25.42578125" style="391" customWidth="1"/>
    <col min="7184" max="7425" width="12.5703125" style="391"/>
    <col min="7426" max="7426" width="67.7109375" style="391" customWidth="1"/>
    <col min="7427" max="7427" width="19.5703125" style="391" customWidth="1"/>
    <col min="7428" max="7428" width="2.5703125" style="391" customWidth="1"/>
    <col min="7429" max="7429" width="20.7109375" style="391" customWidth="1"/>
    <col min="7430" max="7430" width="21.5703125" style="391" customWidth="1"/>
    <col min="7431" max="7432" width="20.85546875" style="391" customWidth="1"/>
    <col min="7433" max="7433" width="4.7109375" style="391" customWidth="1"/>
    <col min="7434" max="7434" width="6.5703125" style="391" customWidth="1"/>
    <col min="7435" max="7435" width="14.85546875" style="391" bestFit="1" customWidth="1"/>
    <col min="7436" max="7436" width="21.5703125" style="391" customWidth="1"/>
    <col min="7437" max="7437" width="19.5703125" style="391" customWidth="1"/>
    <col min="7438" max="7438" width="15" style="391" customWidth="1"/>
    <col min="7439" max="7439" width="25.42578125" style="391" customWidth="1"/>
    <col min="7440" max="7681" width="12.5703125" style="391"/>
    <col min="7682" max="7682" width="67.7109375" style="391" customWidth="1"/>
    <col min="7683" max="7683" width="19.5703125" style="391" customWidth="1"/>
    <col min="7684" max="7684" width="2.5703125" style="391" customWidth="1"/>
    <col min="7685" max="7685" width="20.7109375" style="391" customWidth="1"/>
    <col min="7686" max="7686" width="21.5703125" style="391" customWidth="1"/>
    <col min="7687" max="7688" width="20.85546875" style="391" customWidth="1"/>
    <col min="7689" max="7689" width="4.7109375" style="391" customWidth="1"/>
    <col min="7690" max="7690" width="6.5703125" style="391" customWidth="1"/>
    <col min="7691" max="7691" width="14.85546875" style="391" bestFit="1" customWidth="1"/>
    <col min="7692" max="7692" width="21.5703125" style="391" customWidth="1"/>
    <col min="7693" max="7693" width="19.5703125" style="391" customWidth="1"/>
    <col min="7694" max="7694" width="15" style="391" customWidth="1"/>
    <col min="7695" max="7695" width="25.42578125" style="391" customWidth="1"/>
    <col min="7696" max="7937" width="12.5703125" style="391"/>
    <col min="7938" max="7938" width="67.7109375" style="391" customWidth="1"/>
    <col min="7939" max="7939" width="19.5703125" style="391" customWidth="1"/>
    <col min="7940" max="7940" width="2.5703125" style="391" customWidth="1"/>
    <col min="7941" max="7941" width="20.7109375" style="391" customWidth="1"/>
    <col min="7942" max="7942" width="21.5703125" style="391" customWidth="1"/>
    <col min="7943" max="7944" width="20.85546875" style="391" customWidth="1"/>
    <col min="7945" max="7945" width="4.7109375" style="391" customWidth="1"/>
    <col min="7946" max="7946" width="6.5703125" style="391" customWidth="1"/>
    <col min="7947" max="7947" width="14.85546875" style="391" bestFit="1" customWidth="1"/>
    <col min="7948" max="7948" width="21.5703125" style="391" customWidth="1"/>
    <col min="7949" max="7949" width="19.5703125" style="391" customWidth="1"/>
    <col min="7950" max="7950" width="15" style="391" customWidth="1"/>
    <col min="7951" max="7951" width="25.42578125" style="391" customWidth="1"/>
    <col min="7952" max="8193" width="12.5703125" style="391"/>
    <col min="8194" max="8194" width="67.7109375" style="391" customWidth="1"/>
    <col min="8195" max="8195" width="19.5703125" style="391" customWidth="1"/>
    <col min="8196" max="8196" width="2.5703125" style="391" customWidth="1"/>
    <col min="8197" max="8197" width="20.7109375" style="391" customWidth="1"/>
    <col min="8198" max="8198" width="21.5703125" style="391" customWidth="1"/>
    <col min="8199" max="8200" width="20.85546875" style="391" customWidth="1"/>
    <col min="8201" max="8201" width="4.7109375" style="391" customWidth="1"/>
    <col min="8202" max="8202" width="6.5703125" style="391" customWidth="1"/>
    <col min="8203" max="8203" width="14.85546875" style="391" bestFit="1" customWidth="1"/>
    <col min="8204" max="8204" width="21.5703125" style="391" customWidth="1"/>
    <col min="8205" max="8205" width="19.5703125" style="391" customWidth="1"/>
    <col min="8206" max="8206" width="15" style="391" customWidth="1"/>
    <col min="8207" max="8207" width="25.42578125" style="391" customWidth="1"/>
    <col min="8208" max="8449" width="12.5703125" style="391"/>
    <col min="8450" max="8450" width="67.7109375" style="391" customWidth="1"/>
    <col min="8451" max="8451" width="19.5703125" style="391" customWidth="1"/>
    <col min="8452" max="8452" width="2.5703125" style="391" customWidth="1"/>
    <col min="8453" max="8453" width="20.7109375" style="391" customWidth="1"/>
    <col min="8454" max="8454" width="21.5703125" style="391" customWidth="1"/>
    <col min="8455" max="8456" width="20.85546875" style="391" customWidth="1"/>
    <col min="8457" max="8457" width="4.7109375" style="391" customWidth="1"/>
    <col min="8458" max="8458" width="6.5703125" style="391" customWidth="1"/>
    <col min="8459" max="8459" width="14.85546875" style="391" bestFit="1" customWidth="1"/>
    <col min="8460" max="8460" width="21.5703125" style="391" customWidth="1"/>
    <col min="8461" max="8461" width="19.5703125" style="391" customWidth="1"/>
    <col min="8462" max="8462" width="15" style="391" customWidth="1"/>
    <col min="8463" max="8463" width="25.42578125" style="391" customWidth="1"/>
    <col min="8464" max="8705" width="12.5703125" style="391"/>
    <col min="8706" max="8706" width="67.7109375" style="391" customWidth="1"/>
    <col min="8707" max="8707" width="19.5703125" style="391" customWidth="1"/>
    <col min="8708" max="8708" width="2.5703125" style="391" customWidth="1"/>
    <col min="8709" max="8709" width="20.7109375" style="391" customWidth="1"/>
    <col min="8710" max="8710" width="21.5703125" style="391" customWidth="1"/>
    <col min="8711" max="8712" width="20.85546875" style="391" customWidth="1"/>
    <col min="8713" max="8713" width="4.7109375" style="391" customWidth="1"/>
    <col min="8714" max="8714" width="6.5703125" style="391" customWidth="1"/>
    <col min="8715" max="8715" width="14.85546875" style="391" bestFit="1" customWidth="1"/>
    <col min="8716" max="8716" width="21.5703125" style="391" customWidth="1"/>
    <col min="8717" max="8717" width="19.5703125" style="391" customWidth="1"/>
    <col min="8718" max="8718" width="15" style="391" customWidth="1"/>
    <col min="8719" max="8719" width="25.42578125" style="391" customWidth="1"/>
    <col min="8720" max="8961" width="12.5703125" style="391"/>
    <col min="8962" max="8962" width="67.7109375" style="391" customWidth="1"/>
    <col min="8963" max="8963" width="19.5703125" style="391" customWidth="1"/>
    <col min="8964" max="8964" width="2.5703125" style="391" customWidth="1"/>
    <col min="8965" max="8965" width="20.7109375" style="391" customWidth="1"/>
    <col min="8966" max="8966" width="21.5703125" style="391" customWidth="1"/>
    <col min="8967" max="8968" width="20.85546875" style="391" customWidth="1"/>
    <col min="8969" max="8969" width="4.7109375" style="391" customWidth="1"/>
    <col min="8970" max="8970" width="6.5703125" style="391" customWidth="1"/>
    <col min="8971" max="8971" width="14.85546875" style="391" bestFit="1" customWidth="1"/>
    <col min="8972" max="8972" width="21.5703125" style="391" customWidth="1"/>
    <col min="8973" max="8973" width="19.5703125" style="391" customWidth="1"/>
    <col min="8974" max="8974" width="15" style="391" customWidth="1"/>
    <col min="8975" max="8975" width="25.42578125" style="391" customWidth="1"/>
    <col min="8976" max="9217" width="12.5703125" style="391"/>
    <col min="9218" max="9218" width="67.7109375" style="391" customWidth="1"/>
    <col min="9219" max="9219" width="19.5703125" style="391" customWidth="1"/>
    <col min="9220" max="9220" width="2.5703125" style="391" customWidth="1"/>
    <col min="9221" max="9221" width="20.7109375" style="391" customWidth="1"/>
    <col min="9222" max="9222" width="21.5703125" style="391" customWidth="1"/>
    <col min="9223" max="9224" width="20.85546875" style="391" customWidth="1"/>
    <col min="9225" max="9225" width="4.7109375" style="391" customWidth="1"/>
    <col min="9226" max="9226" width="6.5703125" style="391" customWidth="1"/>
    <col min="9227" max="9227" width="14.85546875" style="391" bestFit="1" customWidth="1"/>
    <col min="9228" max="9228" width="21.5703125" style="391" customWidth="1"/>
    <col min="9229" max="9229" width="19.5703125" style="391" customWidth="1"/>
    <col min="9230" max="9230" width="15" style="391" customWidth="1"/>
    <col min="9231" max="9231" width="25.42578125" style="391" customWidth="1"/>
    <col min="9232" max="9473" width="12.5703125" style="391"/>
    <col min="9474" max="9474" width="67.7109375" style="391" customWidth="1"/>
    <col min="9475" max="9475" width="19.5703125" style="391" customWidth="1"/>
    <col min="9476" max="9476" width="2.5703125" style="391" customWidth="1"/>
    <col min="9477" max="9477" width="20.7109375" style="391" customWidth="1"/>
    <col min="9478" max="9478" width="21.5703125" style="391" customWidth="1"/>
    <col min="9479" max="9480" width="20.85546875" style="391" customWidth="1"/>
    <col min="9481" max="9481" width="4.7109375" style="391" customWidth="1"/>
    <col min="9482" max="9482" width="6.5703125" style="391" customWidth="1"/>
    <col min="9483" max="9483" width="14.85546875" style="391" bestFit="1" customWidth="1"/>
    <col min="9484" max="9484" width="21.5703125" style="391" customWidth="1"/>
    <col min="9485" max="9485" width="19.5703125" style="391" customWidth="1"/>
    <col min="9486" max="9486" width="15" style="391" customWidth="1"/>
    <col min="9487" max="9487" width="25.42578125" style="391" customWidth="1"/>
    <col min="9488" max="9729" width="12.5703125" style="391"/>
    <col min="9730" max="9730" width="67.7109375" style="391" customWidth="1"/>
    <col min="9731" max="9731" width="19.5703125" style="391" customWidth="1"/>
    <col min="9732" max="9732" width="2.5703125" style="391" customWidth="1"/>
    <col min="9733" max="9733" width="20.7109375" style="391" customWidth="1"/>
    <col min="9734" max="9734" width="21.5703125" style="391" customWidth="1"/>
    <col min="9735" max="9736" width="20.85546875" style="391" customWidth="1"/>
    <col min="9737" max="9737" width="4.7109375" style="391" customWidth="1"/>
    <col min="9738" max="9738" width="6.5703125" style="391" customWidth="1"/>
    <col min="9739" max="9739" width="14.85546875" style="391" bestFit="1" customWidth="1"/>
    <col min="9740" max="9740" width="21.5703125" style="391" customWidth="1"/>
    <col min="9741" max="9741" width="19.5703125" style="391" customWidth="1"/>
    <col min="9742" max="9742" width="15" style="391" customWidth="1"/>
    <col min="9743" max="9743" width="25.42578125" style="391" customWidth="1"/>
    <col min="9744" max="9985" width="12.5703125" style="391"/>
    <col min="9986" max="9986" width="67.7109375" style="391" customWidth="1"/>
    <col min="9987" max="9987" width="19.5703125" style="391" customWidth="1"/>
    <col min="9988" max="9988" width="2.5703125" style="391" customWidth="1"/>
    <col min="9989" max="9989" width="20.7109375" style="391" customWidth="1"/>
    <col min="9990" max="9990" width="21.5703125" style="391" customWidth="1"/>
    <col min="9991" max="9992" width="20.85546875" style="391" customWidth="1"/>
    <col min="9993" max="9993" width="4.7109375" style="391" customWidth="1"/>
    <col min="9994" max="9994" width="6.5703125" style="391" customWidth="1"/>
    <col min="9995" max="9995" width="14.85546875" style="391" bestFit="1" customWidth="1"/>
    <col min="9996" max="9996" width="21.5703125" style="391" customWidth="1"/>
    <col min="9997" max="9997" width="19.5703125" style="391" customWidth="1"/>
    <col min="9998" max="9998" width="15" style="391" customWidth="1"/>
    <col min="9999" max="9999" width="25.42578125" style="391" customWidth="1"/>
    <col min="10000" max="10241" width="12.5703125" style="391"/>
    <col min="10242" max="10242" width="67.7109375" style="391" customWidth="1"/>
    <col min="10243" max="10243" width="19.5703125" style="391" customWidth="1"/>
    <col min="10244" max="10244" width="2.5703125" style="391" customWidth="1"/>
    <col min="10245" max="10245" width="20.7109375" style="391" customWidth="1"/>
    <col min="10246" max="10246" width="21.5703125" style="391" customWidth="1"/>
    <col min="10247" max="10248" width="20.85546875" style="391" customWidth="1"/>
    <col min="10249" max="10249" width="4.7109375" style="391" customWidth="1"/>
    <col min="10250" max="10250" width="6.5703125" style="391" customWidth="1"/>
    <col min="10251" max="10251" width="14.85546875" style="391" bestFit="1" customWidth="1"/>
    <col min="10252" max="10252" width="21.5703125" style="391" customWidth="1"/>
    <col min="10253" max="10253" width="19.5703125" style="391" customWidth="1"/>
    <col min="10254" max="10254" width="15" style="391" customWidth="1"/>
    <col min="10255" max="10255" width="25.42578125" style="391" customWidth="1"/>
    <col min="10256" max="10497" width="12.5703125" style="391"/>
    <col min="10498" max="10498" width="67.7109375" style="391" customWidth="1"/>
    <col min="10499" max="10499" width="19.5703125" style="391" customWidth="1"/>
    <col min="10500" max="10500" width="2.5703125" style="391" customWidth="1"/>
    <col min="10501" max="10501" width="20.7109375" style="391" customWidth="1"/>
    <col min="10502" max="10502" width="21.5703125" style="391" customWidth="1"/>
    <col min="10503" max="10504" width="20.85546875" style="391" customWidth="1"/>
    <col min="10505" max="10505" width="4.7109375" style="391" customWidth="1"/>
    <col min="10506" max="10506" width="6.5703125" style="391" customWidth="1"/>
    <col min="10507" max="10507" width="14.85546875" style="391" bestFit="1" customWidth="1"/>
    <col min="10508" max="10508" width="21.5703125" style="391" customWidth="1"/>
    <col min="10509" max="10509" width="19.5703125" style="391" customWidth="1"/>
    <col min="10510" max="10510" width="15" style="391" customWidth="1"/>
    <col min="10511" max="10511" width="25.42578125" style="391" customWidth="1"/>
    <col min="10512" max="10753" width="12.5703125" style="391"/>
    <col min="10754" max="10754" width="67.7109375" style="391" customWidth="1"/>
    <col min="10755" max="10755" width="19.5703125" style="391" customWidth="1"/>
    <col min="10756" max="10756" width="2.5703125" style="391" customWidth="1"/>
    <col min="10757" max="10757" width="20.7109375" style="391" customWidth="1"/>
    <col min="10758" max="10758" width="21.5703125" style="391" customWidth="1"/>
    <col min="10759" max="10760" width="20.85546875" style="391" customWidth="1"/>
    <col min="10761" max="10761" width="4.7109375" style="391" customWidth="1"/>
    <col min="10762" max="10762" width="6.5703125" style="391" customWidth="1"/>
    <col min="10763" max="10763" width="14.85546875" style="391" bestFit="1" customWidth="1"/>
    <col min="10764" max="10764" width="21.5703125" style="391" customWidth="1"/>
    <col min="10765" max="10765" width="19.5703125" style="391" customWidth="1"/>
    <col min="10766" max="10766" width="15" style="391" customWidth="1"/>
    <col min="10767" max="10767" width="25.42578125" style="391" customWidth="1"/>
    <col min="10768" max="11009" width="12.5703125" style="391"/>
    <col min="11010" max="11010" width="67.7109375" style="391" customWidth="1"/>
    <col min="11011" max="11011" width="19.5703125" style="391" customWidth="1"/>
    <col min="11012" max="11012" width="2.5703125" style="391" customWidth="1"/>
    <col min="11013" max="11013" width="20.7109375" style="391" customWidth="1"/>
    <col min="11014" max="11014" width="21.5703125" style="391" customWidth="1"/>
    <col min="11015" max="11016" width="20.85546875" style="391" customWidth="1"/>
    <col min="11017" max="11017" width="4.7109375" style="391" customWidth="1"/>
    <col min="11018" max="11018" width="6.5703125" style="391" customWidth="1"/>
    <col min="11019" max="11019" width="14.85546875" style="391" bestFit="1" customWidth="1"/>
    <col min="11020" max="11020" width="21.5703125" style="391" customWidth="1"/>
    <col min="11021" max="11021" width="19.5703125" style="391" customWidth="1"/>
    <col min="11022" max="11022" width="15" style="391" customWidth="1"/>
    <col min="11023" max="11023" width="25.42578125" style="391" customWidth="1"/>
    <col min="11024" max="11265" width="12.5703125" style="391"/>
    <col min="11266" max="11266" width="67.7109375" style="391" customWidth="1"/>
    <col min="11267" max="11267" width="19.5703125" style="391" customWidth="1"/>
    <col min="11268" max="11268" width="2.5703125" style="391" customWidth="1"/>
    <col min="11269" max="11269" width="20.7109375" style="391" customWidth="1"/>
    <col min="11270" max="11270" width="21.5703125" style="391" customWidth="1"/>
    <col min="11271" max="11272" width="20.85546875" style="391" customWidth="1"/>
    <col min="11273" max="11273" width="4.7109375" style="391" customWidth="1"/>
    <col min="11274" max="11274" width="6.5703125" style="391" customWidth="1"/>
    <col min="11275" max="11275" width="14.85546875" style="391" bestFit="1" customWidth="1"/>
    <col min="11276" max="11276" width="21.5703125" style="391" customWidth="1"/>
    <col min="11277" max="11277" width="19.5703125" style="391" customWidth="1"/>
    <col min="11278" max="11278" width="15" style="391" customWidth="1"/>
    <col min="11279" max="11279" width="25.42578125" style="391" customWidth="1"/>
    <col min="11280" max="11521" width="12.5703125" style="391"/>
    <col min="11522" max="11522" width="67.7109375" style="391" customWidth="1"/>
    <col min="11523" max="11523" width="19.5703125" style="391" customWidth="1"/>
    <col min="11524" max="11524" width="2.5703125" style="391" customWidth="1"/>
    <col min="11525" max="11525" width="20.7109375" style="391" customWidth="1"/>
    <col min="11526" max="11526" width="21.5703125" style="391" customWidth="1"/>
    <col min="11527" max="11528" width="20.85546875" style="391" customWidth="1"/>
    <col min="11529" max="11529" width="4.7109375" style="391" customWidth="1"/>
    <col min="11530" max="11530" width="6.5703125" style="391" customWidth="1"/>
    <col min="11531" max="11531" width="14.85546875" style="391" bestFit="1" customWidth="1"/>
    <col min="11532" max="11532" width="21.5703125" style="391" customWidth="1"/>
    <col min="11533" max="11533" width="19.5703125" style="391" customWidth="1"/>
    <col min="11534" max="11534" width="15" style="391" customWidth="1"/>
    <col min="11535" max="11535" width="25.42578125" style="391" customWidth="1"/>
    <col min="11536" max="11777" width="12.5703125" style="391"/>
    <col min="11778" max="11778" width="67.7109375" style="391" customWidth="1"/>
    <col min="11779" max="11779" width="19.5703125" style="391" customWidth="1"/>
    <col min="11780" max="11780" width="2.5703125" style="391" customWidth="1"/>
    <col min="11781" max="11781" width="20.7109375" style="391" customWidth="1"/>
    <col min="11782" max="11782" width="21.5703125" style="391" customWidth="1"/>
    <col min="11783" max="11784" width="20.85546875" style="391" customWidth="1"/>
    <col min="11785" max="11785" width="4.7109375" style="391" customWidth="1"/>
    <col min="11786" max="11786" width="6.5703125" style="391" customWidth="1"/>
    <col min="11787" max="11787" width="14.85546875" style="391" bestFit="1" customWidth="1"/>
    <col min="11788" max="11788" width="21.5703125" style="391" customWidth="1"/>
    <col min="11789" max="11789" width="19.5703125" style="391" customWidth="1"/>
    <col min="11790" max="11790" width="15" style="391" customWidth="1"/>
    <col min="11791" max="11791" width="25.42578125" style="391" customWidth="1"/>
    <col min="11792" max="12033" width="12.5703125" style="391"/>
    <col min="12034" max="12034" width="67.7109375" style="391" customWidth="1"/>
    <col min="12035" max="12035" width="19.5703125" style="391" customWidth="1"/>
    <col min="12036" max="12036" width="2.5703125" style="391" customWidth="1"/>
    <col min="12037" max="12037" width="20.7109375" style="391" customWidth="1"/>
    <col min="12038" max="12038" width="21.5703125" style="391" customWidth="1"/>
    <col min="12039" max="12040" width="20.85546875" style="391" customWidth="1"/>
    <col min="12041" max="12041" width="4.7109375" style="391" customWidth="1"/>
    <col min="12042" max="12042" width="6.5703125" style="391" customWidth="1"/>
    <col min="12043" max="12043" width="14.85546875" style="391" bestFit="1" customWidth="1"/>
    <col min="12044" max="12044" width="21.5703125" style="391" customWidth="1"/>
    <col min="12045" max="12045" width="19.5703125" style="391" customWidth="1"/>
    <col min="12046" max="12046" width="15" style="391" customWidth="1"/>
    <col min="12047" max="12047" width="25.42578125" style="391" customWidth="1"/>
    <col min="12048" max="12289" width="12.5703125" style="391"/>
    <col min="12290" max="12290" width="67.7109375" style="391" customWidth="1"/>
    <col min="12291" max="12291" width="19.5703125" style="391" customWidth="1"/>
    <col min="12292" max="12292" width="2.5703125" style="391" customWidth="1"/>
    <col min="12293" max="12293" width="20.7109375" style="391" customWidth="1"/>
    <col min="12294" max="12294" width="21.5703125" style="391" customWidth="1"/>
    <col min="12295" max="12296" width="20.85546875" style="391" customWidth="1"/>
    <col min="12297" max="12297" width="4.7109375" style="391" customWidth="1"/>
    <col min="12298" max="12298" width="6.5703125" style="391" customWidth="1"/>
    <col min="12299" max="12299" width="14.85546875" style="391" bestFit="1" customWidth="1"/>
    <col min="12300" max="12300" width="21.5703125" style="391" customWidth="1"/>
    <col min="12301" max="12301" width="19.5703125" style="391" customWidth="1"/>
    <col min="12302" max="12302" width="15" style="391" customWidth="1"/>
    <col min="12303" max="12303" width="25.42578125" style="391" customWidth="1"/>
    <col min="12304" max="12545" width="12.5703125" style="391"/>
    <col min="12546" max="12546" width="67.7109375" style="391" customWidth="1"/>
    <col min="12547" max="12547" width="19.5703125" style="391" customWidth="1"/>
    <col min="12548" max="12548" width="2.5703125" style="391" customWidth="1"/>
    <col min="12549" max="12549" width="20.7109375" style="391" customWidth="1"/>
    <col min="12550" max="12550" width="21.5703125" style="391" customWidth="1"/>
    <col min="12551" max="12552" width="20.85546875" style="391" customWidth="1"/>
    <col min="12553" max="12553" width="4.7109375" style="391" customWidth="1"/>
    <col min="12554" max="12554" width="6.5703125" style="391" customWidth="1"/>
    <col min="12555" max="12555" width="14.85546875" style="391" bestFit="1" customWidth="1"/>
    <col min="12556" max="12556" width="21.5703125" style="391" customWidth="1"/>
    <col min="12557" max="12557" width="19.5703125" style="391" customWidth="1"/>
    <col min="12558" max="12558" width="15" style="391" customWidth="1"/>
    <col min="12559" max="12559" width="25.42578125" style="391" customWidth="1"/>
    <col min="12560" max="12801" width="12.5703125" style="391"/>
    <col min="12802" max="12802" width="67.7109375" style="391" customWidth="1"/>
    <col min="12803" max="12803" width="19.5703125" style="391" customWidth="1"/>
    <col min="12804" max="12804" width="2.5703125" style="391" customWidth="1"/>
    <col min="12805" max="12805" width="20.7109375" style="391" customWidth="1"/>
    <col min="12806" max="12806" width="21.5703125" style="391" customWidth="1"/>
    <col min="12807" max="12808" width="20.85546875" style="391" customWidth="1"/>
    <col min="12809" max="12809" width="4.7109375" style="391" customWidth="1"/>
    <col min="12810" max="12810" width="6.5703125" style="391" customWidth="1"/>
    <col min="12811" max="12811" width="14.85546875" style="391" bestFit="1" customWidth="1"/>
    <col min="12812" max="12812" width="21.5703125" style="391" customWidth="1"/>
    <col min="12813" max="12813" width="19.5703125" style="391" customWidth="1"/>
    <col min="12814" max="12814" width="15" style="391" customWidth="1"/>
    <col min="12815" max="12815" width="25.42578125" style="391" customWidth="1"/>
    <col min="12816" max="13057" width="12.5703125" style="391"/>
    <col min="13058" max="13058" width="67.7109375" style="391" customWidth="1"/>
    <col min="13059" max="13059" width="19.5703125" style="391" customWidth="1"/>
    <col min="13060" max="13060" width="2.5703125" style="391" customWidth="1"/>
    <col min="13061" max="13061" width="20.7109375" style="391" customWidth="1"/>
    <col min="13062" max="13062" width="21.5703125" style="391" customWidth="1"/>
    <col min="13063" max="13064" width="20.85546875" style="391" customWidth="1"/>
    <col min="13065" max="13065" width="4.7109375" style="391" customWidth="1"/>
    <col min="13066" max="13066" width="6.5703125" style="391" customWidth="1"/>
    <col min="13067" max="13067" width="14.85546875" style="391" bestFit="1" customWidth="1"/>
    <col min="13068" max="13068" width="21.5703125" style="391" customWidth="1"/>
    <col min="13069" max="13069" width="19.5703125" style="391" customWidth="1"/>
    <col min="13070" max="13070" width="15" style="391" customWidth="1"/>
    <col min="13071" max="13071" width="25.42578125" style="391" customWidth="1"/>
    <col min="13072" max="13313" width="12.5703125" style="391"/>
    <col min="13314" max="13314" width="67.7109375" style="391" customWidth="1"/>
    <col min="13315" max="13315" width="19.5703125" style="391" customWidth="1"/>
    <col min="13316" max="13316" width="2.5703125" style="391" customWidth="1"/>
    <col min="13317" max="13317" width="20.7109375" style="391" customWidth="1"/>
    <col min="13318" max="13318" width="21.5703125" style="391" customWidth="1"/>
    <col min="13319" max="13320" width="20.85546875" style="391" customWidth="1"/>
    <col min="13321" max="13321" width="4.7109375" style="391" customWidth="1"/>
    <col min="13322" max="13322" width="6.5703125" style="391" customWidth="1"/>
    <col min="13323" max="13323" width="14.85546875" style="391" bestFit="1" customWidth="1"/>
    <col min="13324" max="13324" width="21.5703125" style="391" customWidth="1"/>
    <col min="13325" max="13325" width="19.5703125" style="391" customWidth="1"/>
    <col min="13326" max="13326" width="15" style="391" customWidth="1"/>
    <col min="13327" max="13327" width="25.42578125" style="391" customWidth="1"/>
    <col min="13328" max="13569" width="12.5703125" style="391"/>
    <col min="13570" max="13570" width="67.7109375" style="391" customWidth="1"/>
    <col min="13571" max="13571" width="19.5703125" style="391" customWidth="1"/>
    <col min="13572" max="13572" width="2.5703125" style="391" customWidth="1"/>
    <col min="13573" max="13573" width="20.7109375" style="391" customWidth="1"/>
    <col min="13574" max="13574" width="21.5703125" style="391" customWidth="1"/>
    <col min="13575" max="13576" width="20.85546875" style="391" customWidth="1"/>
    <col min="13577" max="13577" width="4.7109375" style="391" customWidth="1"/>
    <col min="13578" max="13578" width="6.5703125" style="391" customWidth="1"/>
    <col min="13579" max="13579" width="14.85546875" style="391" bestFit="1" customWidth="1"/>
    <col min="13580" max="13580" width="21.5703125" style="391" customWidth="1"/>
    <col min="13581" max="13581" width="19.5703125" style="391" customWidth="1"/>
    <col min="13582" max="13582" width="15" style="391" customWidth="1"/>
    <col min="13583" max="13583" width="25.42578125" style="391" customWidth="1"/>
    <col min="13584" max="13825" width="12.5703125" style="391"/>
    <col min="13826" max="13826" width="67.7109375" style="391" customWidth="1"/>
    <col min="13827" max="13827" width="19.5703125" style="391" customWidth="1"/>
    <col min="13828" max="13828" width="2.5703125" style="391" customWidth="1"/>
    <col min="13829" max="13829" width="20.7109375" style="391" customWidth="1"/>
    <col min="13830" max="13830" width="21.5703125" style="391" customWidth="1"/>
    <col min="13831" max="13832" width="20.85546875" style="391" customWidth="1"/>
    <col min="13833" max="13833" width="4.7109375" style="391" customWidth="1"/>
    <col min="13834" max="13834" width="6.5703125" style="391" customWidth="1"/>
    <col min="13835" max="13835" width="14.85546875" style="391" bestFit="1" customWidth="1"/>
    <col min="13836" max="13836" width="21.5703125" style="391" customWidth="1"/>
    <col min="13837" max="13837" width="19.5703125" style="391" customWidth="1"/>
    <col min="13838" max="13838" width="15" style="391" customWidth="1"/>
    <col min="13839" max="13839" width="25.42578125" style="391" customWidth="1"/>
    <col min="13840" max="14081" width="12.5703125" style="391"/>
    <col min="14082" max="14082" width="67.7109375" style="391" customWidth="1"/>
    <col min="14083" max="14083" width="19.5703125" style="391" customWidth="1"/>
    <col min="14084" max="14084" width="2.5703125" style="391" customWidth="1"/>
    <col min="14085" max="14085" width="20.7109375" style="391" customWidth="1"/>
    <col min="14086" max="14086" width="21.5703125" style="391" customWidth="1"/>
    <col min="14087" max="14088" width="20.85546875" style="391" customWidth="1"/>
    <col min="14089" max="14089" width="4.7109375" style="391" customWidth="1"/>
    <col min="14090" max="14090" width="6.5703125" style="391" customWidth="1"/>
    <col min="14091" max="14091" width="14.85546875" style="391" bestFit="1" customWidth="1"/>
    <col min="14092" max="14092" width="21.5703125" style="391" customWidth="1"/>
    <col min="14093" max="14093" width="19.5703125" style="391" customWidth="1"/>
    <col min="14094" max="14094" width="15" style="391" customWidth="1"/>
    <col min="14095" max="14095" width="25.42578125" style="391" customWidth="1"/>
    <col min="14096" max="14337" width="12.5703125" style="391"/>
    <col min="14338" max="14338" width="67.7109375" style="391" customWidth="1"/>
    <col min="14339" max="14339" width="19.5703125" style="391" customWidth="1"/>
    <col min="14340" max="14340" width="2.5703125" style="391" customWidth="1"/>
    <col min="14341" max="14341" width="20.7109375" style="391" customWidth="1"/>
    <col min="14342" max="14342" width="21.5703125" style="391" customWidth="1"/>
    <col min="14343" max="14344" width="20.85546875" style="391" customWidth="1"/>
    <col min="14345" max="14345" width="4.7109375" style="391" customWidth="1"/>
    <col min="14346" max="14346" width="6.5703125" style="391" customWidth="1"/>
    <col min="14347" max="14347" width="14.85546875" style="391" bestFit="1" customWidth="1"/>
    <col min="14348" max="14348" width="21.5703125" style="391" customWidth="1"/>
    <col min="14349" max="14349" width="19.5703125" style="391" customWidth="1"/>
    <col min="14350" max="14350" width="15" style="391" customWidth="1"/>
    <col min="14351" max="14351" width="25.42578125" style="391" customWidth="1"/>
    <col min="14352" max="14593" width="12.5703125" style="391"/>
    <col min="14594" max="14594" width="67.7109375" style="391" customWidth="1"/>
    <col min="14595" max="14595" width="19.5703125" style="391" customWidth="1"/>
    <col min="14596" max="14596" width="2.5703125" style="391" customWidth="1"/>
    <col min="14597" max="14597" width="20.7109375" style="391" customWidth="1"/>
    <col min="14598" max="14598" width="21.5703125" style="391" customWidth="1"/>
    <col min="14599" max="14600" width="20.85546875" style="391" customWidth="1"/>
    <col min="14601" max="14601" width="4.7109375" style="391" customWidth="1"/>
    <col min="14602" max="14602" width="6.5703125" style="391" customWidth="1"/>
    <col min="14603" max="14603" width="14.85546875" style="391" bestFit="1" customWidth="1"/>
    <col min="14604" max="14604" width="21.5703125" style="391" customWidth="1"/>
    <col min="14605" max="14605" width="19.5703125" style="391" customWidth="1"/>
    <col min="14606" max="14606" width="15" style="391" customWidth="1"/>
    <col min="14607" max="14607" width="25.42578125" style="391" customWidth="1"/>
    <col min="14608" max="14849" width="12.5703125" style="391"/>
    <col min="14850" max="14850" width="67.7109375" style="391" customWidth="1"/>
    <col min="14851" max="14851" width="19.5703125" style="391" customWidth="1"/>
    <col min="14852" max="14852" width="2.5703125" style="391" customWidth="1"/>
    <col min="14853" max="14853" width="20.7109375" style="391" customWidth="1"/>
    <col min="14854" max="14854" width="21.5703125" style="391" customWidth="1"/>
    <col min="14855" max="14856" width="20.85546875" style="391" customWidth="1"/>
    <col min="14857" max="14857" width="4.7109375" style="391" customWidth="1"/>
    <col min="14858" max="14858" width="6.5703125" style="391" customWidth="1"/>
    <col min="14859" max="14859" width="14.85546875" style="391" bestFit="1" customWidth="1"/>
    <col min="14860" max="14860" width="21.5703125" style="391" customWidth="1"/>
    <col min="14861" max="14861" width="19.5703125" style="391" customWidth="1"/>
    <col min="14862" max="14862" width="15" style="391" customWidth="1"/>
    <col min="14863" max="14863" width="25.42578125" style="391" customWidth="1"/>
    <col min="14864" max="15105" width="12.5703125" style="391"/>
    <col min="15106" max="15106" width="67.7109375" style="391" customWidth="1"/>
    <col min="15107" max="15107" width="19.5703125" style="391" customWidth="1"/>
    <col min="15108" max="15108" width="2.5703125" style="391" customWidth="1"/>
    <col min="15109" max="15109" width="20.7109375" style="391" customWidth="1"/>
    <col min="15110" max="15110" width="21.5703125" style="391" customWidth="1"/>
    <col min="15111" max="15112" width="20.85546875" style="391" customWidth="1"/>
    <col min="15113" max="15113" width="4.7109375" style="391" customWidth="1"/>
    <col min="15114" max="15114" width="6.5703125" style="391" customWidth="1"/>
    <col min="15115" max="15115" width="14.85546875" style="391" bestFit="1" customWidth="1"/>
    <col min="15116" max="15116" width="21.5703125" style="391" customWidth="1"/>
    <col min="15117" max="15117" width="19.5703125" style="391" customWidth="1"/>
    <col min="15118" max="15118" width="15" style="391" customWidth="1"/>
    <col min="15119" max="15119" width="25.42578125" style="391" customWidth="1"/>
    <col min="15120" max="15361" width="12.5703125" style="391"/>
    <col min="15362" max="15362" width="67.7109375" style="391" customWidth="1"/>
    <col min="15363" max="15363" width="19.5703125" style="391" customWidth="1"/>
    <col min="15364" max="15364" width="2.5703125" style="391" customWidth="1"/>
    <col min="15365" max="15365" width="20.7109375" style="391" customWidth="1"/>
    <col min="15366" max="15366" width="21.5703125" style="391" customWidth="1"/>
    <col min="15367" max="15368" width="20.85546875" style="391" customWidth="1"/>
    <col min="15369" max="15369" width="4.7109375" style="391" customWidth="1"/>
    <col min="15370" max="15370" width="6.5703125" style="391" customWidth="1"/>
    <col min="15371" max="15371" width="14.85546875" style="391" bestFit="1" customWidth="1"/>
    <col min="15372" max="15372" width="21.5703125" style="391" customWidth="1"/>
    <col min="15373" max="15373" width="19.5703125" style="391" customWidth="1"/>
    <col min="15374" max="15374" width="15" style="391" customWidth="1"/>
    <col min="15375" max="15375" width="25.42578125" style="391" customWidth="1"/>
    <col min="15376" max="15617" width="12.5703125" style="391"/>
    <col min="15618" max="15618" width="67.7109375" style="391" customWidth="1"/>
    <col min="15619" max="15619" width="19.5703125" style="391" customWidth="1"/>
    <col min="15620" max="15620" width="2.5703125" style="391" customWidth="1"/>
    <col min="15621" max="15621" width="20.7109375" style="391" customWidth="1"/>
    <col min="15622" max="15622" width="21.5703125" style="391" customWidth="1"/>
    <col min="15623" max="15624" width="20.85546875" style="391" customWidth="1"/>
    <col min="15625" max="15625" width="4.7109375" style="391" customWidth="1"/>
    <col min="15626" max="15626" width="6.5703125" style="391" customWidth="1"/>
    <col min="15627" max="15627" width="14.85546875" style="391" bestFit="1" customWidth="1"/>
    <col min="15628" max="15628" width="21.5703125" style="391" customWidth="1"/>
    <col min="15629" max="15629" width="19.5703125" style="391" customWidth="1"/>
    <col min="15630" max="15630" width="15" style="391" customWidth="1"/>
    <col min="15631" max="15631" width="25.42578125" style="391" customWidth="1"/>
    <col min="15632" max="15873" width="12.5703125" style="391"/>
    <col min="15874" max="15874" width="67.7109375" style="391" customWidth="1"/>
    <col min="15875" max="15875" width="19.5703125" style="391" customWidth="1"/>
    <col min="15876" max="15876" width="2.5703125" style="391" customWidth="1"/>
    <col min="15877" max="15877" width="20.7109375" style="391" customWidth="1"/>
    <col min="15878" max="15878" width="21.5703125" style="391" customWidth="1"/>
    <col min="15879" max="15880" width="20.85546875" style="391" customWidth="1"/>
    <col min="15881" max="15881" width="4.7109375" style="391" customWidth="1"/>
    <col min="15882" max="15882" width="6.5703125" style="391" customWidth="1"/>
    <col min="15883" max="15883" width="14.85546875" style="391" bestFit="1" customWidth="1"/>
    <col min="15884" max="15884" width="21.5703125" style="391" customWidth="1"/>
    <col min="15885" max="15885" width="19.5703125" style="391" customWidth="1"/>
    <col min="15886" max="15886" width="15" style="391" customWidth="1"/>
    <col min="15887" max="15887" width="25.42578125" style="391" customWidth="1"/>
    <col min="15888" max="16129" width="12.5703125" style="391"/>
    <col min="16130" max="16130" width="67.7109375" style="391" customWidth="1"/>
    <col min="16131" max="16131" width="19.5703125" style="391" customWidth="1"/>
    <col min="16132" max="16132" width="2.5703125" style="391" customWidth="1"/>
    <col min="16133" max="16133" width="20.7109375" style="391" customWidth="1"/>
    <col min="16134" max="16134" width="21.5703125" style="391" customWidth="1"/>
    <col min="16135" max="16136" width="20.85546875" style="391" customWidth="1"/>
    <col min="16137" max="16137" width="4.7109375" style="391" customWidth="1"/>
    <col min="16138" max="16138" width="6.5703125" style="391" customWidth="1"/>
    <col min="16139" max="16139" width="14.85546875" style="391" bestFit="1" customWidth="1"/>
    <col min="16140" max="16140" width="21.5703125" style="391" customWidth="1"/>
    <col min="16141" max="16141" width="19.5703125" style="391" customWidth="1"/>
    <col min="16142" max="16142" width="15" style="391" customWidth="1"/>
    <col min="16143" max="16143" width="25.42578125" style="391" customWidth="1"/>
    <col min="16144" max="16384" width="12.5703125" style="391"/>
  </cols>
  <sheetData>
    <row r="1" spans="1:67" ht="16.5" customHeight="1">
      <c r="A1" s="388" t="s">
        <v>588</v>
      </c>
      <c r="B1" s="389"/>
      <c r="C1" s="389"/>
      <c r="D1" s="389"/>
      <c r="E1" s="389"/>
      <c r="F1" s="390"/>
      <c r="G1" s="390"/>
    </row>
    <row r="2" spans="1:67" ht="25.5" customHeight="1">
      <c r="A2" s="392" t="s">
        <v>589</v>
      </c>
      <c r="B2" s="393"/>
      <c r="C2" s="393"/>
      <c r="D2" s="393"/>
      <c r="E2" s="393"/>
      <c r="F2" s="394"/>
      <c r="G2" s="394"/>
    </row>
    <row r="3" spans="1:67" ht="21" customHeight="1">
      <c r="A3" s="392"/>
      <c r="B3" s="393"/>
      <c r="C3" s="393"/>
      <c r="D3" s="393"/>
      <c r="E3" s="393"/>
      <c r="F3" s="394"/>
      <c r="G3" s="395" t="s">
        <v>2</v>
      </c>
    </row>
    <row r="4" spans="1:67" ht="16.5" customHeight="1">
      <c r="A4" s="396"/>
      <c r="B4" s="1704" t="s">
        <v>562</v>
      </c>
      <c r="C4" s="1705"/>
      <c r="D4" s="1705"/>
      <c r="E4" s="1706"/>
      <c r="F4" s="1707" t="s">
        <v>563</v>
      </c>
      <c r="G4" s="1708"/>
    </row>
    <row r="5" spans="1:67" ht="15" customHeight="1">
      <c r="A5" s="397"/>
      <c r="B5" s="1701" t="s">
        <v>899</v>
      </c>
      <c r="C5" s="1702"/>
      <c r="D5" s="1702"/>
      <c r="E5" s="1703"/>
      <c r="F5" s="1701" t="s">
        <v>899</v>
      </c>
      <c r="G5" s="1703"/>
      <c r="H5" s="398" t="s">
        <v>4</v>
      </c>
    </row>
    <row r="6" spans="1:67" ht="15.75">
      <c r="A6" s="399" t="s">
        <v>3</v>
      </c>
      <c r="B6" s="400"/>
      <c r="C6" s="401"/>
      <c r="D6" s="402" t="s">
        <v>564</v>
      </c>
      <c r="E6" s="403"/>
      <c r="F6" s="404" t="s">
        <v>4</v>
      </c>
      <c r="G6" s="405" t="s">
        <v>4</v>
      </c>
      <c r="H6" s="398"/>
    </row>
    <row r="7" spans="1:67" ht="14.25" customHeight="1">
      <c r="A7" s="406"/>
      <c r="B7" s="407"/>
      <c r="C7" s="408"/>
      <c r="D7" s="409"/>
      <c r="E7" s="410" t="s">
        <v>564</v>
      </c>
      <c r="F7" s="411" t="s">
        <v>565</v>
      </c>
      <c r="G7" s="405" t="s">
        <v>566</v>
      </c>
      <c r="H7" s="412"/>
    </row>
    <row r="8" spans="1:67" ht="14.25" customHeight="1">
      <c r="A8" s="413"/>
      <c r="B8" s="408" t="s">
        <v>567</v>
      </c>
      <c r="C8" s="408"/>
      <c r="D8" s="399" t="s">
        <v>568</v>
      </c>
      <c r="E8" s="414" t="s">
        <v>569</v>
      </c>
      <c r="F8" s="411" t="s">
        <v>570</v>
      </c>
      <c r="G8" s="405" t="s">
        <v>571</v>
      </c>
      <c r="H8" s="412"/>
    </row>
    <row r="9" spans="1:67" ht="14.25" customHeight="1">
      <c r="A9" s="415"/>
      <c r="B9" s="416"/>
      <c r="C9" s="417"/>
      <c r="D9" s="418"/>
      <c r="E9" s="414" t="s">
        <v>572</v>
      </c>
      <c r="F9" s="419" t="s">
        <v>573</v>
      </c>
      <c r="G9" s="420"/>
      <c r="H9" s="421" t="s">
        <v>4</v>
      </c>
    </row>
    <row r="10" spans="1:67" ht="9.9499999999999993" customHeight="1">
      <c r="A10" s="422" t="s">
        <v>439</v>
      </c>
      <c r="B10" s="423">
        <v>2</v>
      </c>
      <c r="C10" s="424"/>
      <c r="D10" s="425">
        <v>3</v>
      </c>
      <c r="E10" s="425">
        <v>4</v>
      </c>
      <c r="F10" s="426">
        <v>5</v>
      </c>
      <c r="G10" s="427">
        <v>6</v>
      </c>
      <c r="H10" s="421" t="s">
        <v>4</v>
      </c>
    </row>
    <row r="11" spans="1:67" ht="12.75" customHeight="1">
      <c r="A11" s="428" t="s">
        <v>4</v>
      </c>
      <c r="B11" s="716" t="s">
        <v>4</v>
      </c>
      <c r="C11" s="716"/>
      <c r="D11" s="717" t="s">
        <v>124</v>
      </c>
      <c r="E11" s="718"/>
      <c r="F11" s="719" t="s">
        <v>4</v>
      </c>
      <c r="G11" s="720" t="s">
        <v>124</v>
      </c>
      <c r="H11" s="421" t="s">
        <v>4</v>
      </c>
    </row>
    <row r="12" spans="1:67" ht="16.5" customHeight="1">
      <c r="A12" s="428" t="s">
        <v>590</v>
      </c>
      <c r="B12" s="789">
        <v>6658593592.4100018</v>
      </c>
      <c r="C12" s="789"/>
      <c r="D12" s="790">
        <v>829751995.99000001</v>
      </c>
      <c r="E12" s="790">
        <v>814896350.76000011</v>
      </c>
      <c r="F12" s="789">
        <v>679048721.6500001</v>
      </c>
      <c r="G12" s="790">
        <v>150703274.34</v>
      </c>
      <c r="H12" s="421" t="s">
        <v>4</v>
      </c>
      <c r="K12" s="1082"/>
    </row>
    <row r="13" spans="1:67" s="429" customFormat="1" ht="21.75" customHeight="1">
      <c r="A13" s="721" t="s">
        <v>234</v>
      </c>
      <c r="B13" s="763">
        <v>5623931.7300000014</v>
      </c>
      <c r="C13" s="763"/>
      <c r="D13" s="791">
        <v>0</v>
      </c>
      <c r="E13" s="791">
        <v>0</v>
      </c>
      <c r="F13" s="792">
        <v>0</v>
      </c>
      <c r="G13" s="764">
        <v>0</v>
      </c>
      <c r="H13" s="421" t="s">
        <v>4</v>
      </c>
      <c r="I13" s="391"/>
      <c r="J13" s="391"/>
      <c r="K13" s="856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</row>
    <row r="14" spans="1:67" s="429" customFormat="1" ht="21.75" customHeight="1">
      <c r="A14" s="721" t="s">
        <v>235</v>
      </c>
      <c r="B14" s="763">
        <v>16278867.18</v>
      </c>
      <c r="C14" s="763"/>
      <c r="D14" s="791">
        <v>0</v>
      </c>
      <c r="E14" s="791">
        <v>0</v>
      </c>
      <c r="F14" s="792">
        <v>0</v>
      </c>
      <c r="G14" s="764">
        <v>0</v>
      </c>
      <c r="H14" s="421" t="s">
        <v>4</v>
      </c>
      <c r="I14" s="391"/>
      <c r="J14" s="391"/>
      <c r="K14" s="856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</row>
    <row r="15" spans="1:67" s="429" customFormat="1" ht="21.75" customHeight="1">
      <c r="A15" s="721" t="s">
        <v>236</v>
      </c>
      <c r="B15" s="763">
        <v>3093517.04</v>
      </c>
      <c r="C15" s="763"/>
      <c r="D15" s="791">
        <v>0</v>
      </c>
      <c r="E15" s="791">
        <v>0</v>
      </c>
      <c r="F15" s="792">
        <v>0</v>
      </c>
      <c r="G15" s="764">
        <v>0</v>
      </c>
      <c r="H15" s="421" t="s">
        <v>4</v>
      </c>
      <c r="I15" s="391"/>
      <c r="J15" s="391"/>
      <c r="K15" s="856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</row>
    <row r="16" spans="1:67" s="429" customFormat="1" ht="21.75" customHeight="1">
      <c r="A16" s="721" t="s">
        <v>237</v>
      </c>
      <c r="B16" s="763">
        <v>7086731.9500000002</v>
      </c>
      <c r="C16" s="763"/>
      <c r="D16" s="791">
        <v>0</v>
      </c>
      <c r="E16" s="791">
        <v>0</v>
      </c>
      <c r="F16" s="792">
        <v>0</v>
      </c>
      <c r="G16" s="764">
        <v>0</v>
      </c>
      <c r="H16" s="421" t="s">
        <v>4</v>
      </c>
      <c r="I16" s="391"/>
      <c r="J16" s="391"/>
      <c r="K16" s="856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</row>
    <row r="17" spans="1:74" s="429" customFormat="1" ht="21.75" customHeight="1">
      <c r="A17" s="721" t="s">
        <v>238</v>
      </c>
      <c r="B17" s="763">
        <v>27599816.390000004</v>
      </c>
      <c r="C17" s="763"/>
      <c r="D17" s="791">
        <v>0</v>
      </c>
      <c r="E17" s="791">
        <v>0</v>
      </c>
      <c r="F17" s="792">
        <v>0</v>
      </c>
      <c r="G17" s="764">
        <v>0</v>
      </c>
      <c r="H17" s="421" t="s">
        <v>4</v>
      </c>
      <c r="I17" s="391"/>
      <c r="J17" s="391"/>
      <c r="K17" s="856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</row>
    <row r="18" spans="1:74" s="429" customFormat="1" ht="21.75" customHeight="1">
      <c r="A18" s="721" t="s">
        <v>239</v>
      </c>
      <c r="B18" s="763">
        <v>1637611.58</v>
      </c>
      <c r="C18" s="763"/>
      <c r="D18" s="791">
        <v>0</v>
      </c>
      <c r="E18" s="791">
        <v>0</v>
      </c>
      <c r="F18" s="792">
        <v>0</v>
      </c>
      <c r="G18" s="764">
        <v>0</v>
      </c>
      <c r="H18" s="421" t="s">
        <v>4</v>
      </c>
      <c r="I18" s="391"/>
      <c r="J18" s="391"/>
      <c r="K18" s="856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</row>
    <row r="19" spans="1:74" s="429" customFormat="1" ht="21.75" customHeight="1">
      <c r="A19" s="721" t="s">
        <v>240</v>
      </c>
      <c r="B19" s="763">
        <v>19263769.599999994</v>
      </c>
      <c r="C19" s="763"/>
      <c r="D19" s="791">
        <v>0</v>
      </c>
      <c r="E19" s="791">
        <v>0</v>
      </c>
      <c r="F19" s="792">
        <v>0</v>
      </c>
      <c r="G19" s="764">
        <v>0</v>
      </c>
      <c r="H19" s="421" t="s">
        <v>4</v>
      </c>
      <c r="I19" s="391"/>
      <c r="J19" s="391"/>
      <c r="K19" s="856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391"/>
      <c r="BA19" s="391"/>
      <c r="BB19" s="391"/>
      <c r="BC19" s="391"/>
      <c r="BD19" s="391"/>
      <c r="BE19" s="391"/>
      <c r="BF19" s="391"/>
      <c r="BG19" s="391"/>
      <c r="BH19" s="391"/>
      <c r="BI19" s="391"/>
      <c r="BJ19" s="391"/>
      <c r="BK19" s="391"/>
      <c r="BL19" s="391"/>
      <c r="BM19" s="391"/>
      <c r="BN19" s="391"/>
      <c r="BO19" s="391"/>
    </row>
    <row r="20" spans="1:74" s="429" customFormat="1" ht="21.75" customHeight="1">
      <c r="A20" s="721" t="s">
        <v>241</v>
      </c>
      <c r="B20" s="763">
        <v>2446347.4600000004</v>
      </c>
      <c r="C20" s="763"/>
      <c r="D20" s="791">
        <v>0</v>
      </c>
      <c r="E20" s="791">
        <v>0</v>
      </c>
      <c r="F20" s="792">
        <v>0</v>
      </c>
      <c r="G20" s="764">
        <v>0</v>
      </c>
      <c r="H20" s="421" t="s">
        <v>4</v>
      </c>
      <c r="I20" s="391"/>
      <c r="J20" s="391"/>
      <c r="K20" s="856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391"/>
      <c r="BC20" s="391"/>
      <c r="BD20" s="391"/>
      <c r="BE20" s="391"/>
      <c r="BF20" s="391"/>
      <c r="BG20" s="391"/>
      <c r="BH20" s="391"/>
      <c r="BI20" s="391"/>
      <c r="BJ20" s="391"/>
      <c r="BK20" s="391"/>
      <c r="BL20" s="391"/>
      <c r="BM20" s="391"/>
      <c r="BN20" s="391"/>
      <c r="BO20" s="391"/>
    </row>
    <row r="21" spans="1:74" s="429" customFormat="1" ht="21.75" customHeight="1">
      <c r="A21" s="721" t="s">
        <v>591</v>
      </c>
      <c r="B21" s="763">
        <v>1510835.76</v>
      </c>
      <c r="C21" s="763"/>
      <c r="D21" s="791">
        <v>0</v>
      </c>
      <c r="E21" s="791">
        <v>0</v>
      </c>
      <c r="F21" s="792">
        <v>0</v>
      </c>
      <c r="G21" s="764">
        <v>0</v>
      </c>
      <c r="H21" s="421" t="s">
        <v>4</v>
      </c>
      <c r="I21" s="391"/>
      <c r="J21" s="391"/>
      <c r="K21" s="856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391"/>
      <c r="BD21" s="391"/>
      <c r="BE21" s="391"/>
      <c r="BF21" s="391"/>
      <c r="BG21" s="391"/>
      <c r="BH21" s="391"/>
      <c r="BI21" s="391"/>
      <c r="BJ21" s="391"/>
      <c r="BK21" s="391"/>
      <c r="BL21" s="391"/>
      <c r="BM21" s="391"/>
      <c r="BN21" s="391"/>
      <c r="BO21" s="391"/>
    </row>
    <row r="22" spans="1:74" s="429" customFormat="1" ht="21.75" customHeight="1">
      <c r="A22" s="721" t="s">
        <v>713</v>
      </c>
      <c r="B22" s="763">
        <v>1756148.3099999998</v>
      </c>
      <c r="C22" s="763"/>
      <c r="D22" s="791">
        <v>0</v>
      </c>
      <c r="E22" s="791">
        <v>0</v>
      </c>
      <c r="F22" s="792">
        <v>0</v>
      </c>
      <c r="G22" s="764">
        <v>0</v>
      </c>
      <c r="H22" s="421" t="s">
        <v>4</v>
      </c>
      <c r="I22" s="391"/>
      <c r="J22" s="391"/>
      <c r="K22" s="856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1"/>
      <c r="AV22" s="391"/>
      <c r="AW22" s="391"/>
      <c r="AX22" s="391"/>
      <c r="AY22" s="391"/>
      <c r="AZ22" s="391"/>
      <c r="BA22" s="391"/>
      <c r="BB22" s="391"/>
      <c r="BC22" s="391"/>
      <c r="BD22" s="391"/>
      <c r="BE22" s="391"/>
      <c r="BF22" s="391"/>
      <c r="BG22" s="391"/>
      <c r="BH22" s="391"/>
      <c r="BI22" s="391"/>
      <c r="BJ22" s="391"/>
      <c r="BK22" s="391"/>
      <c r="BL22" s="391"/>
      <c r="BM22" s="391"/>
      <c r="BN22" s="391"/>
      <c r="BO22" s="391"/>
    </row>
    <row r="23" spans="1:74" ht="21.75" customHeight="1">
      <c r="A23" s="721" t="s">
        <v>243</v>
      </c>
      <c r="B23" s="763">
        <v>3782826.0499999993</v>
      </c>
      <c r="C23" s="763"/>
      <c r="D23" s="791">
        <v>0</v>
      </c>
      <c r="E23" s="791">
        <v>0</v>
      </c>
      <c r="F23" s="792">
        <v>0</v>
      </c>
      <c r="G23" s="764">
        <v>0</v>
      </c>
      <c r="H23" s="421" t="s">
        <v>4</v>
      </c>
      <c r="K23" s="856"/>
    </row>
    <row r="24" spans="1:74" s="429" customFormat="1" ht="21.75" customHeight="1">
      <c r="A24" s="721" t="s">
        <v>244</v>
      </c>
      <c r="B24" s="763">
        <v>21929275.240000002</v>
      </c>
      <c r="C24" s="763"/>
      <c r="D24" s="791">
        <v>0</v>
      </c>
      <c r="E24" s="791">
        <v>0</v>
      </c>
      <c r="F24" s="792">
        <v>0</v>
      </c>
      <c r="G24" s="764">
        <v>0</v>
      </c>
      <c r="H24" s="421" t="s">
        <v>4</v>
      </c>
      <c r="I24" s="391"/>
      <c r="J24" s="391"/>
      <c r="K24" s="856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</row>
    <row r="25" spans="1:74" s="431" customFormat="1" ht="31.5" customHeight="1">
      <c r="A25" s="430" t="s">
        <v>592</v>
      </c>
      <c r="B25" s="763">
        <v>17783877.409999996</v>
      </c>
      <c r="C25" s="762"/>
      <c r="D25" s="791">
        <v>0</v>
      </c>
      <c r="E25" s="791">
        <v>0</v>
      </c>
      <c r="F25" s="793">
        <v>0</v>
      </c>
      <c r="G25" s="764">
        <v>0</v>
      </c>
      <c r="H25" s="421" t="s">
        <v>4</v>
      </c>
      <c r="I25" s="391"/>
      <c r="J25" s="391"/>
      <c r="K25" s="856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</row>
    <row r="26" spans="1:74" s="432" customFormat="1" ht="19.5" customHeight="1">
      <c r="A26" s="721" t="s">
        <v>246</v>
      </c>
      <c r="B26" s="763">
        <v>406021.96</v>
      </c>
      <c r="C26" s="763"/>
      <c r="D26" s="791">
        <v>0</v>
      </c>
      <c r="E26" s="791">
        <v>0</v>
      </c>
      <c r="F26" s="792">
        <v>0</v>
      </c>
      <c r="G26" s="764">
        <v>0</v>
      </c>
      <c r="H26" s="421" t="s">
        <v>4</v>
      </c>
      <c r="I26" s="391"/>
      <c r="J26" s="391"/>
      <c r="K26" s="856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</row>
    <row r="27" spans="1:74" s="432" customFormat="1" ht="21.75" customHeight="1">
      <c r="A27" s="721" t="s">
        <v>247</v>
      </c>
      <c r="B27" s="763">
        <v>557213647.88999987</v>
      </c>
      <c r="C27" s="763"/>
      <c r="D27" s="791">
        <v>979468.34999999986</v>
      </c>
      <c r="E27" s="791">
        <v>23114.07</v>
      </c>
      <c r="F27" s="792">
        <v>976752.69999999984</v>
      </c>
      <c r="G27" s="764">
        <v>2715.65</v>
      </c>
      <c r="H27" s="421" t="s">
        <v>4</v>
      </c>
      <c r="I27" s="722"/>
      <c r="J27" s="391"/>
      <c r="K27" s="856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</row>
    <row r="28" spans="1:74" s="432" customFormat="1" ht="21.75" customHeight="1">
      <c r="A28" s="721" t="s">
        <v>593</v>
      </c>
      <c r="B28" s="763">
        <v>68828530.99000001</v>
      </c>
      <c r="C28" s="763"/>
      <c r="D28" s="791">
        <v>0</v>
      </c>
      <c r="E28" s="791">
        <v>0</v>
      </c>
      <c r="F28" s="792">
        <v>0</v>
      </c>
      <c r="G28" s="764">
        <v>0</v>
      </c>
      <c r="H28" s="421" t="s">
        <v>4</v>
      </c>
      <c r="I28" s="722"/>
      <c r="J28" s="391"/>
      <c r="K28" s="856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</row>
    <row r="29" spans="1:74" s="432" customFormat="1" ht="21" customHeight="1">
      <c r="A29" s="721" t="s">
        <v>249</v>
      </c>
      <c r="B29" s="763">
        <v>2460749.4</v>
      </c>
      <c r="C29" s="763"/>
      <c r="D29" s="791">
        <v>0</v>
      </c>
      <c r="E29" s="791">
        <v>0</v>
      </c>
      <c r="F29" s="792">
        <v>0</v>
      </c>
      <c r="G29" s="764">
        <v>0</v>
      </c>
      <c r="H29" s="421" t="s">
        <v>4</v>
      </c>
      <c r="I29" s="722"/>
      <c r="J29" s="391"/>
      <c r="K29" s="856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</row>
    <row r="30" spans="1:74" s="429" customFormat="1" ht="31.5" customHeight="1">
      <c r="A30" s="430" t="s">
        <v>594</v>
      </c>
      <c r="B30" s="763">
        <v>6711950.5800000001</v>
      </c>
      <c r="C30" s="762"/>
      <c r="D30" s="791">
        <v>0</v>
      </c>
      <c r="E30" s="791">
        <v>0</v>
      </c>
      <c r="F30" s="792">
        <v>0</v>
      </c>
      <c r="G30" s="764">
        <v>0</v>
      </c>
      <c r="H30" s="421" t="s">
        <v>4</v>
      </c>
      <c r="I30" s="722"/>
      <c r="J30" s="391"/>
      <c r="K30" s="856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</row>
    <row r="31" spans="1:74" s="429" customFormat="1" ht="21" customHeight="1">
      <c r="A31" s="721" t="s">
        <v>251</v>
      </c>
      <c r="B31" s="763">
        <v>1364194342.29</v>
      </c>
      <c r="C31" s="763"/>
      <c r="D31" s="791">
        <v>828155017.97000003</v>
      </c>
      <c r="E31" s="791">
        <v>814866544.00999999</v>
      </c>
      <c r="F31" s="792">
        <v>677456322.94000006</v>
      </c>
      <c r="G31" s="764">
        <v>150698695.03</v>
      </c>
      <c r="H31" s="421" t="s">
        <v>4</v>
      </c>
      <c r="I31" s="722"/>
      <c r="J31" s="391"/>
      <c r="K31" s="856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  <c r="BF31" s="391"/>
      <c r="BG31" s="391"/>
      <c r="BH31" s="391"/>
      <c r="BI31" s="391"/>
      <c r="BJ31" s="391"/>
      <c r="BK31" s="391"/>
      <c r="BL31" s="391"/>
      <c r="BM31" s="391"/>
      <c r="BN31" s="391"/>
      <c r="BO31" s="391"/>
      <c r="BP31" s="391"/>
      <c r="BQ31" s="391"/>
      <c r="BR31" s="391"/>
      <c r="BS31" s="391"/>
      <c r="BT31" s="391"/>
      <c r="BU31" s="391"/>
      <c r="BV31" s="391"/>
    </row>
    <row r="32" spans="1:74" s="429" customFormat="1" ht="23.25" customHeight="1">
      <c r="A32" s="721" t="s">
        <v>252</v>
      </c>
      <c r="B32" s="763">
        <v>7100850.7200000007</v>
      </c>
      <c r="C32" s="763"/>
      <c r="D32" s="791">
        <v>0</v>
      </c>
      <c r="E32" s="791">
        <v>0</v>
      </c>
      <c r="F32" s="792">
        <v>0</v>
      </c>
      <c r="G32" s="764">
        <v>0</v>
      </c>
      <c r="H32" s="421" t="s">
        <v>4</v>
      </c>
      <c r="I32" s="722"/>
      <c r="J32" s="391"/>
      <c r="K32" s="856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G32" s="391"/>
      <c r="BH32" s="391"/>
      <c r="BI32" s="391"/>
      <c r="BJ32" s="391"/>
      <c r="BK32" s="391"/>
      <c r="BL32" s="391"/>
      <c r="BM32" s="391"/>
      <c r="BN32" s="391"/>
      <c r="BO32" s="391"/>
      <c r="BP32" s="391"/>
      <c r="BQ32" s="391"/>
      <c r="BR32" s="391"/>
      <c r="BS32" s="391"/>
      <c r="BT32" s="391"/>
      <c r="BU32" s="391"/>
      <c r="BV32" s="391"/>
    </row>
    <row r="33" spans="1:74" s="429" customFormat="1" ht="21.75" customHeight="1">
      <c r="A33" s="721" t="s">
        <v>253</v>
      </c>
      <c r="B33" s="763">
        <v>184459514.94999999</v>
      </c>
      <c r="C33" s="763"/>
      <c r="D33" s="791">
        <v>0</v>
      </c>
      <c r="E33" s="791">
        <v>0</v>
      </c>
      <c r="F33" s="792">
        <v>0</v>
      </c>
      <c r="G33" s="764">
        <v>0</v>
      </c>
      <c r="H33" s="421" t="s">
        <v>4</v>
      </c>
      <c r="I33" s="722"/>
      <c r="J33" s="391"/>
      <c r="K33" s="856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</row>
    <row r="34" spans="1:74" s="429" customFormat="1" ht="21.95" customHeight="1">
      <c r="A34" s="721" t="s">
        <v>254</v>
      </c>
      <c r="B34" s="763">
        <v>43056639.159999996</v>
      </c>
      <c r="C34" s="763"/>
      <c r="D34" s="791">
        <v>0</v>
      </c>
      <c r="E34" s="791">
        <v>0</v>
      </c>
      <c r="F34" s="792">
        <v>0</v>
      </c>
      <c r="G34" s="764">
        <v>0</v>
      </c>
      <c r="H34" s="421" t="s">
        <v>4</v>
      </c>
      <c r="I34" s="722"/>
      <c r="J34" s="391"/>
      <c r="K34" s="856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</row>
    <row r="35" spans="1:74" s="429" customFormat="1" ht="21.95" customHeight="1">
      <c r="A35" s="723" t="s">
        <v>255</v>
      </c>
      <c r="B35" s="763">
        <v>1126695.83</v>
      </c>
      <c r="C35" s="763"/>
      <c r="D35" s="791">
        <v>0</v>
      </c>
      <c r="E35" s="791">
        <v>0</v>
      </c>
      <c r="F35" s="792">
        <v>0</v>
      </c>
      <c r="G35" s="764">
        <v>0</v>
      </c>
      <c r="H35" s="421" t="s">
        <v>4</v>
      </c>
      <c r="I35" s="722"/>
      <c r="J35" s="391"/>
      <c r="K35" s="856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</row>
    <row r="36" spans="1:74" s="429" customFormat="1" ht="21.95" customHeight="1">
      <c r="A36" s="721" t="s">
        <v>256</v>
      </c>
      <c r="B36" s="763">
        <v>82161238.460000008</v>
      </c>
      <c r="C36" s="763"/>
      <c r="D36" s="791">
        <v>0</v>
      </c>
      <c r="E36" s="791">
        <v>0</v>
      </c>
      <c r="F36" s="792">
        <v>0</v>
      </c>
      <c r="G36" s="764">
        <v>0</v>
      </c>
      <c r="H36" s="421" t="s">
        <v>4</v>
      </c>
      <c r="I36" s="722"/>
      <c r="J36" s="391"/>
      <c r="K36" s="856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  <c r="BF36" s="391"/>
      <c r="BG36" s="391"/>
      <c r="BH36" s="391"/>
      <c r="BI36" s="391"/>
      <c r="BJ36" s="391"/>
      <c r="BK36" s="391"/>
      <c r="BL36" s="391"/>
      <c r="BM36" s="391"/>
      <c r="BN36" s="391"/>
      <c r="BO36" s="391"/>
      <c r="BP36" s="391"/>
      <c r="BQ36" s="391"/>
      <c r="BR36" s="391"/>
      <c r="BS36" s="391"/>
      <c r="BT36" s="391"/>
      <c r="BU36" s="391"/>
      <c r="BV36" s="391"/>
    </row>
    <row r="37" spans="1:74" s="429" customFormat="1" ht="21.95" customHeight="1">
      <c r="A37" s="721" t="s">
        <v>257</v>
      </c>
      <c r="B37" s="763">
        <v>1444647.26</v>
      </c>
      <c r="C37" s="763"/>
      <c r="D37" s="791">
        <v>0</v>
      </c>
      <c r="E37" s="791">
        <v>0</v>
      </c>
      <c r="F37" s="792">
        <v>0</v>
      </c>
      <c r="G37" s="764">
        <v>0</v>
      </c>
      <c r="H37" s="421" t="s">
        <v>4</v>
      </c>
      <c r="I37" s="722"/>
      <c r="J37" s="391"/>
      <c r="K37" s="856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1"/>
      <c r="AG37" s="391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W37" s="391"/>
      <c r="AX37" s="391"/>
      <c r="AY37" s="391"/>
      <c r="AZ37" s="391"/>
      <c r="BA37" s="391"/>
      <c r="BB37" s="391"/>
      <c r="BC37" s="391"/>
      <c r="BD37" s="391"/>
      <c r="BE37" s="391"/>
      <c r="BF37" s="391"/>
      <c r="BG37" s="391"/>
      <c r="BH37" s="391"/>
      <c r="BI37" s="391"/>
      <c r="BJ37" s="391"/>
      <c r="BK37" s="391"/>
      <c r="BL37" s="391"/>
      <c r="BM37" s="391"/>
      <c r="BN37" s="391"/>
      <c r="BO37" s="391"/>
      <c r="BP37" s="391"/>
      <c r="BQ37" s="391"/>
      <c r="BR37" s="391"/>
      <c r="BS37" s="391"/>
      <c r="BT37" s="391"/>
      <c r="BU37" s="391"/>
      <c r="BV37" s="391"/>
    </row>
    <row r="38" spans="1:74" s="429" customFormat="1" ht="21.95" customHeight="1">
      <c r="A38" s="721" t="s">
        <v>258</v>
      </c>
      <c r="B38" s="763">
        <v>110049.41</v>
      </c>
      <c r="C38" s="763"/>
      <c r="D38" s="791">
        <v>0</v>
      </c>
      <c r="E38" s="791">
        <v>0</v>
      </c>
      <c r="F38" s="792">
        <v>0</v>
      </c>
      <c r="G38" s="764">
        <v>0</v>
      </c>
      <c r="H38" s="421" t="s">
        <v>4</v>
      </c>
      <c r="I38" s="722"/>
      <c r="J38" s="391"/>
      <c r="K38" s="856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W38" s="391"/>
      <c r="AX38" s="391"/>
      <c r="AY38" s="391"/>
      <c r="AZ38" s="391"/>
      <c r="BA38" s="391"/>
      <c r="BB38" s="391"/>
      <c r="BC38" s="391"/>
      <c r="BD38" s="391"/>
      <c r="BE38" s="391"/>
      <c r="BF38" s="391"/>
      <c r="BG38" s="391"/>
      <c r="BH38" s="391"/>
      <c r="BI38" s="391"/>
      <c r="BJ38" s="391"/>
      <c r="BK38" s="391"/>
      <c r="BL38" s="391"/>
      <c r="BM38" s="391"/>
      <c r="BN38" s="391"/>
      <c r="BO38" s="391"/>
      <c r="BP38" s="391"/>
      <c r="BQ38" s="391"/>
      <c r="BR38" s="391"/>
      <c r="BS38" s="391"/>
      <c r="BT38" s="391"/>
      <c r="BU38" s="391"/>
      <c r="BV38" s="391"/>
    </row>
    <row r="39" spans="1:74" s="429" customFormat="1" ht="21.95" customHeight="1">
      <c r="A39" s="721" t="s">
        <v>259</v>
      </c>
      <c r="B39" s="763">
        <v>8985411.2899999972</v>
      </c>
      <c r="C39" s="763"/>
      <c r="D39" s="791">
        <v>0</v>
      </c>
      <c r="E39" s="791">
        <v>0</v>
      </c>
      <c r="F39" s="792">
        <v>0</v>
      </c>
      <c r="G39" s="764">
        <v>0</v>
      </c>
      <c r="H39" s="421" t="s">
        <v>4</v>
      </c>
      <c r="I39" s="722"/>
      <c r="J39" s="391"/>
      <c r="K39" s="856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</row>
    <row r="40" spans="1:74" s="429" customFormat="1" ht="21.95" customHeight="1">
      <c r="A40" s="721" t="s">
        <v>711</v>
      </c>
      <c r="B40" s="763">
        <v>4191706.6900000004</v>
      </c>
      <c r="C40" s="763"/>
      <c r="D40" s="791">
        <v>0</v>
      </c>
      <c r="E40" s="791">
        <v>0</v>
      </c>
      <c r="F40" s="792">
        <v>0</v>
      </c>
      <c r="G40" s="764">
        <v>0</v>
      </c>
      <c r="H40" s="421" t="s">
        <v>4</v>
      </c>
      <c r="I40" s="722"/>
      <c r="J40" s="391"/>
      <c r="K40" s="856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1"/>
      <c r="AU40" s="391"/>
      <c r="AV40" s="391"/>
      <c r="AW40" s="391"/>
      <c r="AX40" s="391"/>
      <c r="AY40" s="391"/>
      <c r="AZ40" s="391"/>
      <c r="BA40" s="391"/>
      <c r="BB40" s="391"/>
      <c r="BC40" s="391"/>
      <c r="BD40" s="391"/>
      <c r="BE40" s="391"/>
      <c r="BF40" s="391"/>
      <c r="BG40" s="391"/>
      <c r="BH40" s="391"/>
      <c r="BI40" s="391"/>
      <c r="BJ40" s="391"/>
      <c r="BK40" s="391"/>
      <c r="BL40" s="391"/>
      <c r="BM40" s="391"/>
      <c r="BN40" s="391"/>
      <c r="BO40" s="391"/>
      <c r="BP40" s="391"/>
      <c r="BQ40" s="391"/>
      <c r="BR40" s="391"/>
      <c r="BS40" s="391"/>
      <c r="BT40" s="391"/>
      <c r="BU40" s="391"/>
      <c r="BV40" s="391"/>
    </row>
    <row r="41" spans="1:74" s="429" customFormat="1" ht="21.95" customHeight="1">
      <c r="A41" s="721" t="s">
        <v>260</v>
      </c>
      <c r="B41" s="763">
        <v>1322929627.6600001</v>
      </c>
      <c r="C41" s="763"/>
      <c r="D41" s="791">
        <v>0</v>
      </c>
      <c r="E41" s="791">
        <v>0</v>
      </c>
      <c r="F41" s="792">
        <v>0</v>
      </c>
      <c r="G41" s="764">
        <v>0</v>
      </c>
      <c r="H41" s="421" t="s">
        <v>4</v>
      </c>
      <c r="I41" s="722"/>
      <c r="J41" s="391"/>
      <c r="K41" s="856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  <c r="AC41" s="391"/>
      <c r="AD41" s="391"/>
      <c r="AE41" s="391"/>
      <c r="AF41" s="391"/>
      <c r="AG41" s="391"/>
      <c r="AH41" s="391"/>
      <c r="AI41" s="391"/>
      <c r="AJ41" s="391"/>
      <c r="AK41" s="391"/>
      <c r="AL41" s="391"/>
      <c r="AM41" s="391"/>
      <c r="AN41" s="391"/>
      <c r="AO41" s="391"/>
      <c r="AP41" s="391"/>
      <c r="AQ41" s="391"/>
      <c r="AR41" s="391"/>
      <c r="AS41" s="391"/>
      <c r="AT41" s="391"/>
      <c r="AU41" s="391"/>
      <c r="AV41" s="391"/>
      <c r="AW41" s="391"/>
      <c r="AX41" s="391"/>
      <c r="AY41" s="391"/>
      <c r="AZ41" s="391"/>
      <c r="BA41" s="391"/>
      <c r="BB41" s="391"/>
      <c r="BC41" s="391"/>
      <c r="BD41" s="391"/>
      <c r="BE41" s="391"/>
      <c r="BF41" s="391"/>
      <c r="BG41" s="391"/>
      <c r="BH41" s="391"/>
      <c r="BI41" s="391"/>
      <c r="BJ41" s="391"/>
      <c r="BK41" s="391"/>
      <c r="BL41" s="391"/>
      <c r="BM41" s="391"/>
      <c r="BN41" s="391"/>
      <c r="BO41" s="391"/>
      <c r="BP41" s="391"/>
      <c r="BQ41" s="391"/>
      <c r="BR41" s="391"/>
      <c r="BS41" s="391"/>
      <c r="BT41" s="391"/>
      <c r="BU41" s="391"/>
      <c r="BV41" s="391"/>
    </row>
    <row r="42" spans="1:74" s="429" customFormat="1" ht="21.95" customHeight="1">
      <c r="A42" s="721" t="s">
        <v>261</v>
      </c>
      <c r="B42" s="763">
        <v>8407246.4000000004</v>
      </c>
      <c r="C42" s="763"/>
      <c r="D42" s="791">
        <v>0</v>
      </c>
      <c r="E42" s="791">
        <v>0</v>
      </c>
      <c r="F42" s="792">
        <v>0</v>
      </c>
      <c r="G42" s="764">
        <v>0</v>
      </c>
      <c r="H42" s="421" t="s">
        <v>4</v>
      </c>
      <c r="I42" s="722"/>
      <c r="J42" s="391"/>
      <c r="K42" s="856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1"/>
      <c r="AL42" s="391"/>
      <c r="AM42" s="391"/>
      <c r="AN42" s="391"/>
      <c r="AO42" s="391"/>
      <c r="AP42" s="391"/>
      <c r="AQ42" s="391"/>
      <c r="AR42" s="391"/>
      <c r="AS42" s="391"/>
      <c r="AT42" s="391"/>
      <c r="AU42" s="391"/>
      <c r="AV42" s="391"/>
      <c r="AW42" s="391"/>
      <c r="AX42" s="391"/>
      <c r="AY42" s="391"/>
      <c r="AZ42" s="391"/>
      <c r="BA42" s="391"/>
      <c r="BB42" s="391"/>
      <c r="BC42" s="391"/>
      <c r="BD42" s="391"/>
      <c r="BE42" s="391"/>
      <c r="BF42" s="391"/>
      <c r="BG42" s="391"/>
      <c r="BH42" s="391"/>
      <c r="BI42" s="391"/>
      <c r="BJ42" s="391"/>
      <c r="BK42" s="391"/>
      <c r="BL42" s="391"/>
      <c r="BM42" s="391"/>
      <c r="BN42" s="391"/>
      <c r="BO42" s="391"/>
      <c r="BP42" s="391"/>
      <c r="BQ42" s="391"/>
      <c r="BR42" s="391"/>
      <c r="BS42" s="391"/>
      <c r="BT42" s="391"/>
      <c r="BU42" s="391"/>
      <c r="BV42" s="391"/>
    </row>
    <row r="43" spans="1:74" s="429" customFormat="1" ht="21.95" customHeight="1">
      <c r="A43" s="721" t="s">
        <v>262</v>
      </c>
      <c r="B43" s="763">
        <v>15167798.76</v>
      </c>
      <c r="C43" s="763"/>
      <c r="D43" s="791">
        <v>0</v>
      </c>
      <c r="E43" s="791">
        <v>0</v>
      </c>
      <c r="F43" s="792">
        <v>0</v>
      </c>
      <c r="G43" s="764">
        <v>0</v>
      </c>
      <c r="H43" s="421" t="s">
        <v>4</v>
      </c>
      <c r="I43" s="722"/>
      <c r="J43" s="391"/>
      <c r="K43" s="856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91"/>
      <c r="BB43" s="391"/>
      <c r="BC43" s="391"/>
      <c r="BD43" s="391"/>
      <c r="BE43" s="391"/>
      <c r="BF43" s="391"/>
      <c r="BG43" s="391"/>
      <c r="BH43" s="391"/>
      <c r="BI43" s="391"/>
      <c r="BJ43" s="391"/>
      <c r="BK43" s="391"/>
      <c r="BL43" s="391"/>
      <c r="BM43" s="391"/>
      <c r="BN43" s="391"/>
      <c r="BO43" s="391"/>
      <c r="BP43" s="391"/>
      <c r="BQ43" s="391"/>
      <c r="BR43" s="391"/>
      <c r="BS43" s="391"/>
      <c r="BT43" s="391"/>
      <c r="BU43" s="391"/>
      <c r="BV43" s="391"/>
    </row>
    <row r="44" spans="1:74" s="429" customFormat="1" ht="21.95" customHeight="1">
      <c r="A44" s="721" t="s">
        <v>263</v>
      </c>
      <c r="B44" s="763">
        <v>28457296.419999987</v>
      </c>
      <c r="C44" s="763"/>
      <c r="D44" s="791">
        <v>0</v>
      </c>
      <c r="E44" s="791">
        <v>0</v>
      </c>
      <c r="F44" s="792">
        <v>0</v>
      </c>
      <c r="G44" s="764">
        <v>0</v>
      </c>
      <c r="H44" s="421" t="s">
        <v>4</v>
      </c>
      <c r="I44" s="722"/>
      <c r="J44" s="391"/>
      <c r="K44" s="856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391"/>
      <c r="BC44" s="391"/>
      <c r="BD44" s="391"/>
      <c r="BE44" s="391"/>
      <c r="BF44" s="391"/>
      <c r="BG44" s="391"/>
      <c r="BH44" s="391"/>
      <c r="BI44" s="391"/>
      <c r="BJ44" s="391"/>
      <c r="BK44" s="391"/>
      <c r="BL44" s="391"/>
      <c r="BM44" s="391"/>
      <c r="BN44" s="391"/>
      <c r="BO44" s="391"/>
      <c r="BP44" s="391"/>
      <c r="BQ44" s="391"/>
      <c r="BR44" s="391"/>
      <c r="BS44" s="391"/>
      <c r="BT44" s="391"/>
      <c r="BU44" s="391"/>
      <c r="BV44" s="391"/>
    </row>
    <row r="45" spans="1:74" s="429" customFormat="1" ht="21.95" customHeight="1">
      <c r="A45" s="721" t="s">
        <v>264</v>
      </c>
      <c r="B45" s="763">
        <v>1026500.1900000001</v>
      </c>
      <c r="C45" s="763"/>
      <c r="D45" s="791">
        <v>5728</v>
      </c>
      <c r="E45" s="791">
        <v>0</v>
      </c>
      <c r="F45" s="792">
        <v>5728</v>
      </c>
      <c r="G45" s="764">
        <v>0</v>
      </c>
      <c r="H45" s="421" t="s">
        <v>4</v>
      </c>
      <c r="I45" s="722"/>
      <c r="J45" s="391"/>
      <c r="K45" s="856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</row>
    <row r="46" spans="1:74" s="429" customFormat="1" ht="21.95" customHeight="1">
      <c r="A46" s="721" t="s">
        <v>265</v>
      </c>
      <c r="B46" s="763">
        <v>13814976.820000002</v>
      </c>
      <c r="C46" s="763"/>
      <c r="D46" s="791">
        <v>0</v>
      </c>
      <c r="E46" s="791">
        <v>0</v>
      </c>
      <c r="F46" s="792">
        <v>0</v>
      </c>
      <c r="G46" s="764">
        <v>0</v>
      </c>
      <c r="H46" s="421" t="s">
        <v>4</v>
      </c>
      <c r="I46" s="722"/>
      <c r="J46" s="391"/>
      <c r="K46" s="856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</row>
    <row r="47" spans="1:74" s="429" customFormat="1" ht="21.95" customHeight="1">
      <c r="A47" s="721" t="s">
        <v>266</v>
      </c>
      <c r="B47" s="763">
        <v>2080268.8599999999</v>
      </c>
      <c r="C47" s="763"/>
      <c r="D47" s="791">
        <v>0</v>
      </c>
      <c r="E47" s="791">
        <v>0</v>
      </c>
      <c r="F47" s="792">
        <v>0</v>
      </c>
      <c r="G47" s="764">
        <v>0</v>
      </c>
      <c r="H47" s="421" t="s">
        <v>4</v>
      </c>
      <c r="I47" s="722"/>
      <c r="J47" s="391"/>
      <c r="K47" s="856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391"/>
      <c r="BI47" s="391"/>
      <c r="BJ47" s="391"/>
      <c r="BK47" s="391"/>
      <c r="BL47" s="391"/>
      <c r="BM47" s="391"/>
      <c r="BN47" s="391"/>
      <c r="BO47" s="391"/>
      <c r="BP47" s="391"/>
      <c r="BQ47" s="391"/>
      <c r="BR47" s="391"/>
      <c r="BS47" s="391"/>
      <c r="BT47" s="391"/>
      <c r="BU47" s="391"/>
      <c r="BV47" s="391"/>
    </row>
    <row r="48" spans="1:74" s="429" customFormat="1" ht="21.95" customHeight="1">
      <c r="A48" s="721" t="s">
        <v>267</v>
      </c>
      <c r="B48" s="763">
        <v>238482722.5</v>
      </c>
      <c r="C48" s="763"/>
      <c r="D48" s="791">
        <v>2193.1999999999998</v>
      </c>
      <c r="E48" s="791">
        <v>2193.1999999999998</v>
      </c>
      <c r="F48" s="792">
        <v>2193.1999999999998</v>
      </c>
      <c r="G48" s="764">
        <v>0</v>
      </c>
      <c r="H48" s="421" t="s">
        <v>4</v>
      </c>
      <c r="I48" s="722"/>
      <c r="J48" s="391"/>
      <c r="K48" s="856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391"/>
      <c r="BI48" s="391"/>
      <c r="BJ48" s="391"/>
      <c r="BK48" s="391"/>
      <c r="BL48" s="391"/>
      <c r="BM48" s="391"/>
      <c r="BN48" s="391"/>
      <c r="BO48" s="391"/>
      <c r="BP48" s="391"/>
      <c r="BQ48" s="391"/>
      <c r="BR48" s="391"/>
      <c r="BS48" s="391"/>
      <c r="BT48" s="391"/>
      <c r="BU48" s="391"/>
      <c r="BV48" s="391"/>
    </row>
    <row r="49" spans="1:74" s="429" customFormat="1" ht="21.95" customHeight="1">
      <c r="A49" s="721" t="s">
        <v>268</v>
      </c>
      <c r="B49" s="763">
        <v>286751457.81000018</v>
      </c>
      <c r="C49" s="763"/>
      <c r="D49" s="791">
        <v>4359.42</v>
      </c>
      <c r="E49" s="791">
        <v>906</v>
      </c>
      <c r="F49" s="792">
        <v>4359.42</v>
      </c>
      <c r="G49" s="764">
        <v>0</v>
      </c>
      <c r="H49" s="421" t="s">
        <v>4</v>
      </c>
      <c r="I49" s="722"/>
      <c r="J49" s="391"/>
      <c r="K49" s="856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1"/>
      <c r="BA49" s="391"/>
      <c r="BB49" s="391"/>
      <c r="BC49" s="391"/>
      <c r="BD49" s="391"/>
      <c r="BE49" s="391"/>
      <c r="BF49" s="391"/>
      <c r="BG49" s="391"/>
      <c r="BH49" s="391"/>
      <c r="BI49" s="391"/>
      <c r="BJ49" s="391"/>
      <c r="BK49" s="391"/>
      <c r="BL49" s="391"/>
      <c r="BM49" s="391"/>
      <c r="BN49" s="391"/>
      <c r="BO49" s="391"/>
      <c r="BP49" s="391"/>
      <c r="BQ49" s="391"/>
      <c r="BR49" s="391"/>
      <c r="BS49" s="391"/>
      <c r="BT49" s="391"/>
      <c r="BU49" s="391"/>
      <c r="BV49" s="391"/>
    </row>
    <row r="50" spans="1:74" s="429" customFormat="1" ht="21.95" customHeight="1">
      <c r="A50" s="721" t="s">
        <v>269</v>
      </c>
      <c r="B50" s="763">
        <v>236406.34</v>
      </c>
      <c r="C50" s="763"/>
      <c r="D50" s="791">
        <v>0</v>
      </c>
      <c r="E50" s="791">
        <v>0</v>
      </c>
      <c r="F50" s="792">
        <v>0</v>
      </c>
      <c r="G50" s="764">
        <v>0</v>
      </c>
      <c r="H50" s="421" t="s">
        <v>4</v>
      </c>
      <c r="I50" s="722"/>
      <c r="J50" s="391"/>
      <c r="K50" s="856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</row>
    <row r="51" spans="1:74" s="429" customFormat="1" ht="21.95" customHeight="1">
      <c r="A51" s="721" t="s">
        <v>270</v>
      </c>
      <c r="B51" s="763">
        <v>15536440.970000001</v>
      </c>
      <c r="C51" s="763"/>
      <c r="D51" s="791">
        <v>0</v>
      </c>
      <c r="E51" s="791">
        <v>0</v>
      </c>
      <c r="F51" s="792">
        <v>0</v>
      </c>
      <c r="G51" s="764">
        <v>0</v>
      </c>
      <c r="H51" s="421" t="s">
        <v>4</v>
      </c>
      <c r="I51" s="722"/>
      <c r="J51" s="391"/>
      <c r="K51" s="856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</row>
    <row r="52" spans="1:74" s="429" customFormat="1" ht="21.95" customHeight="1">
      <c r="A52" s="721" t="s">
        <v>271</v>
      </c>
      <c r="B52" s="763">
        <v>1082285564.8899996</v>
      </c>
      <c r="C52" s="763"/>
      <c r="D52" s="791">
        <v>0</v>
      </c>
      <c r="E52" s="791">
        <v>0</v>
      </c>
      <c r="F52" s="792">
        <v>0</v>
      </c>
      <c r="G52" s="764">
        <v>0</v>
      </c>
      <c r="H52" s="421" t="s">
        <v>4</v>
      </c>
      <c r="I52" s="722"/>
      <c r="J52" s="391"/>
      <c r="K52" s="856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</row>
    <row r="53" spans="1:74" s="429" customFormat="1" ht="21.95" customHeight="1">
      <c r="A53" s="721" t="s">
        <v>595</v>
      </c>
      <c r="B53" s="763">
        <v>14915773.309999999</v>
      </c>
      <c r="C53" s="763"/>
      <c r="D53" s="791">
        <v>0</v>
      </c>
      <c r="E53" s="791">
        <v>0</v>
      </c>
      <c r="F53" s="792">
        <v>0</v>
      </c>
      <c r="G53" s="764">
        <v>0</v>
      </c>
      <c r="H53" s="421" t="s">
        <v>4</v>
      </c>
      <c r="I53" s="722"/>
      <c r="J53" s="391"/>
      <c r="K53" s="856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</row>
    <row r="54" spans="1:74" s="429" customFormat="1" ht="21.95" customHeight="1">
      <c r="A54" s="721" t="s">
        <v>273</v>
      </c>
      <c r="B54" s="763">
        <v>3162059.7000000007</v>
      </c>
      <c r="C54" s="763"/>
      <c r="D54" s="791">
        <v>0</v>
      </c>
      <c r="E54" s="791">
        <v>0</v>
      </c>
      <c r="F54" s="792">
        <v>0</v>
      </c>
      <c r="G54" s="764">
        <v>0</v>
      </c>
      <c r="H54" s="421" t="s">
        <v>4</v>
      </c>
      <c r="I54" s="722"/>
      <c r="J54" s="391"/>
      <c r="K54" s="856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</row>
    <row r="55" spans="1:74" s="429" customFormat="1" ht="21.95" customHeight="1">
      <c r="A55" s="724" t="s">
        <v>274</v>
      </c>
      <c r="B55" s="763">
        <v>80280802.419999987</v>
      </c>
      <c r="C55" s="763"/>
      <c r="D55" s="791">
        <v>929.8</v>
      </c>
      <c r="E55" s="791">
        <v>0</v>
      </c>
      <c r="F55" s="792">
        <v>929.8</v>
      </c>
      <c r="G55" s="764">
        <v>0</v>
      </c>
      <c r="H55" s="421" t="s">
        <v>4</v>
      </c>
      <c r="I55" s="722"/>
      <c r="J55" s="391"/>
      <c r="K55" s="856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</row>
    <row r="56" spans="1:74" s="429" customFormat="1" ht="21.75" customHeight="1">
      <c r="A56" s="721" t="s">
        <v>275</v>
      </c>
      <c r="B56" s="763">
        <v>38351402.339999989</v>
      </c>
      <c r="C56" s="763"/>
      <c r="D56" s="791">
        <v>0</v>
      </c>
      <c r="E56" s="791">
        <v>0</v>
      </c>
      <c r="F56" s="792">
        <v>0</v>
      </c>
      <c r="G56" s="764">
        <v>0</v>
      </c>
      <c r="H56" s="421" t="s">
        <v>4</v>
      </c>
      <c r="I56" s="722"/>
      <c r="J56" s="391"/>
      <c r="K56" s="856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</row>
    <row r="57" spans="1:74" s="429" customFormat="1" ht="21.75" customHeight="1">
      <c r="A57" s="721" t="s">
        <v>276</v>
      </c>
      <c r="B57" s="763">
        <v>20488262.099999998</v>
      </c>
      <c r="C57" s="763"/>
      <c r="D57" s="791">
        <v>0</v>
      </c>
      <c r="E57" s="791">
        <v>0</v>
      </c>
      <c r="F57" s="792">
        <v>0</v>
      </c>
      <c r="G57" s="764">
        <v>0</v>
      </c>
      <c r="H57" s="421" t="s">
        <v>4</v>
      </c>
      <c r="I57" s="722"/>
      <c r="J57" s="391"/>
      <c r="K57" s="856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</row>
    <row r="58" spans="1:74" s="429" customFormat="1" ht="21.75" customHeight="1">
      <c r="A58" s="723" t="s">
        <v>277</v>
      </c>
      <c r="B58" s="763">
        <v>219473.93</v>
      </c>
      <c r="C58" s="763"/>
      <c r="D58" s="791">
        <v>0</v>
      </c>
      <c r="E58" s="791">
        <v>0</v>
      </c>
      <c r="F58" s="792">
        <v>0</v>
      </c>
      <c r="G58" s="764">
        <v>0</v>
      </c>
      <c r="H58" s="421" t="s">
        <v>4</v>
      </c>
      <c r="I58" s="722"/>
      <c r="J58" s="391"/>
      <c r="K58" s="856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91"/>
      <c r="AB58" s="391"/>
      <c r="AC58" s="391"/>
      <c r="AD58" s="391"/>
      <c r="AE58" s="391"/>
      <c r="AF58" s="391"/>
      <c r="AG58" s="391"/>
      <c r="AH58" s="391"/>
      <c r="AI58" s="391"/>
      <c r="AJ58" s="391"/>
      <c r="AK58" s="391"/>
      <c r="AL58" s="391"/>
      <c r="AM58" s="391"/>
      <c r="AN58" s="391"/>
      <c r="AO58" s="391"/>
      <c r="AP58" s="391"/>
      <c r="AQ58" s="391"/>
      <c r="AR58" s="391"/>
      <c r="AS58" s="391"/>
      <c r="AT58" s="391"/>
      <c r="AU58" s="391"/>
      <c r="AV58" s="391"/>
      <c r="AW58" s="391"/>
      <c r="AX58" s="391"/>
      <c r="AY58" s="391"/>
      <c r="AZ58" s="391"/>
      <c r="BA58" s="391"/>
      <c r="BB58" s="391"/>
      <c r="BC58" s="391"/>
      <c r="BD58" s="391"/>
      <c r="BE58" s="391"/>
      <c r="BF58" s="391"/>
      <c r="BG58" s="391"/>
      <c r="BH58" s="391"/>
      <c r="BI58" s="391"/>
      <c r="BJ58" s="391"/>
      <c r="BK58" s="391"/>
      <c r="BL58" s="391"/>
      <c r="BM58" s="391"/>
      <c r="BN58" s="391"/>
      <c r="BO58" s="391"/>
      <c r="BP58" s="391"/>
      <c r="BQ58" s="391"/>
      <c r="BR58" s="391"/>
      <c r="BS58" s="391"/>
      <c r="BT58" s="391"/>
      <c r="BU58" s="391"/>
      <c r="BV58" s="391"/>
    </row>
    <row r="59" spans="1:74" s="429" customFormat="1" ht="21.75" customHeight="1">
      <c r="A59" s="721" t="s">
        <v>278</v>
      </c>
      <c r="B59" s="763">
        <v>1898854.6600000001</v>
      </c>
      <c r="C59" s="763"/>
      <c r="D59" s="791">
        <v>0</v>
      </c>
      <c r="E59" s="791">
        <v>0</v>
      </c>
      <c r="F59" s="792">
        <v>0</v>
      </c>
      <c r="G59" s="764">
        <v>0</v>
      </c>
      <c r="H59" s="421" t="s">
        <v>4</v>
      </c>
      <c r="I59" s="722"/>
      <c r="J59" s="391"/>
      <c r="K59" s="856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</row>
    <row r="60" spans="1:74" s="429" customFormat="1" ht="21.75" customHeight="1">
      <c r="A60" s="721" t="s">
        <v>279</v>
      </c>
      <c r="B60" s="763">
        <v>2844812.6599999997</v>
      </c>
      <c r="C60" s="763"/>
      <c r="D60" s="791">
        <v>0</v>
      </c>
      <c r="E60" s="791">
        <v>0</v>
      </c>
      <c r="F60" s="792">
        <v>0</v>
      </c>
      <c r="G60" s="764">
        <v>0</v>
      </c>
      <c r="H60" s="421" t="s">
        <v>4</v>
      </c>
      <c r="I60" s="722"/>
      <c r="J60" s="391"/>
      <c r="K60" s="856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</row>
    <row r="61" spans="1:74" s="429" customFormat="1" ht="21.75" customHeight="1">
      <c r="A61" s="721" t="s">
        <v>730</v>
      </c>
      <c r="B61" s="763">
        <v>12906420.220000003</v>
      </c>
      <c r="C61" s="763"/>
      <c r="D61" s="791">
        <v>0</v>
      </c>
      <c r="E61" s="791">
        <v>0</v>
      </c>
      <c r="F61" s="792">
        <v>0</v>
      </c>
      <c r="G61" s="764">
        <v>0</v>
      </c>
      <c r="H61" s="421"/>
      <c r="I61" s="722"/>
      <c r="J61" s="391"/>
      <c r="K61" s="856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1"/>
      <c r="AV61" s="391"/>
      <c r="AW61" s="391"/>
      <c r="AX61" s="391"/>
      <c r="AY61" s="391"/>
      <c r="AZ61" s="391"/>
      <c r="BA61" s="391"/>
      <c r="BB61" s="391"/>
      <c r="BC61" s="391"/>
      <c r="BD61" s="391"/>
      <c r="BE61" s="391"/>
      <c r="BF61" s="391"/>
      <c r="BG61" s="391"/>
      <c r="BH61" s="391"/>
      <c r="BI61" s="391"/>
      <c r="BJ61" s="391"/>
      <c r="BK61" s="391"/>
      <c r="BL61" s="391"/>
      <c r="BM61" s="391"/>
      <c r="BN61" s="391"/>
      <c r="BO61" s="391"/>
      <c r="BP61" s="391"/>
      <c r="BQ61" s="391"/>
      <c r="BR61" s="391"/>
      <c r="BS61" s="391"/>
      <c r="BT61" s="391"/>
      <c r="BU61" s="391"/>
      <c r="BV61" s="391"/>
    </row>
    <row r="62" spans="1:74" s="429" customFormat="1" ht="21.75" customHeight="1">
      <c r="A62" s="721" t="s">
        <v>280</v>
      </c>
      <c r="B62" s="763">
        <v>593917.12000000011</v>
      </c>
      <c r="C62" s="763"/>
      <c r="D62" s="791">
        <v>0</v>
      </c>
      <c r="E62" s="791">
        <v>0</v>
      </c>
      <c r="F62" s="792">
        <v>0</v>
      </c>
      <c r="G62" s="764">
        <v>0</v>
      </c>
      <c r="H62" s="421"/>
      <c r="I62" s="722"/>
      <c r="J62" s="391"/>
      <c r="K62" s="856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</row>
    <row r="63" spans="1:74" s="429" customFormat="1" ht="21.75" customHeight="1">
      <c r="A63" s="721" t="s">
        <v>596</v>
      </c>
      <c r="B63" s="763">
        <v>4243510.1100000003</v>
      </c>
      <c r="C63" s="763"/>
      <c r="D63" s="791">
        <v>0</v>
      </c>
      <c r="E63" s="791">
        <v>0</v>
      </c>
      <c r="F63" s="792">
        <v>0</v>
      </c>
      <c r="G63" s="764">
        <v>0</v>
      </c>
      <c r="H63" s="421" t="s">
        <v>4</v>
      </c>
      <c r="I63" s="722"/>
      <c r="J63" s="391"/>
      <c r="K63" s="856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1"/>
      <c r="BR63" s="391"/>
      <c r="BS63" s="391"/>
      <c r="BT63" s="391"/>
      <c r="BU63" s="391"/>
      <c r="BV63" s="391"/>
    </row>
    <row r="64" spans="1:74" s="429" customFormat="1" ht="21.75" customHeight="1">
      <c r="A64" s="721" t="s">
        <v>282</v>
      </c>
      <c r="B64" s="763">
        <v>1184287.9099999999</v>
      </c>
      <c r="C64" s="763"/>
      <c r="D64" s="791">
        <v>0</v>
      </c>
      <c r="E64" s="791">
        <v>0</v>
      </c>
      <c r="F64" s="792">
        <v>0</v>
      </c>
      <c r="G64" s="764">
        <v>0</v>
      </c>
      <c r="H64" s="421" t="s">
        <v>4</v>
      </c>
      <c r="I64" s="722"/>
      <c r="J64" s="391"/>
      <c r="K64" s="856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</row>
    <row r="65" spans="1:76" s="429" customFormat="1" ht="21.75" customHeight="1">
      <c r="A65" s="721" t="s">
        <v>734</v>
      </c>
      <c r="B65" s="763">
        <v>2767723.62</v>
      </c>
      <c r="C65" s="763"/>
      <c r="D65" s="791">
        <v>0</v>
      </c>
      <c r="E65" s="791">
        <v>0</v>
      </c>
      <c r="F65" s="792">
        <v>0</v>
      </c>
      <c r="G65" s="764">
        <v>0</v>
      </c>
      <c r="H65" s="421"/>
      <c r="I65" s="722"/>
      <c r="J65" s="391"/>
      <c r="K65" s="856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1"/>
      <c r="BR65" s="391"/>
      <c r="BS65" s="391"/>
      <c r="BT65" s="391"/>
      <c r="BU65" s="391"/>
      <c r="BV65" s="391"/>
    </row>
    <row r="66" spans="1:76" s="429" customFormat="1" ht="21.75" customHeight="1">
      <c r="A66" s="721" t="s">
        <v>283</v>
      </c>
      <c r="B66" s="763">
        <v>10818335.250000002</v>
      </c>
      <c r="C66" s="763"/>
      <c r="D66" s="791">
        <v>0</v>
      </c>
      <c r="E66" s="791">
        <v>0</v>
      </c>
      <c r="F66" s="792">
        <v>0</v>
      </c>
      <c r="G66" s="764">
        <v>0</v>
      </c>
      <c r="H66" s="421" t="s">
        <v>4</v>
      </c>
      <c r="I66" s="722"/>
      <c r="J66" s="391"/>
      <c r="K66" s="856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  <c r="AA66" s="391"/>
      <c r="AB66" s="391"/>
      <c r="AC66" s="391"/>
      <c r="AD66" s="391"/>
      <c r="AE66" s="391"/>
      <c r="AF66" s="391"/>
      <c r="AG66" s="391"/>
      <c r="AH66" s="391"/>
      <c r="AI66" s="391"/>
      <c r="AJ66" s="391"/>
      <c r="AK66" s="391"/>
      <c r="AL66" s="391"/>
      <c r="AM66" s="391"/>
      <c r="AN66" s="391"/>
      <c r="AO66" s="391"/>
      <c r="AP66" s="391"/>
      <c r="AQ66" s="391"/>
      <c r="AR66" s="391"/>
      <c r="AS66" s="391"/>
      <c r="AT66" s="391"/>
      <c r="AU66" s="391"/>
      <c r="AV66" s="391"/>
      <c r="AW66" s="391"/>
      <c r="AX66" s="391"/>
      <c r="AY66" s="391"/>
      <c r="AZ66" s="391"/>
      <c r="BA66" s="391"/>
      <c r="BB66" s="391"/>
      <c r="BC66" s="391"/>
      <c r="BD66" s="391"/>
      <c r="BE66" s="391"/>
      <c r="BF66" s="391"/>
      <c r="BG66" s="391"/>
      <c r="BH66" s="391"/>
      <c r="BI66" s="391"/>
      <c r="BJ66" s="391"/>
      <c r="BK66" s="391"/>
      <c r="BL66" s="391"/>
      <c r="BM66" s="391"/>
      <c r="BN66" s="391"/>
      <c r="BO66" s="391"/>
      <c r="BP66" s="391"/>
      <c r="BQ66" s="391"/>
      <c r="BR66" s="391"/>
      <c r="BS66" s="391"/>
      <c r="BT66" s="391"/>
      <c r="BU66" s="391"/>
      <c r="BV66" s="391"/>
    </row>
    <row r="67" spans="1:76" s="429" customFormat="1" ht="21.95" customHeight="1">
      <c r="A67" s="721" t="s">
        <v>284</v>
      </c>
      <c r="B67" s="763">
        <v>5478576.4800000014</v>
      </c>
      <c r="C67" s="763"/>
      <c r="D67" s="791">
        <v>0</v>
      </c>
      <c r="E67" s="791">
        <v>0</v>
      </c>
      <c r="F67" s="792">
        <v>0</v>
      </c>
      <c r="G67" s="764">
        <v>0</v>
      </c>
      <c r="H67" s="421" t="s">
        <v>4</v>
      </c>
      <c r="I67" s="722"/>
      <c r="J67" s="391"/>
      <c r="K67" s="856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1"/>
      <c r="BF67" s="391"/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</row>
    <row r="68" spans="1:76" s="429" customFormat="1" ht="21.95" customHeight="1">
      <c r="A68" s="721" t="s">
        <v>285</v>
      </c>
      <c r="B68" s="763">
        <v>28426532.039999999</v>
      </c>
      <c r="C68" s="763"/>
      <c r="D68" s="791">
        <v>0</v>
      </c>
      <c r="E68" s="791">
        <v>0</v>
      </c>
      <c r="F68" s="792">
        <v>0</v>
      </c>
      <c r="G68" s="764">
        <v>0</v>
      </c>
      <c r="H68" s="421" t="s">
        <v>4</v>
      </c>
      <c r="I68" s="722"/>
      <c r="J68" s="391"/>
      <c r="K68" s="856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91"/>
      <c r="BH68" s="391"/>
      <c r="BI68" s="391"/>
      <c r="BJ68" s="391"/>
      <c r="BK68" s="391"/>
      <c r="BL68" s="391"/>
      <c r="BM68" s="391"/>
      <c r="BN68" s="391"/>
      <c r="BO68" s="391"/>
      <c r="BP68" s="391"/>
      <c r="BQ68" s="391"/>
      <c r="BR68" s="391"/>
      <c r="BS68" s="391"/>
      <c r="BT68" s="391"/>
      <c r="BU68" s="391"/>
      <c r="BV68" s="391"/>
    </row>
    <row r="69" spans="1:76" s="429" customFormat="1" ht="21.95" customHeight="1">
      <c r="A69" s="721" t="s">
        <v>286</v>
      </c>
      <c r="B69" s="763">
        <v>4022365.5</v>
      </c>
      <c r="C69" s="763"/>
      <c r="D69" s="791">
        <v>0</v>
      </c>
      <c r="E69" s="791">
        <v>0</v>
      </c>
      <c r="F69" s="792">
        <v>0</v>
      </c>
      <c r="G69" s="764">
        <v>0</v>
      </c>
      <c r="H69" s="421" t="s">
        <v>4</v>
      </c>
      <c r="I69" s="722"/>
      <c r="J69" s="391"/>
      <c r="K69" s="856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  <c r="AA69" s="391"/>
      <c r="AB69" s="391"/>
      <c r="AC69" s="391"/>
      <c r="AD69" s="391"/>
      <c r="AE69" s="391"/>
      <c r="AF69" s="391"/>
      <c r="AG69" s="391"/>
      <c r="AH69" s="391"/>
      <c r="AI69" s="391"/>
      <c r="AJ69" s="391"/>
      <c r="AK69" s="391"/>
      <c r="AL69" s="391"/>
      <c r="AM69" s="391"/>
      <c r="AN69" s="391"/>
      <c r="AO69" s="391"/>
      <c r="AP69" s="391"/>
      <c r="AQ69" s="391"/>
      <c r="AR69" s="391"/>
      <c r="AS69" s="391"/>
      <c r="AT69" s="391"/>
      <c r="AU69" s="391"/>
      <c r="AV69" s="391"/>
      <c r="AW69" s="391"/>
      <c r="AX69" s="391"/>
      <c r="AY69" s="391"/>
      <c r="AZ69" s="391"/>
      <c r="BA69" s="391"/>
      <c r="BB69" s="391"/>
      <c r="BC69" s="391"/>
      <c r="BD69" s="391"/>
      <c r="BE69" s="391"/>
      <c r="BF69" s="391"/>
      <c r="BG69" s="391"/>
      <c r="BH69" s="391"/>
      <c r="BI69" s="391"/>
      <c r="BJ69" s="391"/>
      <c r="BK69" s="391"/>
      <c r="BL69" s="391"/>
      <c r="BM69" s="391"/>
      <c r="BN69" s="391"/>
      <c r="BO69" s="391"/>
      <c r="BP69" s="391"/>
      <c r="BQ69" s="391"/>
      <c r="BR69" s="391"/>
      <c r="BS69" s="391"/>
      <c r="BT69" s="391"/>
      <c r="BU69" s="391"/>
      <c r="BV69" s="391"/>
    </row>
    <row r="70" spans="1:76" s="429" customFormat="1" ht="21.95" customHeight="1">
      <c r="A70" s="721" t="s">
        <v>287</v>
      </c>
      <c r="B70" s="763">
        <v>3981881.0499999993</v>
      </c>
      <c r="C70" s="763"/>
      <c r="D70" s="791">
        <v>0</v>
      </c>
      <c r="E70" s="791">
        <v>0</v>
      </c>
      <c r="F70" s="792">
        <v>0</v>
      </c>
      <c r="G70" s="764">
        <v>0</v>
      </c>
      <c r="H70" s="421" t="s">
        <v>4</v>
      </c>
      <c r="I70" s="722"/>
      <c r="J70" s="391"/>
      <c r="K70" s="856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1"/>
      <c r="X70" s="391"/>
      <c r="Y70" s="391"/>
      <c r="Z70" s="391"/>
      <c r="AA70" s="391"/>
      <c r="AB70" s="391"/>
      <c r="AC70" s="391"/>
      <c r="AD70" s="391"/>
      <c r="AE70" s="391"/>
      <c r="AF70" s="391"/>
      <c r="AG70" s="391"/>
      <c r="AH70" s="391"/>
      <c r="AI70" s="391"/>
      <c r="AJ70" s="391"/>
      <c r="AK70" s="391"/>
      <c r="AL70" s="391"/>
      <c r="AM70" s="391"/>
      <c r="AN70" s="391"/>
      <c r="AO70" s="391"/>
      <c r="AP70" s="391"/>
      <c r="AQ70" s="391"/>
      <c r="AR70" s="391"/>
      <c r="AS70" s="391"/>
      <c r="AT70" s="391"/>
      <c r="AU70" s="391"/>
      <c r="AV70" s="391"/>
      <c r="AW70" s="391"/>
      <c r="AX70" s="391"/>
      <c r="AY70" s="391"/>
      <c r="AZ70" s="391"/>
      <c r="BA70" s="391"/>
      <c r="BB70" s="391"/>
      <c r="BC70" s="391"/>
      <c r="BD70" s="391"/>
      <c r="BE70" s="391"/>
      <c r="BF70" s="391"/>
      <c r="BG70" s="391"/>
      <c r="BH70" s="391"/>
      <c r="BI70" s="391"/>
      <c r="BJ70" s="391"/>
      <c r="BK70" s="391"/>
      <c r="BL70" s="391"/>
      <c r="BM70" s="391"/>
      <c r="BN70" s="391"/>
      <c r="BO70" s="391"/>
      <c r="BP70" s="391"/>
      <c r="BQ70" s="391"/>
      <c r="BR70" s="391"/>
      <c r="BS70" s="391"/>
      <c r="BT70" s="391"/>
      <c r="BU70" s="391"/>
      <c r="BV70" s="391"/>
    </row>
    <row r="71" spans="1:76" s="429" customFormat="1" ht="21.95" customHeight="1">
      <c r="A71" s="721" t="s">
        <v>288</v>
      </c>
      <c r="B71" s="763">
        <v>4236351.66</v>
      </c>
      <c r="C71" s="763"/>
      <c r="D71" s="791">
        <v>0</v>
      </c>
      <c r="E71" s="791">
        <v>0</v>
      </c>
      <c r="F71" s="792">
        <v>0</v>
      </c>
      <c r="G71" s="764">
        <v>0</v>
      </c>
      <c r="H71" s="421" t="s">
        <v>4</v>
      </c>
      <c r="I71" s="722"/>
      <c r="J71" s="391"/>
      <c r="K71" s="856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  <c r="Y71" s="391"/>
      <c r="Z71" s="391"/>
      <c r="AA71" s="391"/>
      <c r="AB71" s="391"/>
      <c r="AC71" s="391"/>
      <c r="AD71" s="391"/>
      <c r="AE71" s="391"/>
      <c r="AF71" s="391"/>
      <c r="AG71" s="391"/>
      <c r="AH71" s="391"/>
      <c r="AI71" s="391"/>
      <c r="AJ71" s="391"/>
      <c r="AK71" s="391"/>
      <c r="AL71" s="391"/>
      <c r="AM71" s="391"/>
      <c r="AN71" s="391"/>
      <c r="AO71" s="391"/>
      <c r="AP71" s="391"/>
      <c r="AQ71" s="391"/>
      <c r="AR71" s="391"/>
      <c r="AS71" s="391"/>
      <c r="AT71" s="391"/>
      <c r="AU71" s="391"/>
      <c r="AV71" s="391"/>
      <c r="AW71" s="391"/>
      <c r="AX71" s="391"/>
      <c r="AY71" s="391"/>
      <c r="AZ71" s="391"/>
      <c r="BA71" s="391"/>
      <c r="BB71" s="391"/>
      <c r="BC71" s="391"/>
      <c r="BD71" s="391"/>
      <c r="BE71" s="391"/>
      <c r="BF71" s="391"/>
      <c r="BG71" s="391"/>
      <c r="BH71" s="391"/>
      <c r="BI71" s="391"/>
      <c r="BJ71" s="391"/>
      <c r="BK71" s="391"/>
      <c r="BL71" s="391"/>
      <c r="BM71" s="391"/>
      <c r="BN71" s="391"/>
      <c r="BO71" s="391"/>
      <c r="BP71" s="391"/>
      <c r="BQ71" s="391"/>
      <c r="BR71" s="391"/>
      <c r="BS71" s="391"/>
      <c r="BT71" s="391"/>
      <c r="BU71" s="391"/>
      <c r="BV71" s="391"/>
    </row>
    <row r="72" spans="1:76" s="429" customFormat="1" ht="21.95" customHeight="1">
      <c r="A72" s="865" t="s">
        <v>289</v>
      </c>
      <c r="B72" s="763">
        <v>1584168.6400000001</v>
      </c>
      <c r="C72" s="763"/>
      <c r="D72" s="791">
        <v>0</v>
      </c>
      <c r="E72" s="791">
        <v>0</v>
      </c>
      <c r="F72" s="792">
        <v>0</v>
      </c>
      <c r="G72" s="764">
        <v>0</v>
      </c>
      <c r="H72" s="421" t="s">
        <v>4</v>
      </c>
      <c r="I72" s="722"/>
      <c r="J72" s="391"/>
      <c r="K72" s="856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  <c r="Y72" s="391"/>
      <c r="Z72" s="391"/>
      <c r="AA72" s="391"/>
      <c r="AB72" s="391"/>
      <c r="AC72" s="391"/>
      <c r="AD72" s="391"/>
      <c r="AE72" s="391"/>
      <c r="AF72" s="391"/>
      <c r="AG72" s="391"/>
      <c r="AH72" s="391"/>
      <c r="AI72" s="391"/>
      <c r="AJ72" s="391"/>
      <c r="AK72" s="391"/>
      <c r="AL72" s="391"/>
      <c r="AM72" s="391"/>
      <c r="AN72" s="391"/>
      <c r="AO72" s="391"/>
      <c r="AP72" s="391"/>
      <c r="AQ72" s="391"/>
      <c r="AR72" s="391"/>
      <c r="AS72" s="391"/>
      <c r="AT72" s="391"/>
      <c r="AU72" s="391"/>
      <c r="AV72" s="391"/>
      <c r="AW72" s="391"/>
      <c r="AX72" s="391"/>
      <c r="AY72" s="391"/>
      <c r="AZ72" s="391"/>
      <c r="BA72" s="391"/>
      <c r="BB72" s="391"/>
      <c r="BC72" s="391"/>
      <c r="BD72" s="391"/>
      <c r="BE72" s="391"/>
      <c r="BF72" s="391"/>
      <c r="BG72" s="391"/>
      <c r="BH72" s="391"/>
      <c r="BI72" s="391"/>
      <c r="BJ72" s="391"/>
      <c r="BK72" s="391"/>
      <c r="BL72" s="391"/>
      <c r="BM72" s="391"/>
      <c r="BN72" s="391"/>
      <c r="BO72" s="391"/>
      <c r="BP72" s="391"/>
      <c r="BQ72" s="391"/>
      <c r="BR72" s="391"/>
      <c r="BS72" s="391"/>
      <c r="BT72" s="391"/>
      <c r="BU72" s="391"/>
      <c r="BV72" s="391"/>
    </row>
    <row r="73" spans="1:76" s="429" customFormat="1" ht="21.95" customHeight="1">
      <c r="A73" s="865" t="s">
        <v>290</v>
      </c>
      <c r="B73" s="763">
        <v>383817.74000000005</v>
      </c>
      <c r="C73" s="763"/>
      <c r="D73" s="791">
        <v>0</v>
      </c>
      <c r="E73" s="791">
        <v>0</v>
      </c>
      <c r="F73" s="792">
        <v>0</v>
      </c>
      <c r="G73" s="764">
        <v>0</v>
      </c>
      <c r="H73" s="421" t="s">
        <v>4</v>
      </c>
      <c r="I73" s="722"/>
      <c r="J73" s="391"/>
      <c r="K73" s="856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391"/>
      <c r="X73" s="391"/>
      <c r="Y73" s="391"/>
      <c r="Z73" s="391"/>
      <c r="AA73" s="391"/>
      <c r="AB73" s="391"/>
      <c r="AC73" s="391"/>
      <c r="AD73" s="391"/>
      <c r="AE73" s="391"/>
      <c r="AF73" s="391"/>
      <c r="AG73" s="391"/>
      <c r="AH73" s="391"/>
      <c r="AI73" s="391"/>
      <c r="AJ73" s="391"/>
      <c r="AK73" s="391"/>
      <c r="AL73" s="391"/>
      <c r="AM73" s="391"/>
      <c r="AN73" s="391"/>
      <c r="AO73" s="391"/>
      <c r="AP73" s="391"/>
      <c r="AQ73" s="391"/>
      <c r="AR73" s="391"/>
      <c r="AS73" s="391"/>
      <c r="AT73" s="391"/>
      <c r="AU73" s="391"/>
      <c r="AV73" s="391"/>
      <c r="AW73" s="391"/>
      <c r="AX73" s="391"/>
      <c r="AY73" s="391"/>
      <c r="AZ73" s="391"/>
      <c r="BA73" s="391"/>
      <c r="BB73" s="391"/>
      <c r="BC73" s="391"/>
      <c r="BD73" s="391"/>
      <c r="BE73" s="391"/>
      <c r="BF73" s="391"/>
      <c r="BG73" s="391"/>
      <c r="BH73" s="391"/>
      <c r="BI73" s="391"/>
      <c r="BJ73" s="391"/>
      <c r="BK73" s="391"/>
      <c r="BL73" s="391"/>
      <c r="BM73" s="391"/>
      <c r="BN73" s="391"/>
      <c r="BO73" s="391"/>
      <c r="BP73" s="391"/>
      <c r="BQ73" s="391"/>
      <c r="BR73" s="391"/>
      <c r="BS73" s="391"/>
      <c r="BT73" s="391"/>
      <c r="BU73" s="391"/>
      <c r="BV73" s="391"/>
    </row>
    <row r="74" spans="1:76" s="429" customFormat="1" ht="21.95" customHeight="1">
      <c r="A74" s="865" t="s">
        <v>291</v>
      </c>
      <c r="B74" s="763">
        <v>9728152.4300000034</v>
      </c>
      <c r="C74" s="763"/>
      <c r="D74" s="791">
        <v>0</v>
      </c>
      <c r="E74" s="791">
        <v>0</v>
      </c>
      <c r="F74" s="792">
        <v>0</v>
      </c>
      <c r="G74" s="764">
        <v>0</v>
      </c>
      <c r="H74" s="421" t="s">
        <v>4</v>
      </c>
      <c r="I74" s="722"/>
      <c r="J74" s="391"/>
      <c r="K74" s="856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  <c r="AA74" s="391"/>
      <c r="AB74" s="391"/>
      <c r="AC74" s="391"/>
      <c r="AD74" s="391"/>
      <c r="AE74" s="391"/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1"/>
      <c r="AV74" s="391"/>
      <c r="AW74" s="391"/>
      <c r="AX74" s="391"/>
      <c r="AY74" s="391"/>
      <c r="AZ74" s="391"/>
      <c r="BA74" s="391"/>
      <c r="BB74" s="391"/>
      <c r="BC74" s="391"/>
      <c r="BD74" s="391"/>
      <c r="BE74" s="391"/>
      <c r="BF74" s="391"/>
      <c r="BG74" s="391"/>
      <c r="BH74" s="391"/>
      <c r="BI74" s="391"/>
      <c r="BJ74" s="391"/>
      <c r="BK74" s="391"/>
      <c r="BL74" s="391"/>
      <c r="BM74" s="391"/>
      <c r="BN74" s="391"/>
      <c r="BO74" s="391"/>
      <c r="BP74" s="391"/>
      <c r="BQ74" s="391"/>
      <c r="BR74" s="391"/>
      <c r="BS74" s="391"/>
      <c r="BT74" s="391"/>
      <c r="BU74" s="391"/>
      <c r="BV74" s="391"/>
    </row>
    <row r="75" spans="1:76" s="429" customFormat="1" ht="21.95" customHeight="1">
      <c r="A75" s="865" t="s">
        <v>292</v>
      </c>
      <c r="B75" s="763">
        <v>2736612.77</v>
      </c>
      <c r="C75" s="763"/>
      <c r="D75" s="791">
        <v>0</v>
      </c>
      <c r="E75" s="791">
        <v>0</v>
      </c>
      <c r="F75" s="792">
        <v>0</v>
      </c>
      <c r="G75" s="764">
        <v>0</v>
      </c>
      <c r="H75" s="421" t="s">
        <v>4</v>
      </c>
      <c r="I75" s="722"/>
      <c r="J75" s="391"/>
      <c r="K75" s="856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  <c r="Y75" s="391"/>
      <c r="Z75" s="391"/>
      <c r="AA75" s="391"/>
      <c r="AB75" s="391"/>
      <c r="AC75" s="391"/>
      <c r="AD75" s="391"/>
      <c r="AE75" s="391"/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1"/>
      <c r="AU75" s="391"/>
      <c r="AV75" s="391"/>
      <c r="AW75" s="391"/>
      <c r="AX75" s="391"/>
      <c r="AY75" s="391"/>
      <c r="AZ75" s="391"/>
      <c r="BA75" s="391"/>
      <c r="BB75" s="391"/>
      <c r="BC75" s="391"/>
      <c r="BD75" s="391"/>
      <c r="BE75" s="391"/>
      <c r="BF75" s="391"/>
      <c r="BG75" s="391"/>
      <c r="BH75" s="391"/>
      <c r="BI75" s="391"/>
      <c r="BJ75" s="391"/>
      <c r="BK75" s="391"/>
      <c r="BL75" s="391"/>
      <c r="BM75" s="391"/>
      <c r="BN75" s="391"/>
      <c r="BO75" s="391"/>
      <c r="BP75" s="391"/>
      <c r="BQ75" s="391"/>
      <c r="BR75" s="391"/>
      <c r="BS75" s="391"/>
      <c r="BT75" s="391"/>
      <c r="BU75" s="391"/>
      <c r="BV75" s="391"/>
    </row>
    <row r="76" spans="1:76" s="429" customFormat="1" ht="21.95" customHeight="1">
      <c r="A76" s="865" t="s">
        <v>293</v>
      </c>
      <c r="B76" s="763">
        <v>803917.56</v>
      </c>
      <c r="C76" s="763"/>
      <c r="D76" s="791">
        <v>0</v>
      </c>
      <c r="E76" s="791">
        <v>0</v>
      </c>
      <c r="F76" s="792">
        <v>0</v>
      </c>
      <c r="G76" s="764">
        <v>0</v>
      </c>
      <c r="H76" s="421" t="s">
        <v>4</v>
      </c>
      <c r="I76" s="722"/>
      <c r="J76" s="391"/>
      <c r="K76" s="856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1"/>
      <c r="AU76" s="391"/>
      <c r="AV76" s="391"/>
      <c r="AW76" s="391"/>
      <c r="AX76" s="391"/>
      <c r="AY76" s="391"/>
      <c r="AZ76" s="391"/>
      <c r="BA76" s="391"/>
      <c r="BB76" s="391"/>
      <c r="BC76" s="391"/>
      <c r="BD76" s="391"/>
      <c r="BE76" s="391"/>
      <c r="BF76" s="391"/>
      <c r="BG76" s="391"/>
      <c r="BH76" s="391"/>
      <c r="BI76" s="391"/>
      <c r="BJ76" s="391"/>
      <c r="BK76" s="391"/>
      <c r="BL76" s="391"/>
      <c r="BM76" s="391"/>
      <c r="BN76" s="391"/>
      <c r="BO76" s="391"/>
      <c r="BP76" s="391"/>
      <c r="BQ76" s="391"/>
      <c r="BR76" s="391"/>
      <c r="BS76" s="391"/>
      <c r="BT76" s="391"/>
      <c r="BU76" s="391"/>
      <c r="BV76" s="391"/>
    </row>
    <row r="77" spans="1:76" s="429" customFormat="1" ht="21.95" hidden="1" customHeight="1">
      <c r="A77" s="721" t="s">
        <v>294</v>
      </c>
      <c r="B77" s="763">
        <v>0</v>
      </c>
      <c r="C77" s="763"/>
      <c r="D77" s="791">
        <v>0</v>
      </c>
      <c r="E77" s="791">
        <v>0</v>
      </c>
      <c r="F77" s="792">
        <v>0</v>
      </c>
      <c r="G77" s="764">
        <v>0</v>
      </c>
      <c r="H77" s="421"/>
      <c r="I77" s="722"/>
      <c r="J77" s="391"/>
      <c r="K77" s="856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1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1"/>
      <c r="AT77" s="391"/>
      <c r="AU77" s="391"/>
      <c r="AV77" s="391"/>
      <c r="AW77" s="391"/>
      <c r="AX77" s="391"/>
      <c r="AY77" s="391"/>
      <c r="AZ77" s="391"/>
      <c r="BA77" s="391"/>
      <c r="BB77" s="391"/>
      <c r="BC77" s="391"/>
      <c r="BD77" s="391"/>
      <c r="BE77" s="391"/>
      <c r="BF77" s="391"/>
      <c r="BG77" s="391"/>
      <c r="BH77" s="391"/>
      <c r="BI77" s="391"/>
      <c r="BJ77" s="391"/>
      <c r="BK77" s="391"/>
      <c r="BL77" s="391"/>
      <c r="BM77" s="391"/>
      <c r="BN77" s="391"/>
      <c r="BO77" s="391"/>
      <c r="BP77" s="391"/>
      <c r="BQ77" s="391"/>
      <c r="BR77" s="391"/>
      <c r="BS77" s="391"/>
      <c r="BT77" s="391"/>
      <c r="BU77" s="391"/>
      <c r="BV77" s="391"/>
    </row>
    <row r="78" spans="1:76" s="429" customFormat="1" ht="21.95" customHeight="1">
      <c r="A78" s="721" t="s">
        <v>295</v>
      </c>
      <c r="B78" s="763">
        <v>814690.83999999985</v>
      </c>
      <c r="C78" s="763"/>
      <c r="D78" s="791">
        <v>0</v>
      </c>
      <c r="E78" s="791">
        <v>0</v>
      </c>
      <c r="F78" s="792">
        <v>0</v>
      </c>
      <c r="G78" s="764">
        <v>0</v>
      </c>
      <c r="H78" s="421" t="s">
        <v>4</v>
      </c>
      <c r="I78" s="722"/>
      <c r="J78" s="391"/>
      <c r="K78" s="856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1"/>
      <c r="AT78" s="391"/>
      <c r="AU78" s="391"/>
      <c r="AV78" s="391"/>
      <c r="AW78" s="391"/>
      <c r="AX78" s="391"/>
      <c r="AY78" s="391"/>
      <c r="AZ78" s="391"/>
      <c r="BA78" s="391"/>
      <c r="BB78" s="391"/>
      <c r="BC78" s="391"/>
      <c r="BD78" s="391"/>
      <c r="BE78" s="391"/>
      <c r="BF78" s="391"/>
      <c r="BG78" s="391"/>
      <c r="BH78" s="391"/>
      <c r="BI78" s="391"/>
      <c r="BJ78" s="391"/>
      <c r="BK78" s="391"/>
      <c r="BL78" s="391"/>
      <c r="BM78" s="391"/>
      <c r="BN78" s="391"/>
      <c r="BO78" s="391"/>
      <c r="BP78" s="391"/>
      <c r="BQ78" s="391"/>
      <c r="BR78" s="391"/>
      <c r="BS78" s="391"/>
      <c r="BT78" s="391"/>
      <c r="BU78" s="391"/>
      <c r="BV78" s="391"/>
    </row>
    <row r="79" spans="1:76" s="429" customFormat="1" ht="21.95" customHeight="1">
      <c r="A79" s="723" t="s">
        <v>296</v>
      </c>
      <c r="B79" s="763">
        <v>1087701.81</v>
      </c>
      <c r="C79" s="763"/>
      <c r="D79" s="791">
        <v>0</v>
      </c>
      <c r="E79" s="791">
        <v>0</v>
      </c>
      <c r="F79" s="792">
        <v>0</v>
      </c>
      <c r="G79" s="764">
        <v>0</v>
      </c>
      <c r="H79" s="421" t="s">
        <v>4</v>
      </c>
      <c r="I79" s="722"/>
      <c r="J79" s="391"/>
      <c r="K79" s="856"/>
      <c r="L79" s="722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1"/>
      <c r="AV79" s="391"/>
      <c r="AW79" s="391"/>
      <c r="AX79" s="391"/>
      <c r="AY79" s="391"/>
      <c r="AZ79" s="391"/>
      <c r="BA79" s="391"/>
      <c r="BB79" s="391"/>
      <c r="BC79" s="391"/>
      <c r="BD79" s="391"/>
      <c r="BE79" s="391"/>
      <c r="BF79" s="391"/>
      <c r="BG79" s="391"/>
      <c r="BH79" s="391"/>
      <c r="BI79" s="391"/>
      <c r="BJ79" s="391"/>
      <c r="BK79" s="391"/>
      <c r="BL79" s="391"/>
      <c r="BM79" s="391"/>
      <c r="BN79" s="391"/>
      <c r="BO79" s="391"/>
      <c r="BP79" s="391"/>
      <c r="BQ79" s="391"/>
      <c r="BR79" s="391"/>
      <c r="BS79" s="391"/>
      <c r="BT79" s="391"/>
      <c r="BU79" s="391"/>
      <c r="BV79" s="391"/>
      <c r="BW79" s="391"/>
      <c r="BX79" s="391"/>
    </row>
    <row r="80" spans="1:76" s="429" customFormat="1" ht="21.95" customHeight="1">
      <c r="A80" s="721" t="s">
        <v>297</v>
      </c>
      <c r="B80" s="763">
        <v>2209359.3699999996</v>
      </c>
      <c r="C80" s="763"/>
      <c r="D80" s="791">
        <v>0</v>
      </c>
      <c r="E80" s="791">
        <v>0</v>
      </c>
      <c r="F80" s="792">
        <v>0</v>
      </c>
      <c r="G80" s="764">
        <v>0</v>
      </c>
      <c r="H80" s="421"/>
      <c r="I80" s="722"/>
      <c r="J80" s="391"/>
      <c r="K80" s="856"/>
      <c r="L80" s="722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1"/>
      <c r="AU80" s="391"/>
      <c r="AV80" s="391"/>
      <c r="AW80" s="391"/>
      <c r="AX80" s="391"/>
      <c r="AY80" s="391"/>
      <c r="AZ80" s="391"/>
      <c r="BA80" s="391"/>
      <c r="BB80" s="391"/>
      <c r="BC80" s="391"/>
      <c r="BD80" s="391"/>
      <c r="BE80" s="391"/>
      <c r="BF80" s="391"/>
      <c r="BG80" s="391"/>
      <c r="BH80" s="391"/>
      <c r="BI80" s="391"/>
      <c r="BJ80" s="391"/>
      <c r="BK80" s="391"/>
      <c r="BL80" s="391"/>
      <c r="BM80" s="391"/>
      <c r="BN80" s="391"/>
      <c r="BO80" s="391"/>
      <c r="BP80" s="391"/>
      <c r="BQ80" s="391"/>
      <c r="BR80" s="391"/>
      <c r="BS80" s="391"/>
      <c r="BT80" s="391"/>
      <c r="BU80" s="391"/>
      <c r="BV80" s="391"/>
      <c r="BW80" s="391"/>
      <c r="BX80" s="391"/>
    </row>
    <row r="81" spans="1:76" s="429" customFormat="1" ht="21.95" customHeight="1">
      <c r="A81" s="721" t="s">
        <v>298</v>
      </c>
      <c r="B81" s="763">
        <v>900485.25</v>
      </c>
      <c r="C81" s="763"/>
      <c r="D81" s="791">
        <v>0</v>
      </c>
      <c r="E81" s="791">
        <v>0</v>
      </c>
      <c r="F81" s="792">
        <v>0</v>
      </c>
      <c r="G81" s="764">
        <v>0</v>
      </c>
      <c r="H81" s="421" t="s">
        <v>4</v>
      </c>
      <c r="I81" s="722"/>
      <c r="J81" s="391"/>
      <c r="K81" s="856"/>
      <c r="L81" s="722"/>
      <c r="M81" s="391"/>
      <c r="N81" s="391"/>
      <c r="O81" s="391"/>
      <c r="P81" s="391"/>
      <c r="Q81" s="391"/>
      <c r="R81" s="391"/>
      <c r="S81" s="391"/>
      <c r="T81" s="391"/>
      <c r="U81" s="391"/>
      <c r="V81" s="391"/>
      <c r="W81" s="391"/>
      <c r="X81" s="391"/>
      <c r="Y81" s="391"/>
      <c r="Z81" s="391"/>
      <c r="AA81" s="391"/>
      <c r="AB81" s="391"/>
      <c r="AC81" s="391"/>
      <c r="AD81" s="391"/>
      <c r="AE81" s="391"/>
      <c r="AF81" s="391"/>
      <c r="AG81" s="391"/>
      <c r="AH81" s="391"/>
      <c r="AI81" s="391"/>
      <c r="AJ81" s="391"/>
      <c r="AK81" s="391"/>
      <c r="AL81" s="391"/>
      <c r="AM81" s="391"/>
      <c r="AN81" s="391"/>
      <c r="AO81" s="391"/>
      <c r="AP81" s="391"/>
      <c r="AQ81" s="391"/>
      <c r="AR81" s="391"/>
      <c r="AS81" s="391"/>
      <c r="AT81" s="391"/>
      <c r="AU81" s="391"/>
      <c r="AV81" s="391"/>
      <c r="AW81" s="391"/>
      <c r="AX81" s="391"/>
      <c r="AY81" s="391"/>
      <c r="AZ81" s="391"/>
      <c r="BA81" s="391"/>
      <c r="BB81" s="391"/>
      <c r="BC81" s="391"/>
      <c r="BD81" s="391"/>
      <c r="BE81" s="391"/>
      <c r="BF81" s="391"/>
      <c r="BG81" s="391"/>
      <c r="BH81" s="391"/>
      <c r="BI81" s="391"/>
      <c r="BJ81" s="391"/>
      <c r="BK81" s="391"/>
      <c r="BL81" s="391"/>
      <c r="BM81" s="391"/>
      <c r="BN81" s="391"/>
      <c r="BO81" s="391"/>
      <c r="BP81" s="391"/>
      <c r="BQ81" s="391"/>
      <c r="BR81" s="391"/>
      <c r="BS81" s="391"/>
      <c r="BT81" s="391"/>
      <c r="BU81" s="391"/>
      <c r="BV81" s="391"/>
      <c r="BW81" s="391"/>
      <c r="BX81" s="391"/>
    </row>
    <row r="82" spans="1:76" s="429" customFormat="1" ht="21.95" hidden="1" customHeight="1">
      <c r="A82" s="721" t="s">
        <v>299</v>
      </c>
      <c r="B82" s="763">
        <v>0</v>
      </c>
      <c r="C82" s="763"/>
      <c r="D82" s="791">
        <v>0</v>
      </c>
      <c r="E82" s="791">
        <v>0</v>
      </c>
      <c r="F82" s="792">
        <v>0</v>
      </c>
      <c r="G82" s="764">
        <v>0</v>
      </c>
      <c r="H82" s="421" t="s">
        <v>4</v>
      </c>
      <c r="I82" s="722"/>
      <c r="J82" s="391"/>
      <c r="K82" s="856"/>
      <c r="L82" s="722"/>
      <c r="M82" s="391"/>
      <c r="N82" s="391"/>
      <c r="O82" s="391"/>
      <c r="P82" s="391"/>
      <c r="Q82" s="391"/>
      <c r="R82" s="391"/>
      <c r="S82" s="391"/>
      <c r="T82" s="391"/>
      <c r="U82" s="391"/>
      <c r="V82" s="391"/>
      <c r="W82" s="391"/>
      <c r="X82" s="391"/>
      <c r="Y82" s="391"/>
      <c r="Z82" s="391"/>
      <c r="AA82" s="391"/>
      <c r="AB82" s="391"/>
      <c r="AC82" s="391"/>
      <c r="AD82" s="391"/>
      <c r="AE82" s="391"/>
      <c r="AF82" s="391"/>
      <c r="AG82" s="391"/>
      <c r="AH82" s="391"/>
      <c r="AI82" s="391"/>
      <c r="AJ82" s="391"/>
      <c r="AK82" s="391"/>
      <c r="AL82" s="391"/>
      <c r="AM82" s="391"/>
      <c r="AN82" s="391"/>
      <c r="AO82" s="391"/>
      <c r="AP82" s="391"/>
      <c r="AQ82" s="391"/>
      <c r="AR82" s="391"/>
      <c r="AS82" s="391"/>
      <c r="AT82" s="391"/>
      <c r="AU82" s="391"/>
      <c r="AV82" s="391"/>
      <c r="AW82" s="391"/>
      <c r="AX82" s="391"/>
      <c r="AY82" s="391"/>
      <c r="AZ82" s="391"/>
      <c r="BA82" s="391"/>
      <c r="BB82" s="391"/>
      <c r="BC82" s="391"/>
      <c r="BD82" s="391"/>
      <c r="BE82" s="391"/>
      <c r="BF82" s="391"/>
      <c r="BG82" s="391"/>
      <c r="BH82" s="391"/>
      <c r="BI82" s="391"/>
      <c r="BJ82" s="391"/>
      <c r="BK82" s="391"/>
      <c r="BL82" s="391"/>
      <c r="BM82" s="391"/>
      <c r="BN82" s="391"/>
      <c r="BO82" s="391"/>
      <c r="BP82" s="391"/>
      <c r="BQ82" s="391"/>
      <c r="BR82" s="391"/>
      <c r="BS82" s="391"/>
      <c r="BT82" s="391"/>
      <c r="BU82" s="391"/>
      <c r="BV82" s="391"/>
      <c r="BW82" s="391"/>
      <c r="BX82" s="391"/>
    </row>
    <row r="83" spans="1:76" s="429" customFormat="1" ht="21.95" customHeight="1">
      <c r="A83" s="721" t="s">
        <v>347</v>
      </c>
      <c r="B83" s="763">
        <v>2852361.14</v>
      </c>
      <c r="C83" s="763"/>
      <c r="D83" s="791">
        <v>0</v>
      </c>
      <c r="E83" s="791">
        <v>0</v>
      </c>
      <c r="F83" s="792">
        <v>0</v>
      </c>
      <c r="G83" s="764">
        <v>0</v>
      </c>
      <c r="H83" s="421" t="s">
        <v>4</v>
      </c>
      <c r="I83" s="722"/>
      <c r="J83" s="391"/>
      <c r="K83" s="856"/>
      <c r="L83" s="722"/>
      <c r="M83" s="391"/>
      <c r="N83" s="391"/>
      <c r="O83" s="391"/>
      <c r="P83" s="391"/>
      <c r="Q83" s="391"/>
      <c r="R83" s="391"/>
      <c r="S83" s="391"/>
      <c r="T83" s="391"/>
      <c r="U83" s="391"/>
      <c r="V83" s="391"/>
      <c r="W83" s="391"/>
      <c r="X83" s="391"/>
      <c r="Y83" s="391"/>
      <c r="Z83" s="391"/>
      <c r="AA83" s="391"/>
      <c r="AB83" s="391"/>
      <c r="AC83" s="391"/>
      <c r="AD83" s="391"/>
      <c r="AE83" s="391"/>
      <c r="AF83" s="391"/>
      <c r="AG83" s="391"/>
      <c r="AH83" s="391"/>
      <c r="AI83" s="391"/>
      <c r="AJ83" s="391"/>
      <c r="AK83" s="391"/>
      <c r="AL83" s="391"/>
      <c r="AM83" s="391"/>
      <c r="AN83" s="391"/>
      <c r="AO83" s="391"/>
      <c r="AP83" s="391"/>
      <c r="AQ83" s="391"/>
      <c r="AR83" s="391"/>
      <c r="AS83" s="391"/>
      <c r="AT83" s="391"/>
      <c r="AU83" s="391"/>
      <c r="AV83" s="391"/>
      <c r="AW83" s="391"/>
      <c r="AX83" s="391"/>
      <c r="AY83" s="391"/>
      <c r="AZ83" s="391"/>
      <c r="BA83" s="391"/>
      <c r="BB83" s="391"/>
      <c r="BC83" s="391"/>
      <c r="BD83" s="391"/>
      <c r="BE83" s="391"/>
      <c r="BF83" s="391"/>
      <c r="BG83" s="391"/>
      <c r="BH83" s="391"/>
      <c r="BI83" s="391"/>
      <c r="BJ83" s="391"/>
      <c r="BK83" s="391"/>
      <c r="BL83" s="391"/>
      <c r="BM83" s="391"/>
      <c r="BN83" s="391"/>
      <c r="BO83" s="391"/>
      <c r="BP83" s="391"/>
      <c r="BQ83" s="391"/>
      <c r="BR83" s="391"/>
      <c r="BS83" s="391"/>
      <c r="BT83" s="391"/>
      <c r="BU83" s="391"/>
      <c r="BV83" s="391"/>
      <c r="BW83" s="391"/>
      <c r="BX83" s="391"/>
    </row>
    <row r="84" spans="1:76" s="429" customFormat="1" ht="21.95" customHeight="1">
      <c r="A84" s="721" t="s">
        <v>300</v>
      </c>
      <c r="B84" s="763">
        <v>1970445.11</v>
      </c>
      <c r="C84" s="763"/>
      <c r="D84" s="791">
        <v>0</v>
      </c>
      <c r="E84" s="791">
        <v>0</v>
      </c>
      <c r="F84" s="792">
        <v>0</v>
      </c>
      <c r="G84" s="764">
        <v>0</v>
      </c>
      <c r="H84" s="421" t="s">
        <v>4</v>
      </c>
      <c r="I84" s="722"/>
      <c r="J84" s="391"/>
      <c r="K84" s="856"/>
      <c r="L84" s="722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91"/>
      <c r="AA84" s="391"/>
      <c r="AB84" s="391"/>
      <c r="AC84" s="391"/>
      <c r="AD84" s="391"/>
      <c r="AE84" s="391"/>
      <c r="AF84" s="391"/>
      <c r="AG84" s="391"/>
      <c r="AH84" s="391"/>
      <c r="AI84" s="391"/>
      <c r="AJ84" s="391"/>
      <c r="AK84" s="391"/>
      <c r="AL84" s="391"/>
      <c r="AM84" s="391"/>
      <c r="AN84" s="391"/>
      <c r="AO84" s="391"/>
      <c r="AP84" s="391"/>
      <c r="AQ84" s="391"/>
      <c r="AR84" s="391"/>
      <c r="AS84" s="391"/>
      <c r="AT84" s="391"/>
      <c r="AU84" s="391"/>
      <c r="AV84" s="391"/>
      <c r="AW84" s="391"/>
      <c r="AX84" s="391"/>
      <c r="AY84" s="391"/>
      <c r="AZ84" s="391"/>
      <c r="BA84" s="391"/>
      <c r="BB84" s="391"/>
      <c r="BC84" s="391"/>
      <c r="BD84" s="391"/>
      <c r="BE84" s="391"/>
      <c r="BF84" s="391"/>
      <c r="BG84" s="391"/>
      <c r="BH84" s="391"/>
      <c r="BI84" s="391"/>
      <c r="BJ84" s="391"/>
      <c r="BK84" s="391"/>
      <c r="BL84" s="391"/>
      <c r="BM84" s="391"/>
      <c r="BN84" s="391"/>
      <c r="BO84" s="391"/>
      <c r="BP84" s="391"/>
      <c r="BQ84" s="391"/>
      <c r="BR84" s="391"/>
      <c r="BS84" s="391"/>
      <c r="BT84" s="391"/>
      <c r="BU84" s="391"/>
      <c r="BV84" s="391"/>
      <c r="BW84" s="391"/>
      <c r="BX84" s="391"/>
    </row>
    <row r="85" spans="1:76" s="429" customFormat="1" ht="21.95" customHeight="1">
      <c r="A85" s="725" t="s">
        <v>301</v>
      </c>
      <c r="B85" s="763">
        <v>6149278.8600000003</v>
      </c>
      <c r="C85" s="763"/>
      <c r="D85" s="791">
        <v>0</v>
      </c>
      <c r="E85" s="791">
        <v>0</v>
      </c>
      <c r="F85" s="792">
        <v>0</v>
      </c>
      <c r="G85" s="764">
        <v>0</v>
      </c>
      <c r="H85" s="421" t="s">
        <v>4</v>
      </c>
      <c r="I85" s="722"/>
      <c r="J85" s="391"/>
      <c r="K85" s="856"/>
      <c r="L85" s="722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1"/>
      <c r="AV85" s="391"/>
      <c r="AW85" s="391"/>
      <c r="AX85" s="391"/>
      <c r="AY85" s="391"/>
      <c r="AZ85" s="391"/>
      <c r="BA85" s="391"/>
      <c r="BB85" s="391"/>
      <c r="BC85" s="391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BN85" s="391"/>
      <c r="BO85" s="391"/>
      <c r="BP85" s="391"/>
      <c r="BQ85" s="391"/>
      <c r="BR85" s="391"/>
      <c r="BS85" s="391"/>
      <c r="BT85" s="391"/>
      <c r="BU85" s="391"/>
      <c r="BV85" s="391"/>
      <c r="BW85" s="391"/>
      <c r="BX85" s="391"/>
    </row>
    <row r="86" spans="1:76" s="429" customFormat="1" ht="21.95" customHeight="1">
      <c r="A86" s="721" t="s">
        <v>304</v>
      </c>
      <c r="B86" s="763">
        <v>8638909.4099999964</v>
      </c>
      <c r="C86" s="763"/>
      <c r="D86" s="791">
        <v>0</v>
      </c>
      <c r="E86" s="791">
        <v>0</v>
      </c>
      <c r="F86" s="792">
        <v>0</v>
      </c>
      <c r="G86" s="764">
        <v>0</v>
      </c>
      <c r="H86" s="421" t="s">
        <v>4</v>
      </c>
      <c r="I86" s="722"/>
      <c r="J86" s="391"/>
      <c r="K86" s="856"/>
      <c r="L86" s="722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1"/>
      <c r="AU86" s="391"/>
      <c r="AV86" s="391"/>
      <c r="AW86" s="391"/>
      <c r="AX86" s="391"/>
      <c r="AY86" s="391"/>
      <c r="AZ86" s="391"/>
      <c r="BA86" s="391"/>
      <c r="BB86" s="391"/>
      <c r="BC86" s="391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BN86" s="391"/>
      <c r="BO86" s="391"/>
      <c r="BP86" s="391"/>
      <c r="BQ86" s="391"/>
      <c r="BR86" s="391"/>
      <c r="BS86" s="391"/>
      <c r="BT86" s="391"/>
      <c r="BU86" s="391"/>
      <c r="BV86" s="391"/>
      <c r="BW86" s="391"/>
      <c r="BX86" s="391"/>
    </row>
    <row r="87" spans="1:76" s="429" customFormat="1" ht="21.95" customHeight="1">
      <c r="A87" s="721" t="s">
        <v>306</v>
      </c>
      <c r="B87" s="763">
        <v>395701490.25999999</v>
      </c>
      <c r="C87" s="763"/>
      <c r="D87" s="791">
        <v>0</v>
      </c>
      <c r="E87" s="791">
        <v>0</v>
      </c>
      <c r="F87" s="792">
        <v>0</v>
      </c>
      <c r="G87" s="764">
        <v>0</v>
      </c>
      <c r="H87" s="421" t="s">
        <v>4</v>
      </c>
      <c r="I87" s="722"/>
      <c r="J87" s="391"/>
      <c r="K87" s="856"/>
      <c r="L87" s="722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1"/>
      <c r="AU87" s="391"/>
      <c r="AV87" s="391"/>
      <c r="AW87" s="391"/>
      <c r="AX87" s="391"/>
      <c r="AY87" s="391"/>
      <c r="AZ87" s="391"/>
      <c r="BA87" s="391"/>
      <c r="BB87" s="391"/>
      <c r="BC87" s="391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BN87" s="391"/>
      <c r="BO87" s="391"/>
      <c r="BP87" s="391"/>
      <c r="BQ87" s="391"/>
      <c r="BR87" s="391"/>
      <c r="BS87" s="391"/>
      <c r="BT87" s="391"/>
      <c r="BU87" s="391"/>
      <c r="BV87" s="391"/>
      <c r="BW87" s="391"/>
      <c r="BX87" s="391"/>
    </row>
    <row r="88" spans="1:76" ht="21.95" customHeight="1">
      <c r="A88" s="721" t="s">
        <v>307</v>
      </c>
      <c r="B88" s="763">
        <v>318907857.55000037</v>
      </c>
      <c r="C88" s="763"/>
      <c r="D88" s="791">
        <v>583247.25</v>
      </c>
      <c r="E88" s="791">
        <v>299.48</v>
      </c>
      <c r="F88" s="792">
        <v>581383.59</v>
      </c>
      <c r="G88" s="764">
        <v>1863.66</v>
      </c>
      <c r="H88" s="421" t="s">
        <v>4</v>
      </c>
      <c r="I88" s="722"/>
      <c r="K88" s="856"/>
      <c r="L88" s="722"/>
    </row>
    <row r="89" spans="1:76" ht="21.95" customHeight="1">
      <c r="A89" s="721" t="s">
        <v>308</v>
      </c>
      <c r="B89" s="763">
        <v>8596663.4399999939</v>
      </c>
      <c r="C89" s="763"/>
      <c r="D89" s="791">
        <v>21052</v>
      </c>
      <c r="E89" s="791">
        <v>3294</v>
      </c>
      <c r="F89" s="792">
        <v>21052</v>
      </c>
      <c r="G89" s="764">
        <v>0</v>
      </c>
      <c r="H89" s="421" t="s">
        <v>4</v>
      </c>
      <c r="I89" s="722"/>
      <c r="K89" s="856"/>
      <c r="L89" s="722"/>
    </row>
    <row r="90" spans="1:76" s="429" customFormat="1" ht="21.95" customHeight="1" thickBot="1">
      <c r="A90" s="721" t="s">
        <v>309</v>
      </c>
      <c r="B90" s="763">
        <v>177284477.95000002</v>
      </c>
      <c r="C90" s="794"/>
      <c r="D90" s="791">
        <v>0</v>
      </c>
      <c r="E90" s="795">
        <v>0</v>
      </c>
      <c r="F90" s="792">
        <v>0</v>
      </c>
      <c r="G90" s="764">
        <v>0</v>
      </c>
      <c r="H90" s="421" t="s">
        <v>4</v>
      </c>
      <c r="I90" s="722"/>
      <c r="J90" s="391"/>
      <c r="K90" s="856"/>
      <c r="L90" s="722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1"/>
      <c r="AU90" s="391"/>
      <c r="AV90" s="391"/>
      <c r="AW90" s="391"/>
      <c r="AX90" s="391"/>
      <c r="AY90" s="391"/>
      <c r="AZ90" s="391"/>
      <c r="BA90" s="391"/>
      <c r="BB90" s="391"/>
      <c r="BC90" s="391"/>
      <c r="BD90" s="391"/>
      <c r="BE90" s="391"/>
      <c r="BF90" s="391"/>
      <c r="BG90" s="391"/>
      <c r="BH90" s="391"/>
      <c r="BI90" s="391"/>
      <c r="BJ90" s="391"/>
      <c r="BK90" s="391"/>
      <c r="BL90" s="391"/>
      <c r="BM90" s="391"/>
      <c r="BN90" s="391"/>
      <c r="BO90" s="391"/>
      <c r="BP90" s="391"/>
      <c r="BQ90" s="391"/>
      <c r="BR90" s="391"/>
      <c r="BS90" s="391"/>
      <c r="BT90" s="391"/>
      <c r="BU90" s="391"/>
      <c r="BV90" s="391"/>
      <c r="BW90" s="391"/>
      <c r="BX90" s="391"/>
    </row>
    <row r="91" spans="1:76" s="429" customFormat="1" ht="47.25" hidden="1" customHeight="1" thickBot="1">
      <c r="A91" s="430" t="s">
        <v>743</v>
      </c>
      <c r="B91" s="763">
        <v>0</v>
      </c>
      <c r="C91" s="794"/>
      <c r="D91" s="791">
        <v>0</v>
      </c>
      <c r="E91" s="795">
        <v>0</v>
      </c>
      <c r="F91" s="792">
        <v>0</v>
      </c>
      <c r="G91" s="764">
        <v>0</v>
      </c>
      <c r="H91" s="421" t="s">
        <v>4</v>
      </c>
      <c r="I91" s="722"/>
      <c r="J91" s="391"/>
      <c r="K91" s="856"/>
      <c r="L91" s="722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  <c r="AQ91" s="391"/>
      <c r="AR91" s="391"/>
      <c r="AS91" s="391"/>
      <c r="AT91" s="391"/>
      <c r="AU91" s="391"/>
      <c r="AV91" s="391"/>
      <c r="AW91" s="391"/>
      <c r="AX91" s="391"/>
      <c r="AY91" s="391"/>
      <c r="AZ91" s="391"/>
      <c r="BA91" s="391"/>
      <c r="BB91" s="391"/>
      <c r="BC91" s="391"/>
      <c r="BD91" s="391"/>
      <c r="BE91" s="391"/>
      <c r="BF91" s="391"/>
      <c r="BG91" s="391"/>
      <c r="BH91" s="391"/>
      <c r="BI91" s="391"/>
      <c r="BJ91" s="391"/>
      <c r="BK91" s="391"/>
      <c r="BL91" s="391"/>
      <c r="BM91" s="391"/>
      <c r="BN91" s="391"/>
      <c r="BO91" s="391"/>
      <c r="BP91" s="391"/>
      <c r="BQ91" s="391"/>
      <c r="BR91" s="391"/>
      <c r="BS91" s="391"/>
      <c r="BT91" s="391"/>
      <c r="BU91" s="391"/>
      <c r="BV91" s="391"/>
      <c r="BW91" s="391"/>
      <c r="BX91" s="391"/>
    </row>
    <row r="92" spans="1:76" s="429" customFormat="1" ht="21.95" customHeight="1" thickTop="1">
      <c r="A92" s="726" t="s">
        <v>587</v>
      </c>
      <c r="B92" s="796"/>
      <c r="C92" s="797"/>
      <c r="D92" s="798"/>
      <c r="E92" s="799"/>
      <c r="F92" s="800"/>
      <c r="G92" s="769"/>
      <c r="H92" s="421" t="s">
        <v>4</v>
      </c>
      <c r="I92" s="722"/>
      <c r="J92" s="391"/>
      <c r="K92" s="856"/>
      <c r="L92" s="722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  <c r="Y92" s="391"/>
      <c r="Z92" s="391"/>
      <c r="AA92" s="391"/>
      <c r="AB92" s="391"/>
      <c r="AC92" s="391"/>
      <c r="AD92" s="391"/>
      <c r="AE92" s="391"/>
      <c r="AF92" s="391"/>
      <c r="AG92" s="391"/>
      <c r="AH92" s="391"/>
      <c r="AI92" s="391"/>
      <c r="AJ92" s="391"/>
      <c r="AK92" s="391"/>
      <c r="AL92" s="391"/>
      <c r="AM92" s="391"/>
      <c r="AN92" s="391"/>
      <c r="AO92" s="391"/>
      <c r="AP92" s="391"/>
      <c r="AQ92" s="391"/>
      <c r="AR92" s="391"/>
      <c r="AS92" s="391"/>
      <c r="AT92" s="391"/>
      <c r="AU92" s="391"/>
      <c r="AV92" s="391"/>
      <c r="AW92" s="391"/>
      <c r="AX92" s="391"/>
      <c r="AY92" s="391"/>
      <c r="AZ92" s="391"/>
      <c r="BA92" s="391"/>
      <c r="BB92" s="391"/>
      <c r="BC92" s="391"/>
      <c r="BD92" s="391"/>
      <c r="BE92" s="391"/>
      <c r="BF92" s="391"/>
      <c r="BG92" s="391"/>
      <c r="BH92" s="391"/>
      <c r="BI92" s="391"/>
      <c r="BJ92" s="391"/>
      <c r="BK92" s="391"/>
      <c r="BL92" s="391"/>
      <c r="BM92" s="391"/>
      <c r="BN92" s="391"/>
      <c r="BO92" s="391"/>
      <c r="BP92" s="391"/>
      <c r="BQ92" s="391"/>
      <c r="BR92" s="391"/>
      <c r="BS92" s="391"/>
      <c r="BT92" s="391"/>
      <c r="BU92" s="391"/>
      <c r="BV92" s="391"/>
      <c r="BW92" s="391"/>
      <c r="BX92" s="391"/>
    </row>
    <row r="93" spans="1:76" s="429" customFormat="1" ht="21.95" customHeight="1">
      <c r="A93" s="433" t="s">
        <v>597</v>
      </c>
      <c r="B93" s="801">
        <v>18238741532.429996</v>
      </c>
      <c r="C93" s="770" t="s">
        <v>707</v>
      </c>
      <c r="D93" s="802">
        <v>0</v>
      </c>
      <c r="E93" s="803">
        <v>0</v>
      </c>
      <c r="F93" s="1078">
        <v>0</v>
      </c>
      <c r="G93" s="804">
        <v>0</v>
      </c>
      <c r="H93" s="421" t="s">
        <v>4</v>
      </c>
      <c r="I93" s="722"/>
      <c r="J93" s="391"/>
      <c r="K93" s="856"/>
      <c r="L93" s="722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/>
      <c r="X93" s="391"/>
      <c r="Y93" s="391"/>
      <c r="Z93" s="391"/>
      <c r="AA93" s="391"/>
      <c r="AB93" s="391"/>
      <c r="AC93" s="391"/>
      <c r="AD93" s="391"/>
      <c r="AE93" s="391"/>
      <c r="AF93" s="391"/>
      <c r="AG93" s="391"/>
      <c r="AH93" s="391"/>
      <c r="AI93" s="391"/>
      <c r="AJ93" s="391"/>
      <c r="AK93" s="391"/>
      <c r="AL93" s="391"/>
      <c r="AM93" s="391"/>
      <c r="AN93" s="391"/>
      <c r="AO93" s="391"/>
      <c r="AP93" s="391"/>
      <c r="AQ93" s="391"/>
      <c r="AR93" s="391"/>
      <c r="AS93" s="391"/>
      <c r="AT93" s="391"/>
      <c r="AU93" s="391"/>
      <c r="AV93" s="391"/>
      <c r="AW93" s="391"/>
      <c r="AX93" s="391"/>
      <c r="AY93" s="391"/>
      <c r="AZ93" s="391"/>
      <c r="BA93" s="391"/>
      <c r="BB93" s="391"/>
      <c r="BC93" s="391"/>
      <c r="BD93" s="391"/>
      <c r="BE93" s="391"/>
      <c r="BF93" s="391"/>
      <c r="BG93" s="391"/>
      <c r="BH93" s="391"/>
      <c r="BI93" s="391"/>
      <c r="BJ93" s="391"/>
      <c r="BK93" s="391"/>
      <c r="BL93" s="391"/>
      <c r="BM93" s="391"/>
      <c r="BN93" s="391"/>
      <c r="BO93" s="391"/>
      <c r="BP93" s="391"/>
      <c r="BQ93" s="391"/>
      <c r="BR93" s="391"/>
      <c r="BS93" s="391"/>
      <c r="BT93" s="391"/>
      <c r="BU93" s="391"/>
      <c r="BV93" s="391"/>
      <c r="BW93" s="391"/>
      <c r="BX93" s="391"/>
    </row>
    <row r="94" spans="1:76" s="432" customFormat="1" ht="13.5" customHeight="1">
      <c r="H94" s="421" t="s">
        <v>4</v>
      </c>
      <c r="I94" s="722"/>
      <c r="J94" s="722"/>
      <c r="K94" s="855"/>
      <c r="L94" s="722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  <c r="Y94" s="391"/>
      <c r="Z94" s="391"/>
      <c r="AA94" s="391"/>
      <c r="AB94" s="391"/>
      <c r="AC94" s="391"/>
      <c r="AD94" s="391"/>
      <c r="AE94" s="391"/>
      <c r="AF94" s="391"/>
      <c r="AG94" s="391"/>
      <c r="AH94" s="391"/>
      <c r="AI94" s="391"/>
      <c r="AJ94" s="391"/>
      <c r="AK94" s="391"/>
      <c r="AL94" s="391"/>
      <c r="AM94" s="391"/>
      <c r="AN94" s="391"/>
      <c r="AO94" s="391"/>
      <c r="AP94" s="391"/>
      <c r="AQ94" s="391"/>
      <c r="AR94" s="391"/>
      <c r="AS94" s="391"/>
      <c r="AT94" s="391"/>
    </row>
    <row r="95" spans="1:76" s="432" customFormat="1" ht="18" customHeight="1">
      <c r="A95" s="1124" t="s">
        <v>928</v>
      </c>
      <c r="B95" s="727"/>
      <c r="C95" s="727"/>
      <c r="D95" s="727"/>
      <c r="E95" s="727"/>
      <c r="H95" s="421" t="s">
        <v>4</v>
      </c>
      <c r="I95" s="722"/>
      <c r="J95" s="722"/>
      <c r="K95" s="855"/>
      <c r="L95" s="722"/>
      <c r="M95" s="391"/>
      <c r="N95" s="391"/>
      <c r="O95" s="391"/>
      <c r="P95" s="391"/>
      <c r="Q95" s="391"/>
      <c r="R95" s="391"/>
      <c r="S95" s="391"/>
      <c r="T95" s="391"/>
      <c r="U95" s="391"/>
      <c r="V95" s="391"/>
      <c r="W95" s="391"/>
      <c r="X95" s="391"/>
      <c r="Y95" s="391"/>
      <c r="Z95" s="391"/>
      <c r="AA95" s="391"/>
      <c r="AB95" s="391"/>
      <c r="AC95" s="391"/>
      <c r="AD95" s="391"/>
      <c r="AE95" s="391"/>
      <c r="AF95" s="391"/>
      <c r="AG95" s="391"/>
      <c r="AH95" s="391"/>
      <c r="AI95" s="391"/>
      <c r="AJ95" s="391"/>
      <c r="AK95" s="391"/>
      <c r="AL95" s="391"/>
      <c r="AM95" s="391"/>
      <c r="AN95" s="391"/>
      <c r="AO95" s="391"/>
      <c r="AP95" s="391"/>
      <c r="AQ95" s="391"/>
      <c r="AR95" s="391"/>
      <c r="AS95" s="391"/>
      <c r="AT95" s="391"/>
    </row>
    <row r="96" spans="1:76" s="432" customFormat="1" ht="16.5" customHeight="1">
      <c r="A96" s="1124" t="s">
        <v>929</v>
      </c>
      <c r="B96" s="727"/>
      <c r="C96" s="727"/>
      <c r="D96" s="727"/>
      <c r="E96" s="727"/>
      <c r="H96" s="421" t="s">
        <v>4</v>
      </c>
      <c r="I96" s="391"/>
      <c r="J96" s="391"/>
      <c r="K96" s="855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1"/>
      <c r="AK96" s="391"/>
      <c r="AL96" s="391"/>
      <c r="AM96" s="391"/>
      <c r="AN96" s="391"/>
      <c r="AO96" s="391"/>
      <c r="AP96" s="391"/>
      <c r="AQ96" s="391"/>
      <c r="AR96" s="391"/>
      <c r="AS96" s="391"/>
      <c r="AT96" s="391"/>
    </row>
    <row r="97" spans="1:252" s="727" customFormat="1" ht="18" customHeight="1">
      <c r="A97" s="434"/>
      <c r="B97" s="434"/>
      <c r="C97" s="434"/>
      <c r="D97" s="434"/>
      <c r="E97" s="434"/>
      <c r="F97" s="434"/>
      <c r="G97" s="434"/>
      <c r="H97" s="434"/>
      <c r="I97" s="391"/>
      <c r="J97" s="391"/>
      <c r="K97" s="855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1"/>
      <c r="AG97" s="391"/>
      <c r="AH97" s="391"/>
      <c r="AI97" s="391"/>
      <c r="AJ97" s="391"/>
      <c r="AK97" s="391"/>
      <c r="AL97" s="391"/>
      <c r="AM97" s="391"/>
      <c r="AN97" s="391"/>
      <c r="AO97" s="391"/>
      <c r="AP97" s="391"/>
      <c r="AQ97" s="391"/>
      <c r="AR97" s="391"/>
      <c r="AS97" s="391"/>
      <c r="AT97" s="391"/>
      <c r="AU97" s="391"/>
      <c r="AV97" s="391"/>
      <c r="AW97" s="391"/>
      <c r="AX97" s="391"/>
      <c r="AY97" s="391"/>
      <c r="AZ97" s="391"/>
      <c r="BA97" s="391"/>
      <c r="BB97" s="391"/>
      <c r="BC97" s="391"/>
      <c r="BD97" s="391"/>
      <c r="BE97" s="391"/>
      <c r="BF97" s="391"/>
      <c r="BG97" s="391"/>
      <c r="BH97" s="391"/>
      <c r="BI97" s="391"/>
      <c r="BJ97" s="391"/>
      <c r="BK97" s="391"/>
      <c r="BL97" s="391"/>
      <c r="BM97" s="391"/>
      <c r="BN97" s="391"/>
      <c r="BO97" s="391"/>
      <c r="BP97" s="391"/>
      <c r="BQ97" s="391"/>
      <c r="BR97" s="391"/>
      <c r="BS97" s="391"/>
      <c r="BT97" s="391"/>
      <c r="BU97" s="391"/>
      <c r="BV97" s="391"/>
      <c r="BW97" s="391"/>
      <c r="BX97" s="391"/>
      <c r="BY97" s="391"/>
      <c r="BZ97" s="391"/>
      <c r="CA97" s="391"/>
      <c r="CB97" s="391"/>
      <c r="CC97" s="391"/>
      <c r="CD97" s="391"/>
      <c r="CE97" s="391"/>
      <c r="CF97" s="391"/>
      <c r="CG97" s="391"/>
      <c r="CH97" s="391"/>
      <c r="CI97" s="391"/>
      <c r="CJ97" s="391"/>
      <c r="CK97" s="391"/>
      <c r="CL97" s="391"/>
      <c r="CM97" s="391"/>
      <c r="CN97" s="391"/>
      <c r="CO97" s="391"/>
      <c r="CP97" s="391"/>
      <c r="CQ97" s="391"/>
      <c r="CR97" s="391"/>
      <c r="CS97" s="391"/>
      <c r="CT97" s="391"/>
      <c r="CU97" s="391"/>
      <c r="CV97" s="391"/>
      <c r="CW97" s="391"/>
      <c r="CX97" s="391"/>
      <c r="CY97" s="391"/>
      <c r="CZ97" s="391"/>
      <c r="DA97" s="391"/>
      <c r="DB97" s="391"/>
      <c r="DC97" s="391"/>
      <c r="DD97" s="391"/>
      <c r="DE97" s="391"/>
      <c r="DF97" s="391"/>
      <c r="DG97" s="391"/>
      <c r="DH97" s="391"/>
      <c r="DI97" s="391"/>
      <c r="DJ97" s="391"/>
      <c r="DK97" s="391"/>
      <c r="DL97" s="391"/>
      <c r="DM97" s="391"/>
      <c r="DN97" s="391"/>
      <c r="DO97" s="391"/>
      <c r="DP97" s="391"/>
      <c r="DQ97" s="391"/>
      <c r="DR97" s="391"/>
      <c r="DS97" s="391"/>
      <c r="DT97" s="391"/>
      <c r="DU97" s="391"/>
      <c r="DV97" s="391"/>
      <c r="DW97" s="391"/>
      <c r="DX97" s="391"/>
      <c r="DY97" s="391"/>
      <c r="DZ97" s="391"/>
      <c r="EA97" s="391"/>
      <c r="EB97" s="391"/>
      <c r="EC97" s="391"/>
      <c r="ED97" s="391"/>
      <c r="EE97" s="391"/>
      <c r="EF97" s="391"/>
      <c r="EG97" s="391"/>
      <c r="EH97" s="391"/>
      <c r="EI97" s="391"/>
      <c r="EJ97" s="391"/>
      <c r="EK97" s="391"/>
      <c r="EL97" s="391"/>
      <c r="EM97" s="391"/>
      <c r="EN97" s="391"/>
      <c r="EO97" s="391"/>
      <c r="EP97" s="391"/>
      <c r="EQ97" s="391"/>
      <c r="ER97" s="391"/>
      <c r="ES97" s="391"/>
      <c r="ET97" s="391"/>
      <c r="EU97" s="391"/>
      <c r="EV97" s="391"/>
      <c r="EW97" s="391"/>
      <c r="EX97" s="391"/>
      <c r="EY97" s="391"/>
      <c r="EZ97" s="391"/>
      <c r="FA97" s="391"/>
      <c r="FB97" s="391"/>
      <c r="FC97" s="391"/>
      <c r="FD97" s="391"/>
      <c r="FE97" s="391"/>
      <c r="FF97" s="391"/>
      <c r="FG97" s="391"/>
      <c r="FH97" s="391"/>
      <c r="FI97" s="391"/>
      <c r="FJ97" s="391"/>
      <c r="FK97" s="391"/>
      <c r="FL97" s="391"/>
      <c r="FM97" s="391"/>
      <c r="FN97" s="391"/>
      <c r="FO97" s="391"/>
      <c r="FP97" s="391"/>
      <c r="FQ97" s="391"/>
      <c r="FR97" s="391"/>
      <c r="FS97" s="391"/>
      <c r="FT97" s="391"/>
      <c r="FU97" s="391"/>
      <c r="FV97" s="391"/>
      <c r="FW97" s="391"/>
      <c r="FX97" s="391"/>
      <c r="FY97" s="391"/>
      <c r="FZ97" s="391"/>
      <c r="GA97" s="391"/>
      <c r="GB97" s="391"/>
      <c r="GC97" s="391"/>
      <c r="GD97" s="391"/>
      <c r="GE97" s="391"/>
      <c r="GF97" s="391"/>
      <c r="GG97" s="391"/>
      <c r="GH97" s="391"/>
      <c r="GI97" s="391"/>
      <c r="GJ97" s="391"/>
      <c r="GK97" s="391"/>
      <c r="GL97" s="391"/>
      <c r="GM97" s="391"/>
      <c r="GN97" s="391"/>
      <c r="GO97" s="391"/>
      <c r="GP97" s="391"/>
      <c r="GQ97" s="391"/>
      <c r="GR97" s="391"/>
      <c r="GS97" s="391"/>
      <c r="GT97" s="391"/>
      <c r="GU97" s="391"/>
      <c r="GV97" s="391"/>
      <c r="GW97" s="391"/>
      <c r="GX97" s="391"/>
      <c r="GY97" s="391"/>
      <c r="GZ97" s="391"/>
      <c r="HA97" s="391"/>
      <c r="HB97" s="391"/>
      <c r="HC97" s="391"/>
      <c r="HD97" s="391"/>
      <c r="HE97" s="391"/>
      <c r="HF97" s="391"/>
      <c r="HG97" s="391"/>
      <c r="HH97" s="391"/>
      <c r="HI97" s="391"/>
      <c r="HJ97" s="391"/>
      <c r="HK97" s="391"/>
      <c r="HL97" s="391"/>
      <c r="HM97" s="391"/>
      <c r="HN97" s="391"/>
      <c r="HO97" s="391"/>
      <c r="HP97" s="391"/>
      <c r="HQ97" s="391"/>
      <c r="HR97" s="391"/>
      <c r="HS97" s="391"/>
      <c r="HT97" s="391"/>
      <c r="HU97" s="391"/>
      <c r="HV97" s="391"/>
      <c r="HW97" s="391"/>
      <c r="HX97" s="391"/>
      <c r="HY97" s="391"/>
      <c r="HZ97" s="391"/>
      <c r="IA97" s="391"/>
      <c r="IB97" s="391"/>
      <c r="IC97" s="391"/>
      <c r="ID97" s="391"/>
      <c r="IE97" s="391"/>
      <c r="IF97" s="391"/>
      <c r="IG97" s="391"/>
      <c r="IH97" s="391"/>
      <c r="II97" s="391"/>
      <c r="IJ97" s="391"/>
      <c r="IK97" s="391"/>
      <c r="IL97" s="391"/>
      <c r="IM97" s="391"/>
      <c r="IN97" s="391"/>
      <c r="IO97" s="391"/>
      <c r="IP97" s="391"/>
      <c r="IQ97" s="391"/>
      <c r="IR97" s="391"/>
    </row>
    <row r="98" spans="1:252">
      <c r="A98" s="435"/>
      <c r="B98" s="435"/>
      <c r="C98" s="435"/>
      <c r="D98" s="435"/>
      <c r="E98" s="435"/>
      <c r="F98" s="435"/>
      <c r="G98" s="435"/>
      <c r="H98" s="435"/>
    </row>
    <row r="99" spans="1:252">
      <c r="A99" s="728" t="s">
        <v>4</v>
      </c>
      <c r="H99" s="421" t="s">
        <v>4</v>
      </c>
    </row>
    <row r="100" spans="1:252">
      <c r="H100" s="421" t="s">
        <v>4</v>
      </c>
    </row>
    <row r="101" spans="1:252">
      <c r="H101" s="421" t="s">
        <v>4</v>
      </c>
    </row>
    <row r="102" spans="1:252">
      <c r="H102" s="421" t="s">
        <v>4</v>
      </c>
    </row>
    <row r="103" spans="1:252">
      <c r="H103" s="421" t="s">
        <v>4</v>
      </c>
    </row>
    <row r="104" spans="1:252">
      <c r="H104" s="421" t="s">
        <v>4</v>
      </c>
    </row>
    <row r="105" spans="1:252">
      <c r="H105" s="421" t="s">
        <v>4</v>
      </c>
    </row>
    <row r="106" spans="1:252">
      <c r="H106" s="421" t="s">
        <v>4</v>
      </c>
    </row>
    <row r="107" spans="1:252">
      <c r="H107" s="421" t="s">
        <v>4</v>
      </c>
    </row>
    <row r="108" spans="1:252">
      <c r="H108" s="421" t="s">
        <v>4</v>
      </c>
    </row>
    <row r="109" spans="1:252">
      <c r="B109" s="436" t="s">
        <v>4</v>
      </c>
      <c r="C109" s="436"/>
      <c r="H109" s="421" t="s">
        <v>4</v>
      </c>
    </row>
    <row r="110" spans="1:252">
      <c r="H110" s="421" t="s">
        <v>4</v>
      </c>
    </row>
    <row r="111" spans="1:252">
      <c r="H111" s="421" t="s">
        <v>4</v>
      </c>
    </row>
    <row r="112" spans="1:252">
      <c r="H112" s="421" t="s">
        <v>4</v>
      </c>
    </row>
    <row r="113" spans="8:8">
      <c r="H113" s="421" t="s">
        <v>4</v>
      </c>
    </row>
    <row r="114" spans="8:8">
      <c r="H114" s="421" t="s">
        <v>4</v>
      </c>
    </row>
    <row r="115" spans="8:8">
      <c r="H115" s="421" t="s">
        <v>4</v>
      </c>
    </row>
    <row r="116" spans="8:8">
      <c r="H116" s="421" t="s">
        <v>4</v>
      </c>
    </row>
    <row r="117" spans="8:8">
      <c r="H117" s="421" t="s">
        <v>4</v>
      </c>
    </row>
    <row r="118" spans="8:8">
      <c r="H118" s="421" t="s">
        <v>4</v>
      </c>
    </row>
    <row r="119" spans="8:8">
      <c r="H119" s="421" t="s">
        <v>4</v>
      </c>
    </row>
    <row r="120" spans="8:8">
      <c r="H120" s="421" t="s">
        <v>4</v>
      </c>
    </row>
    <row r="121" spans="8:8">
      <c r="H121" s="421" t="s">
        <v>4</v>
      </c>
    </row>
    <row r="122" spans="8:8">
      <c r="H122" s="421" t="s">
        <v>4</v>
      </c>
    </row>
    <row r="123" spans="8:8">
      <c r="H123" s="421" t="s">
        <v>4</v>
      </c>
    </row>
    <row r="124" spans="8:8">
      <c r="H124" s="421" t="s">
        <v>4</v>
      </c>
    </row>
    <row r="125" spans="8:8">
      <c r="H125" s="421" t="s">
        <v>4</v>
      </c>
    </row>
    <row r="126" spans="8:8">
      <c r="H126" s="421" t="s">
        <v>4</v>
      </c>
    </row>
    <row r="127" spans="8:8">
      <c r="H127" s="421" t="s">
        <v>4</v>
      </c>
    </row>
    <row r="128" spans="8:8">
      <c r="H128" s="421" t="s">
        <v>4</v>
      </c>
    </row>
    <row r="129" spans="8:8">
      <c r="H129" s="421" t="s">
        <v>4</v>
      </c>
    </row>
    <row r="130" spans="8:8">
      <c r="H130" s="421" t="s">
        <v>4</v>
      </c>
    </row>
    <row r="131" spans="8:8">
      <c r="H131" s="421" t="s">
        <v>4</v>
      </c>
    </row>
    <row r="132" spans="8:8">
      <c r="H132" s="421" t="s">
        <v>4</v>
      </c>
    </row>
    <row r="133" spans="8:8">
      <c r="H133" s="421" t="s">
        <v>4</v>
      </c>
    </row>
    <row r="134" spans="8:8">
      <c r="H134" s="421" t="s">
        <v>4</v>
      </c>
    </row>
    <row r="135" spans="8:8">
      <c r="H135" s="421" t="s">
        <v>4</v>
      </c>
    </row>
    <row r="136" spans="8:8">
      <c r="H136" s="421" t="s">
        <v>4</v>
      </c>
    </row>
    <row r="137" spans="8:8">
      <c r="H137" s="421" t="s">
        <v>4</v>
      </c>
    </row>
    <row r="138" spans="8:8">
      <c r="H138" s="421" t="s">
        <v>4</v>
      </c>
    </row>
    <row r="139" spans="8:8">
      <c r="H139" s="421" t="s">
        <v>4</v>
      </c>
    </row>
    <row r="140" spans="8:8">
      <c r="H140" s="421" t="s">
        <v>4</v>
      </c>
    </row>
    <row r="141" spans="8:8">
      <c r="H141" s="421" t="s">
        <v>4</v>
      </c>
    </row>
    <row r="142" spans="8:8">
      <c r="H142" s="421" t="s">
        <v>4</v>
      </c>
    </row>
    <row r="143" spans="8:8">
      <c r="H143" s="421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L35" sqref="L35"/>
    </sheetView>
  </sheetViews>
  <sheetFormatPr defaultColWidth="12.5703125" defaultRowHeight="15"/>
  <cols>
    <col min="1" max="1" width="6" style="439" bestFit="1" customWidth="1"/>
    <col min="2" max="2" width="2" style="439" customWidth="1"/>
    <col min="3" max="3" width="57.140625" style="439" customWidth="1"/>
    <col min="4" max="4" width="20.140625" style="439" customWidth="1"/>
    <col min="5" max="8" width="21.42578125" style="439" customWidth="1"/>
    <col min="9" max="9" width="16.7109375" style="439" customWidth="1"/>
    <col min="10" max="10" width="12.5703125" style="439"/>
    <col min="11" max="11" width="16.7109375" style="439" customWidth="1"/>
    <col min="12" max="12" width="22.85546875" style="439" customWidth="1"/>
    <col min="13" max="256" width="12.5703125" style="439"/>
    <col min="257" max="257" width="5" style="439" customWidth="1"/>
    <col min="258" max="258" width="2" style="439" customWidth="1"/>
    <col min="259" max="259" width="57.140625" style="439" customWidth="1"/>
    <col min="260" max="260" width="20.140625" style="439" customWidth="1"/>
    <col min="261" max="264" width="21.42578125" style="439" customWidth="1"/>
    <col min="265" max="265" width="16.7109375" style="439" customWidth="1"/>
    <col min="266" max="266" width="12.5703125" style="439"/>
    <col min="267" max="267" width="16.7109375" style="439" customWidth="1"/>
    <col min="268" max="268" width="22.85546875" style="439" customWidth="1"/>
    <col min="269" max="512" width="12.5703125" style="439"/>
    <col min="513" max="513" width="5" style="439" customWidth="1"/>
    <col min="514" max="514" width="2" style="439" customWidth="1"/>
    <col min="515" max="515" width="57.140625" style="439" customWidth="1"/>
    <col min="516" max="516" width="20.140625" style="439" customWidth="1"/>
    <col min="517" max="520" width="21.42578125" style="439" customWidth="1"/>
    <col min="521" max="521" width="16.7109375" style="439" customWidth="1"/>
    <col min="522" max="522" width="12.5703125" style="439"/>
    <col min="523" max="523" width="16.7109375" style="439" customWidth="1"/>
    <col min="524" max="524" width="22.85546875" style="439" customWidth="1"/>
    <col min="525" max="768" width="12.5703125" style="439"/>
    <col min="769" max="769" width="5" style="439" customWidth="1"/>
    <col min="770" max="770" width="2" style="439" customWidth="1"/>
    <col min="771" max="771" width="57.140625" style="439" customWidth="1"/>
    <col min="772" max="772" width="20.140625" style="439" customWidth="1"/>
    <col min="773" max="776" width="21.42578125" style="439" customWidth="1"/>
    <col min="777" max="777" width="16.7109375" style="439" customWidth="1"/>
    <col min="778" max="778" width="12.5703125" style="439"/>
    <col min="779" max="779" width="16.7109375" style="439" customWidth="1"/>
    <col min="780" max="780" width="22.85546875" style="439" customWidth="1"/>
    <col min="781" max="1024" width="12.5703125" style="439"/>
    <col min="1025" max="1025" width="5" style="439" customWidth="1"/>
    <col min="1026" max="1026" width="2" style="439" customWidth="1"/>
    <col min="1027" max="1027" width="57.140625" style="439" customWidth="1"/>
    <col min="1028" max="1028" width="20.140625" style="439" customWidth="1"/>
    <col min="1029" max="1032" width="21.42578125" style="439" customWidth="1"/>
    <col min="1033" max="1033" width="16.7109375" style="439" customWidth="1"/>
    <col min="1034" max="1034" width="12.5703125" style="439"/>
    <col min="1035" max="1035" width="16.7109375" style="439" customWidth="1"/>
    <col min="1036" max="1036" width="22.85546875" style="439" customWidth="1"/>
    <col min="1037" max="1280" width="12.5703125" style="439"/>
    <col min="1281" max="1281" width="5" style="439" customWidth="1"/>
    <col min="1282" max="1282" width="2" style="439" customWidth="1"/>
    <col min="1283" max="1283" width="57.140625" style="439" customWidth="1"/>
    <col min="1284" max="1284" width="20.140625" style="439" customWidth="1"/>
    <col min="1285" max="1288" width="21.42578125" style="439" customWidth="1"/>
    <col min="1289" max="1289" width="16.7109375" style="439" customWidth="1"/>
    <col min="1290" max="1290" width="12.5703125" style="439"/>
    <col min="1291" max="1291" width="16.7109375" style="439" customWidth="1"/>
    <col min="1292" max="1292" width="22.85546875" style="439" customWidth="1"/>
    <col min="1293" max="1536" width="12.5703125" style="439"/>
    <col min="1537" max="1537" width="5" style="439" customWidth="1"/>
    <col min="1538" max="1538" width="2" style="439" customWidth="1"/>
    <col min="1539" max="1539" width="57.140625" style="439" customWidth="1"/>
    <col min="1540" max="1540" width="20.140625" style="439" customWidth="1"/>
    <col min="1541" max="1544" width="21.42578125" style="439" customWidth="1"/>
    <col min="1545" max="1545" width="16.7109375" style="439" customWidth="1"/>
    <col min="1546" max="1546" width="12.5703125" style="439"/>
    <col min="1547" max="1547" width="16.7109375" style="439" customWidth="1"/>
    <col min="1548" max="1548" width="22.85546875" style="439" customWidth="1"/>
    <col min="1549" max="1792" width="12.5703125" style="439"/>
    <col min="1793" max="1793" width="5" style="439" customWidth="1"/>
    <col min="1794" max="1794" width="2" style="439" customWidth="1"/>
    <col min="1795" max="1795" width="57.140625" style="439" customWidth="1"/>
    <col min="1796" max="1796" width="20.140625" style="439" customWidth="1"/>
    <col min="1797" max="1800" width="21.42578125" style="439" customWidth="1"/>
    <col min="1801" max="1801" width="16.7109375" style="439" customWidth="1"/>
    <col min="1802" max="1802" width="12.5703125" style="439"/>
    <col min="1803" max="1803" width="16.7109375" style="439" customWidth="1"/>
    <col min="1804" max="1804" width="22.85546875" style="439" customWidth="1"/>
    <col min="1805" max="2048" width="12.5703125" style="439"/>
    <col min="2049" max="2049" width="5" style="439" customWidth="1"/>
    <col min="2050" max="2050" width="2" style="439" customWidth="1"/>
    <col min="2051" max="2051" width="57.140625" style="439" customWidth="1"/>
    <col min="2052" max="2052" width="20.140625" style="439" customWidth="1"/>
    <col min="2053" max="2056" width="21.42578125" style="439" customWidth="1"/>
    <col min="2057" max="2057" width="16.7109375" style="439" customWidth="1"/>
    <col min="2058" max="2058" width="12.5703125" style="439"/>
    <col min="2059" max="2059" width="16.7109375" style="439" customWidth="1"/>
    <col min="2060" max="2060" width="22.85546875" style="439" customWidth="1"/>
    <col min="2061" max="2304" width="12.5703125" style="439"/>
    <col min="2305" max="2305" width="5" style="439" customWidth="1"/>
    <col min="2306" max="2306" width="2" style="439" customWidth="1"/>
    <col min="2307" max="2307" width="57.140625" style="439" customWidth="1"/>
    <col min="2308" max="2308" width="20.140625" style="439" customWidth="1"/>
    <col min="2309" max="2312" width="21.42578125" style="439" customWidth="1"/>
    <col min="2313" max="2313" width="16.7109375" style="439" customWidth="1"/>
    <col min="2314" max="2314" width="12.5703125" style="439"/>
    <col min="2315" max="2315" width="16.7109375" style="439" customWidth="1"/>
    <col min="2316" max="2316" width="22.85546875" style="439" customWidth="1"/>
    <col min="2317" max="2560" width="12.5703125" style="439"/>
    <col min="2561" max="2561" width="5" style="439" customWidth="1"/>
    <col min="2562" max="2562" width="2" style="439" customWidth="1"/>
    <col min="2563" max="2563" width="57.140625" style="439" customWidth="1"/>
    <col min="2564" max="2564" width="20.140625" style="439" customWidth="1"/>
    <col min="2565" max="2568" width="21.42578125" style="439" customWidth="1"/>
    <col min="2569" max="2569" width="16.7109375" style="439" customWidth="1"/>
    <col min="2570" max="2570" width="12.5703125" style="439"/>
    <col min="2571" max="2571" width="16.7109375" style="439" customWidth="1"/>
    <col min="2572" max="2572" width="22.85546875" style="439" customWidth="1"/>
    <col min="2573" max="2816" width="12.5703125" style="439"/>
    <col min="2817" max="2817" width="5" style="439" customWidth="1"/>
    <col min="2818" max="2818" width="2" style="439" customWidth="1"/>
    <col min="2819" max="2819" width="57.140625" style="439" customWidth="1"/>
    <col min="2820" max="2820" width="20.140625" style="439" customWidth="1"/>
    <col min="2821" max="2824" width="21.42578125" style="439" customWidth="1"/>
    <col min="2825" max="2825" width="16.7109375" style="439" customWidth="1"/>
    <col min="2826" max="2826" width="12.5703125" style="439"/>
    <col min="2827" max="2827" width="16.7109375" style="439" customWidth="1"/>
    <col min="2828" max="2828" width="22.85546875" style="439" customWidth="1"/>
    <col min="2829" max="3072" width="12.5703125" style="439"/>
    <col min="3073" max="3073" width="5" style="439" customWidth="1"/>
    <col min="3074" max="3074" width="2" style="439" customWidth="1"/>
    <col min="3075" max="3075" width="57.140625" style="439" customWidth="1"/>
    <col min="3076" max="3076" width="20.140625" style="439" customWidth="1"/>
    <col min="3077" max="3080" width="21.42578125" style="439" customWidth="1"/>
    <col min="3081" max="3081" width="16.7109375" style="439" customWidth="1"/>
    <col min="3082" max="3082" width="12.5703125" style="439"/>
    <col min="3083" max="3083" width="16.7109375" style="439" customWidth="1"/>
    <col min="3084" max="3084" width="22.85546875" style="439" customWidth="1"/>
    <col min="3085" max="3328" width="12.5703125" style="439"/>
    <col min="3329" max="3329" width="5" style="439" customWidth="1"/>
    <col min="3330" max="3330" width="2" style="439" customWidth="1"/>
    <col min="3331" max="3331" width="57.140625" style="439" customWidth="1"/>
    <col min="3332" max="3332" width="20.140625" style="439" customWidth="1"/>
    <col min="3333" max="3336" width="21.42578125" style="439" customWidth="1"/>
    <col min="3337" max="3337" width="16.7109375" style="439" customWidth="1"/>
    <col min="3338" max="3338" width="12.5703125" style="439"/>
    <col min="3339" max="3339" width="16.7109375" style="439" customWidth="1"/>
    <col min="3340" max="3340" width="22.85546875" style="439" customWidth="1"/>
    <col min="3341" max="3584" width="12.5703125" style="439"/>
    <col min="3585" max="3585" width="5" style="439" customWidth="1"/>
    <col min="3586" max="3586" width="2" style="439" customWidth="1"/>
    <col min="3587" max="3587" width="57.140625" style="439" customWidth="1"/>
    <col min="3588" max="3588" width="20.140625" style="439" customWidth="1"/>
    <col min="3589" max="3592" width="21.42578125" style="439" customWidth="1"/>
    <col min="3593" max="3593" width="16.7109375" style="439" customWidth="1"/>
    <col min="3594" max="3594" width="12.5703125" style="439"/>
    <col min="3595" max="3595" width="16.7109375" style="439" customWidth="1"/>
    <col min="3596" max="3596" width="22.85546875" style="439" customWidth="1"/>
    <col min="3597" max="3840" width="12.5703125" style="439"/>
    <col min="3841" max="3841" width="5" style="439" customWidth="1"/>
    <col min="3842" max="3842" width="2" style="439" customWidth="1"/>
    <col min="3843" max="3843" width="57.140625" style="439" customWidth="1"/>
    <col min="3844" max="3844" width="20.140625" style="439" customWidth="1"/>
    <col min="3845" max="3848" width="21.42578125" style="439" customWidth="1"/>
    <col min="3849" max="3849" width="16.7109375" style="439" customWidth="1"/>
    <col min="3850" max="3850" width="12.5703125" style="439"/>
    <col min="3851" max="3851" width="16.7109375" style="439" customWidth="1"/>
    <col min="3852" max="3852" width="22.85546875" style="439" customWidth="1"/>
    <col min="3853" max="4096" width="12.5703125" style="439"/>
    <col min="4097" max="4097" width="5" style="439" customWidth="1"/>
    <col min="4098" max="4098" width="2" style="439" customWidth="1"/>
    <col min="4099" max="4099" width="57.140625" style="439" customWidth="1"/>
    <col min="4100" max="4100" width="20.140625" style="439" customWidth="1"/>
    <col min="4101" max="4104" width="21.42578125" style="439" customWidth="1"/>
    <col min="4105" max="4105" width="16.7109375" style="439" customWidth="1"/>
    <col min="4106" max="4106" width="12.5703125" style="439"/>
    <col min="4107" max="4107" width="16.7109375" style="439" customWidth="1"/>
    <col min="4108" max="4108" width="22.85546875" style="439" customWidth="1"/>
    <col min="4109" max="4352" width="12.5703125" style="439"/>
    <col min="4353" max="4353" width="5" style="439" customWidth="1"/>
    <col min="4354" max="4354" width="2" style="439" customWidth="1"/>
    <col min="4355" max="4355" width="57.140625" style="439" customWidth="1"/>
    <col min="4356" max="4356" width="20.140625" style="439" customWidth="1"/>
    <col min="4357" max="4360" width="21.42578125" style="439" customWidth="1"/>
    <col min="4361" max="4361" width="16.7109375" style="439" customWidth="1"/>
    <col min="4362" max="4362" width="12.5703125" style="439"/>
    <col min="4363" max="4363" width="16.7109375" style="439" customWidth="1"/>
    <col min="4364" max="4364" width="22.85546875" style="439" customWidth="1"/>
    <col min="4365" max="4608" width="12.5703125" style="439"/>
    <col min="4609" max="4609" width="5" style="439" customWidth="1"/>
    <col min="4610" max="4610" width="2" style="439" customWidth="1"/>
    <col min="4611" max="4611" width="57.140625" style="439" customWidth="1"/>
    <col min="4612" max="4612" width="20.140625" style="439" customWidth="1"/>
    <col min="4613" max="4616" width="21.42578125" style="439" customWidth="1"/>
    <col min="4617" max="4617" width="16.7109375" style="439" customWidth="1"/>
    <col min="4618" max="4618" width="12.5703125" style="439"/>
    <col min="4619" max="4619" width="16.7109375" style="439" customWidth="1"/>
    <col min="4620" max="4620" width="22.85546875" style="439" customWidth="1"/>
    <col min="4621" max="4864" width="12.5703125" style="439"/>
    <col min="4865" max="4865" width="5" style="439" customWidth="1"/>
    <col min="4866" max="4866" width="2" style="439" customWidth="1"/>
    <col min="4867" max="4867" width="57.140625" style="439" customWidth="1"/>
    <col min="4868" max="4868" width="20.140625" style="439" customWidth="1"/>
    <col min="4869" max="4872" width="21.42578125" style="439" customWidth="1"/>
    <col min="4873" max="4873" width="16.7109375" style="439" customWidth="1"/>
    <col min="4874" max="4874" width="12.5703125" style="439"/>
    <col min="4875" max="4875" width="16.7109375" style="439" customWidth="1"/>
    <col min="4876" max="4876" width="22.85546875" style="439" customWidth="1"/>
    <col min="4877" max="5120" width="12.5703125" style="439"/>
    <col min="5121" max="5121" width="5" style="439" customWidth="1"/>
    <col min="5122" max="5122" width="2" style="439" customWidth="1"/>
    <col min="5123" max="5123" width="57.140625" style="439" customWidth="1"/>
    <col min="5124" max="5124" width="20.140625" style="439" customWidth="1"/>
    <col min="5125" max="5128" width="21.42578125" style="439" customWidth="1"/>
    <col min="5129" max="5129" width="16.7109375" style="439" customWidth="1"/>
    <col min="5130" max="5130" width="12.5703125" style="439"/>
    <col min="5131" max="5131" width="16.7109375" style="439" customWidth="1"/>
    <col min="5132" max="5132" width="22.85546875" style="439" customWidth="1"/>
    <col min="5133" max="5376" width="12.5703125" style="439"/>
    <col min="5377" max="5377" width="5" style="439" customWidth="1"/>
    <col min="5378" max="5378" width="2" style="439" customWidth="1"/>
    <col min="5379" max="5379" width="57.140625" style="439" customWidth="1"/>
    <col min="5380" max="5380" width="20.140625" style="439" customWidth="1"/>
    <col min="5381" max="5384" width="21.42578125" style="439" customWidth="1"/>
    <col min="5385" max="5385" width="16.7109375" style="439" customWidth="1"/>
    <col min="5386" max="5386" width="12.5703125" style="439"/>
    <col min="5387" max="5387" width="16.7109375" style="439" customWidth="1"/>
    <col min="5388" max="5388" width="22.85546875" style="439" customWidth="1"/>
    <col min="5389" max="5632" width="12.5703125" style="439"/>
    <col min="5633" max="5633" width="5" style="439" customWidth="1"/>
    <col min="5634" max="5634" width="2" style="439" customWidth="1"/>
    <col min="5635" max="5635" width="57.140625" style="439" customWidth="1"/>
    <col min="5636" max="5636" width="20.140625" style="439" customWidth="1"/>
    <col min="5637" max="5640" width="21.42578125" style="439" customWidth="1"/>
    <col min="5641" max="5641" width="16.7109375" style="439" customWidth="1"/>
    <col min="5642" max="5642" width="12.5703125" style="439"/>
    <col min="5643" max="5643" width="16.7109375" style="439" customWidth="1"/>
    <col min="5644" max="5644" width="22.85546875" style="439" customWidth="1"/>
    <col min="5645" max="5888" width="12.5703125" style="439"/>
    <col min="5889" max="5889" width="5" style="439" customWidth="1"/>
    <col min="5890" max="5890" width="2" style="439" customWidth="1"/>
    <col min="5891" max="5891" width="57.140625" style="439" customWidth="1"/>
    <col min="5892" max="5892" width="20.140625" style="439" customWidth="1"/>
    <col min="5893" max="5896" width="21.42578125" style="439" customWidth="1"/>
    <col min="5897" max="5897" width="16.7109375" style="439" customWidth="1"/>
    <col min="5898" max="5898" width="12.5703125" style="439"/>
    <col min="5899" max="5899" width="16.7109375" style="439" customWidth="1"/>
    <col min="5900" max="5900" width="22.85546875" style="439" customWidth="1"/>
    <col min="5901" max="6144" width="12.5703125" style="439"/>
    <col min="6145" max="6145" width="5" style="439" customWidth="1"/>
    <col min="6146" max="6146" width="2" style="439" customWidth="1"/>
    <col min="6147" max="6147" width="57.140625" style="439" customWidth="1"/>
    <col min="6148" max="6148" width="20.140625" style="439" customWidth="1"/>
    <col min="6149" max="6152" width="21.42578125" style="439" customWidth="1"/>
    <col min="6153" max="6153" width="16.7109375" style="439" customWidth="1"/>
    <col min="6154" max="6154" width="12.5703125" style="439"/>
    <col min="6155" max="6155" width="16.7109375" style="439" customWidth="1"/>
    <col min="6156" max="6156" width="22.85546875" style="439" customWidth="1"/>
    <col min="6157" max="6400" width="12.5703125" style="439"/>
    <col min="6401" max="6401" width="5" style="439" customWidth="1"/>
    <col min="6402" max="6402" width="2" style="439" customWidth="1"/>
    <col min="6403" max="6403" width="57.140625" style="439" customWidth="1"/>
    <col min="6404" max="6404" width="20.140625" style="439" customWidth="1"/>
    <col min="6405" max="6408" width="21.42578125" style="439" customWidth="1"/>
    <col min="6409" max="6409" width="16.7109375" style="439" customWidth="1"/>
    <col min="6410" max="6410" width="12.5703125" style="439"/>
    <col min="6411" max="6411" width="16.7109375" style="439" customWidth="1"/>
    <col min="6412" max="6412" width="22.85546875" style="439" customWidth="1"/>
    <col min="6413" max="6656" width="12.5703125" style="439"/>
    <col min="6657" max="6657" width="5" style="439" customWidth="1"/>
    <col min="6658" max="6658" width="2" style="439" customWidth="1"/>
    <col min="6659" max="6659" width="57.140625" style="439" customWidth="1"/>
    <col min="6660" max="6660" width="20.140625" style="439" customWidth="1"/>
    <col min="6661" max="6664" width="21.42578125" style="439" customWidth="1"/>
    <col min="6665" max="6665" width="16.7109375" style="439" customWidth="1"/>
    <col min="6666" max="6666" width="12.5703125" style="439"/>
    <col min="6667" max="6667" width="16.7109375" style="439" customWidth="1"/>
    <col min="6668" max="6668" width="22.85546875" style="439" customWidth="1"/>
    <col min="6669" max="6912" width="12.5703125" style="439"/>
    <col min="6913" max="6913" width="5" style="439" customWidth="1"/>
    <col min="6914" max="6914" width="2" style="439" customWidth="1"/>
    <col min="6915" max="6915" width="57.140625" style="439" customWidth="1"/>
    <col min="6916" max="6916" width="20.140625" style="439" customWidth="1"/>
    <col min="6917" max="6920" width="21.42578125" style="439" customWidth="1"/>
    <col min="6921" max="6921" width="16.7109375" style="439" customWidth="1"/>
    <col min="6922" max="6922" width="12.5703125" style="439"/>
    <col min="6923" max="6923" width="16.7109375" style="439" customWidth="1"/>
    <col min="6924" max="6924" width="22.85546875" style="439" customWidth="1"/>
    <col min="6925" max="7168" width="12.5703125" style="439"/>
    <col min="7169" max="7169" width="5" style="439" customWidth="1"/>
    <col min="7170" max="7170" width="2" style="439" customWidth="1"/>
    <col min="7171" max="7171" width="57.140625" style="439" customWidth="1"/>
    <col min="7172" max="7172" width="20.140625" style="439" customWidth="1"/>
    <col min="7173" max="7176" width="21.42578125" style="439" customWidth="1"/>
    <col min="7177" max="7177" width="16.7109375" style="439" customWidth="1"/>
    <col min="7178" max="7178" width="12.5703125" style="439"/>
    <col min="7179" max="7179" width="16.7109375" style="439" customWidth="1"/>
    <col min="7180" max="7180" width="22.85546875" style="439" customWidth="1"/>
    <col min="7181" max="7424" width="12.5703125" style="439"/>
    <col min="7425" max="7425" width="5" style="439" customWidth="1"/>
    <col min="7426" max="7426" width="2" style="439" customWidth="1"/>
    <col min="7427" max="7427" width="57.140625" style="439" customWidth="1"/>
    <col min="7428" max="7428" width="20.140625" style="439" customWidth="1"/>
    <col min="7429" max="7432" width="21.42578125" style="439" customWidth="1"/>
    <col min="7433" max="7433" width="16.7109375" style="439" customWidth="1"/>
    <col min="7434" max="7434" width="12.5703125" style="439"/>
    <col min="7435" max="7435" width="16.7109375" style="439" customWidth="1"/>
    <col min="7436" max="7436" width="22.85546875" style="439" customWidth="1"/>
    <col min="7437" max="7680" width="12.5703125" style="439"/>
    <col min="7681" max="7681" width="5" style="439" customWidth="1"/>
    <col min="7682" max="7682" width="2" style="439" customWidth="1"/>
    <col min="7683" max="7683" width="57.140625" style="439" customWidth="1"/>
    <col min="7684" max="7684" width="20.140625" style="439" customWidth="1"/>
    <col min="7685" max="7688" width="21.42578125" style="439" customWidth="1"/>
    <col min="7689" max="7689" width="16.7109375" style="439" customWidth="1"/>
    <col min="7690" max="7690" width="12.5703125" style="439"/>
    <col min="7691" max="7691" width="16.7109375" style="439" customWidth="1"/>
    <col min="7692" max="7692" width="22.85546875" style="439" customWidth="1"/>
    <col min="7693" max="7936" width="12.5703125" style="439"/>
    <col min="7937" max="7937" width="5" style="439" customWidth="1"/>
    <col min="7938" max="7938" width="2" style="439" customWidth="1"/>
    <col min="7939" max="7939" width="57.140625" style="439" customWidth="1"/>
    <col min="7940" max="7940" width="20.140625" style="439" customWidth="1"/>
    <col min="7941" max="7944" width="21.42578125" style="439" customWidth="1"/>
    <col min="7945" max="7945" width="16.7109375" style="439" customWidth="1"/>
    <col min="7946" max="7946" width="12.5703125" style="439"/>
    <col min="7947" max="7947" width="16.7109375" style="439" customWidth="1"/>
    <col min="7948" max="7948" width="22.85546875" style="439" customWidth="1"/>
    <col min="7949" max="8192" width="12.5703125" style="439"/>
    <col min="8193" max="8193" width="5" style="439" customWidth="1"/>
    <col min="8194" max="8194" width="2" style="439" customWidth="1"/>
    <col min="8195" max="8195" width="57.140625" style="439" customWidth="1"/>
    <col min="8196" max="8196" width="20.140625" style="439" customWidth="1"/>
    <col min="8197" max="8200" width="21.42578125" style="439" customWidth="1"/>
    <col min="8201" max="8201" width="16.7109375" style="439" customWidth="1"/>
    <col min="8202" max="8202" width="12.5703125" style="439"/>
    <col min="8203" max="8203" width="16.7109375" style="439" customWidth="1"/>
    <col min="8204" max="8204" width="22.85546875" style="439" customWidth="1"/>
    <col min="8205" max="8448" width="12.5703125" style="439"/>
    <col min="8449" max="8449" width="5" style="439" customWidth="1"/>
    <col min="8450" max="8450" width="2" style="439" customWidth="1"/>
    <col min="8451" max="8451" width="57.140625" style="439" customWidth="1"/>
    <col min="8452" max="8452" width="20.140625" style="439" customWidth="1"/>
    <col min="8453" max="8456" width="21.42578125" style="439" customWidth="1"/>
    <col min="8457" max="8457" width="16.7109375" style="439" customWidth="1"/>
    <col min="8458" max="8458" width="12.5703125" style="439"/>
    <col min="8459" max="8459" width="16.7109375" style="439" customWidth="1"/>
    <col min="8460" max="8460" width="22.85546875" style="439" customWidth="1"/>
    <col min="8461" max="8704" width="12.5703125" style="439"/>
    <col min="8705" max="8705" width="5" style="439" customWidth="1"/>
    <col min="8706" max="8706" width="2" style="439" customWidth="1"/>
    <col min="8707" max="8707" width="57.140625" style="439" customWidth="1"/>
    <col min="8708" max="8708" width="20.140625" style="439" customWidth="1"/>
    <col min="8709" max="8712" width="21.42578125" style="439" customWidth="1"/>
    <col min="8713" max="8713" width="16.7109375" style="439" customWidth="1"/>
    <col min="8714" max="8714" width="12.5703125" style="439"/>
    <col min="8715" max="8715" width="16.7109375" style="439" customWidth="1"/>
    <col min="8716" max="8716" width="22.85546875" style="439" customWidth="1"/>
    <col min="8717" max="8960" width="12.5703125" style="439"/>
    <col min="8961" max="8961" width="5" style="439" customWidth="1"/>
    <col min="8962" max="8962" width="2" style="439" customWidth="1"/>
    <col min="8963" max="8963" width="57.140625" style="439" customWidth="1"/>
    <col min="8964" max="8964" width="20.140625" style="439" customWidth="1"/>
    <col min="8965" max="8968" width="21.42578125" style="439" customWidth="1"/>
    <col min="8969" max="8969" width="16.7109375" style="439" customWidth="1"/>
    <col min="8970" max="8970" width="12.5703125" style="439"/>
    <col min="8971" max="8971" width="16.7109375" style="439" customWidth="1"/>
    <col min="8972" max="8972" width="22.85546875" style="439" customWidth="1"/>
    <col min="8973" max="9216" width="12.5703125" style="439"/>
    <col min="9217" max="9217" width="5" style="439" customWidth="1"/>
    <col min="9218" max="9218" width="2" style="439" customWidth="1"/>
    <col min="9219" max="9219" width="57.140625" style="439" customWidth="1"/>
    <col min="9220" max="9220" width="20.140625" style="439" customWidth="1"/>
    <col min="9221" max="9224" width="21.42578125" style="439" customWidth="1"/>
    <col min="9225" max="9225" width="16.7109375" style="439" customWidth="1"/>
    <col min="9226" max="9226" width="12.5703125" style="439"/>
    <col min="9227" max="9227" width="16.7109375" style="439" customWidth="1"/>
    <col min="9228" max="9228" width="22.85546875" style="439" customWidth="1"/>
    <col min="9229" max="9472" width="12.5703125" style="439"/>
    <col min="9473" max="9473" width="5" style="439" customWidth="1"/>
    <col min="9474" max="9474" width="2" style="439" customWidth="1"/>
    <col min="9475" max="9475" width="57.140625" style="439" customWidth="1"/>
    <col min="9476" max="9476" width="20.140625" style="439" customWidth="1"/>
    <col min="9477" max="9480" width="21.42578125" style="439" customWidth="1"/>
    <col min="9481" max="9481" width="16.7109375" style="439" customWidth="1"/>
    <col min="9482" max="9482" width="12.5703125" style="439"/>
    <col min="9483" max="9483" width="16.7109375" style="439" customWidth="1"/>
    <col min="9484" max="9484" width="22.85546875" style="439" customWidth="1"/>
    <col min="9485" max="9728" width="12.5703125" style="439"/>
    <col min="9729" max="9729" width="5" style="439" customWidth="1"/>
    <col min="9730" max="9730" width="2" style="439" customWidth="1"/>
    <col min="9731" max="9731" width="57.140625" style="439" customWidth="1"/>
    <col min="9732" max="9732" width="20.140625" style="439" customWidth="1"/>
    <col min="9733" max="9736" width="21.42578125" style="439" customWidth="1"/>
    <col min="9737" max="9737" width="16.7109375" style="439" customWidth="1"/>
    <col min="9738" max="9738" width="12.5703125" style="439"/>
    <col min="9739" max="9739" width="16.7109375" style="439" customWidth="1"/>
    <col min="9740" max="9740" width="22.85546875" style="439" customWidth="1"/>
    <col min="9741" max="9984" width="12.5703125" style="439"/>
    <col min="9985" max="9985" width="5" style="439" customWidth="1"/>
    <col min="9986" max="9986" width="2" style="439" customWidth="1"/>
    <col min="9987" max="9987" width="57.140625" style="439" customWidth="1"/>
    <col min="9988" max="9988" width="20.140625" style="439" customWidth="1"/>
    <col min="9989" max="9992" width="21.42578125" style="439" customWidth="1"/>
    <col min="9993" max="9993" width="16.7109375" style="439" customWidth="1"/>
    <col min="9994" max="9994" width="12.5703125" style="439"/>
    <col min="9995" max="9995" width="16.7109375" style="439" customWidth="1"/>
    <col min="9996" max="9996" width="22.85546875" style="439" customWidth="1"/>
    <col min="9997" max="10240" width="12.5703125" style="439"/>
    <col min="10241" max="10241" width="5" style="439" customWidth="1"/>
    <col min="10242" max="10242" width="2" style="439" customWidth="1"/>
    <col min="10243" max="10243" width="57.140625" style="439" customWidth="1"/>
    <col min="10244" max="10244" width="20.140625" style="439" customWidth="1"/>
    <col min="10245" max="10248" width="21.42578125" style="439" customWidth="1"/>
    <col min="10249" max="10249" width="16.7109375" style="439" customWidth="1"/>
    <col min="10250" max="10250" width="12.5703125" style="439"/>
    <col min="10251" max="10251" width="16.7109375" style="439" customWidth="1"/>
    <col min="10252" max="10252" width="22.85546875" style="439" customWidth="1"/>
    <col min="10253" max="10496" width="12.5703125" style="439"/>
    <col min="10497" max="10497" width="5" style="439" customWidth="1"/>
    <col min="10498" max="10498" width="2" style="439" customWidth="1"/>
    <col min="10499" max="10499" width="57.140625" style="439" customWidth="1"/>
    <col min="10500" max="10500" width="20.140625" style="439" customWidth="1"/>
    <col min="10501" max="10504" width="21.42578125" style="439" customWidth="1"/>
    <col min="10505" max="10505" width="16.7109375" style="439" customWidth="1"/>
    <col min="10506" max="10506" width="12.5703125" style="439"/>
    <col min="10507" max="10507" width="16.7109375" style="439" customWidth="1"/>
    <col min="10508" max="10508" width="22.85546875" style="439" customWidth="1"/>
    <col min="10509" max="10752" width="12.5703125" style="439"/>
    <col min="10753" max="10753" width="5" style="439" customWidth="1"/>
    <col min="10754" max="10754" width="2" style="439" customWidth="1"/>
    <col min="10755" max="10755" width="57.140625" style="439" customWidth="1"/>
    <col min="10756" max="10756" width="20.140625" style="439" customWidth="1"/>
    <col min="10757" max="10760" width="21.42578125" style="439" customWidth="1"/>
    <col min="10761" max="10761" width="16.7109375" style="439" customWidth="1"/>
    <col min="10762" max="10762" width="12.5703125" style="439"/>
    <col min="10763" max="10763" width="16.7109375" style="439" customWidth="1"/>
    <col min="10764" max="10764" width="22.85546875" style="439" customWidth="1"/>
    <col min="10765" max="11008" width="12.5703125" style="439"/>
    <col min="11009" max="11009" width="5" style="439" customWidth="1"/>
    <col min="11010" max="11010" width="2" style="439" customWidth="1"/>
    <col min="11011" max="11011" width="57.140625" style="439" customWidth="1"/>
    <col min="11012" max="11012" width="20.140625" style="439" customWidth="1"/>
    <col min="11013" max="11016" width="21.42578125" style="439" customWidth="1"/>
    <col min="11017" max="11017" width="16.7109375" style="439" customWidth="1"/>
    <col min="11018" max="11018" width="12.5703125" style="439"/>
    <col min="11019" max="11019" width="16.7109375" style="439" customWidth="1"/>
    <col min="11020" max="11020" width="22.85546875" style="439" customWidth="1"/>
    <col min="11021" max="11264" width="12.5703125" style="439"/>
    <col min="11265" max="11265" width="5" style="439" customWidth="1"/>
    <col min="11266" max="11266" width="2" style="439" customWidth="1"/>
    <col min="11267" max="11267" width="57.140625" style="439" customWidth="1"/>
    <col min="11268" max="11268" width="20.140625" style="439" customWidth="1"/>
    <col min="11269" max="11272" width="21.42578125" style="439" customWidth="1"/>
    <col min="11273" max="11273" width="16.7109375" style="439" customWidth="1"/>
    <col min="11274" max="11274" width="12.5703125" style="439"/>
    <col min="11275" max="11275" width="16.7109375" style="439" customWidth="1"/>
    <col min="11276" max="11276" width="22.85546875" style="439" customWidth="1"/>
    <col min="11277" max="11520" width="12.5703125" style="439"/>
    <col min="11521" max="11521" width="5" style="439" customWidth="1"/>
    <col min="11522" max="11522" width="2" style="439" customWidth="1"/>
    <col min="11523" max="11523" width="57.140625" style="439" customWidth="1"/>
    <col min="11524" max="11524" width="20.140625" style="439" customWidth="1"/>
    <col min="11525" max="11528" width="21.42578125" style="439" customWidth="1"/>
    <col min="11529" max="11529" width="16.7109375" style="439" customWidth="1"/>
    <col min="11530" max="11530" width="12.5703125" style="439"/>
    <col min="11531" max="11531" width="16.7109375" style="439" customWidth="1"/>
    <col min="11532" max="11532" width="22.85546875" style="439" customWidth="1"/>
    <col min="11533" max="11776" width="12.5703125" style="439"/>
    <col min="11777" max="11777" width="5" style="439" customWidth="1"/>
    <col min="11778" max="11778" width="2" style="439" customWidth="1"/>
    <col min="11779" max="11779" width="57.140625" style="439" customWidth="1"/>
    <col min="11780" max="11780" width="20.140625" style="439" customWidth="1"/>
    <col min="11781" max="11784" width="21.42578125" style="439" customWidth="1"/>
    <col min="11785" max="11785" width="16.7109375" style="439" customWidth="1"/>
    <col min="11786" max="11786" width="12.5703125" style="439"/>
    <col min="11787" max="11787" width="16.7109375" style="439" customWidth="1"/>
    <col min="11788" max="11788" width="22.85546875" style="439" customWidth="1"/>
    <col min="11789" max="12032" width="12.5703125" style="439"/>
    <col min="12033" max="12033" width="5" style="439" customWidth="1"/>
    <col min="12034" max="12034" width="2" style="439" customWidth="1"/>
    <col min="12035" max="12035" width="57.140625" style="439" customWidth="1"/>
    <col min="12036" max="12036" width="20.140625" style="439" customWidth="1"/>
    <col min="12037" max="12040" width="21.42578125" style="439" customWidth="1"/>
    <col min="12041" max="12041" width="16.7109375" style="439" customWidth="1"/>
    <col min="12042" max="12042" width="12.5703125" style="439"/>
    <col min="12043" max="12043" width="16.7109375" style="439" customWidth="1"/>
    <col min="12044" max="12044" width="22.85546875" style="439" customWidth="1"/>
    <col min="12045" max="12288" width="12.5703125" style="439"/>
    <col min="12289" max="12289" width="5" style="439" customWidth="1"/>
    <col min="12290" max="12290" width="2" style="439" customWidth="1"/>
    <col min="12291" max="12291" width="57.140625" style="439" customWidth="1"/>
    <col min="12292" max="12292" width="20.140625" style="439" customWidth="1"/>
    <col min="12293" max="12296" width="21.42578125" style="439" customWidth="1"/>
    <col min="12297" max="12297" width="16.7109375" style="439" customWidth="1"/>
    <col min="12298" max="12298" width="12.5703125" style="439"/>
    <col min="12299" max="12299" width="16.7109375" style="439" customWidth="1"/>
    <col min="12300" max="12300" width="22.85546875" style="439" customWidth="1"/>
    <col min="12301" max="12544" width="12.5703125" style="439"/>
    <col min="12545" max="12545" width="5" style="439" customWidth="1"/>
    <col min="12546" max="12546" width="2" style="439" customWidth="1"/>
    <col min="12547" max="12547" width="57.140625" style="439" customWidth="1"/>
    <col min="12548" max="12548" width="20.140625" style="439" customWidth="1"/>
    <col min="12549" max="12552" width="21.42578125" style="439" customWidth="1"/>
    <col min="12553" max="12553" width="16.7109375" style="439" customWidth="1"/>
    <col min="12554" max="12554" width="12.5703125" style="439"/>
    <col min="12555" max="12555" width="16.7109375" style="439" customWidth="1"/>
    <col min="12556" max="12556" width="22.85546875" style="439" customWidth="1"/>
    <col min="12557" max="12800" width="12.5703125" style="439"/>
    <col min="12801" max="12801" width="5" style="439" customWidth="1"/>
    <col min="12802" max="12802" width="2" style="439" customWidth="1"/>
    <col min="12803" max="12803" width="57.140625" style="439" customWidth="1"/>
    <col min="12804" max="12804" width="20.140625" style="439" customWidth="1"/>
    <col min="12805" max="12808" width="21.42578125" style="439" customWidth="1"/>
    <col min="12809" max="12809" width="16.7109375" style="439" customWidth="1"/>
    <col min="12810" max="12810" width="12.5703125" style="439"/>
    <col min="12811" max="12811" width="16.7109375" style="439" customWidth="1"/>
    <col min="12812" max="12812" width="22.85546875" style="439" customWidth="1"/>
    <col min="12813" max="13056" width="12.5703125" style="439"/>
    <col min="13057" max="13057" width="5" style="439" customWidth="1"/>
    <col min="13058" max="13058" width="2" style="439" customWidth="1"/>
    <col min="13059" max="13059" width="57.140625" style="439" customWidth="1"/>
    <col min="13060" max="13060" width="20.140625" style="439" customWidth="1"/>
    <col min="13061" max="13064" width="21.42578125" style="439" customWidth="1"/>
    <col min="13065" max="13065" width="16.7109375" style="439" customWidth="1"/>
    <col min="13066" max="13066" width="12.5703125" style="439"/>
    <col min="13067" max="13067" width="16.7109375" style="439" customWidth="1"/>
    <col min="13068" max="13068" width="22.85546875" style="439" customWidth="1"/>
    <col min="13069" max="13312" width="12.5703125" style="439"/>
    <col min="13313" max="13313" width="5" style="439" customWidth="1"/>
    <col min="13314" max="13314" width="2" style="439" customWidth="1"/>
    <col min="13315" max="13315" width="57.140625" style="439" customWidth="1"/>
    <col min="13316" max="13316" width="20.140625" style="439" customWidth="1"/>
    <col min="13317" max="13320" width="21.42578125" style="439" customWidth="1"/>
    <col min="13321" max="13321" width="16.7109375" style="439" customWidth="1"/>
    <col min="13322" max="13322" width="12.5703125" style="439"/>
    <col min="13323" max="13323" width="16.7109375" style="439" customWidth="1"/>
    <col min="13324" max="13324" width="22.85546875" style="439" customWidth="1"/>
    <col min="13325" max="13568" width="12.5703125" style="439"/>
    <col min="13569" max="13569" width="5" style="439" customWidth="1"/>
    <col min="13570" max="13570" width="2" style="439" customWidth="1"/>
    <col min="13571" max="13571" width="57.140625" style="439" customWidth="1"/>
    <col min="13572" max="13572" width="20.140625" style="439" customWidth="1"/>
    <col min="13573" max="13576" width="21.42578125" style="439" customWidth="1"/>
    <col min="13577" max="13577" width="16.7109375" style="439" customWidth="1"/>
    <col min="13578" max="13578" width="12.5703125" style="439"/>
    <col min="13579" max="13579" width="16.7109375" style="439" customWidth="1"/>
    <col min="13580" max="13580" width="22.85546875" style="439" customWidth="1"/>
    <col min="13581" max="13824" width="12.5703125" style="439"/>
    <col min="13825" max="13825" width="5" style="439" customWidth="1"/>
    <col min="13826" max="13826" width="2" style="439" customWidth="1"/>
    <col min="13827" max="13827" width="57.140625" style="439" customWidth="1"/>
    <col min="13828" max="13828" width="20.140625" style="439" customWidth="1"/>
    <col min="13829" max="13832" width="21.42578125" style="439" customWidth="1"/>
    <col min="13833" max="13833" width="16.7109375" style="439" customWidth="1"/>
    <col min="13834" max="13834" width="12.5703125" style="439"/>
    <col min="13835" max="13835" width="16.7109375" style="439" customWidth="1"/>
    <col min="13836" max="13836" width="22.85546875" style="439" customWidth="1"/>
    <col min="13837" max="14080" width="12.5703125" style="439"/>
    <col min="14081" max="14081" width="5" style="439" customWidth="1"/>
    <col min="14082" max="14082" width="2" style="439" customWidth="1"/>
    <col min="14083" max="14083" width="57.140625" style="439" customWidth="1"/>
    <col min="14084" max="14084" width="20.140625" style="439" customWidth="1"/>
    <col min="14085" max="14088" width="21.42578125" style="439" customWidth="1"/>
    <col min="14089" max="14089" width="16.7109375" style="439" customWidth="1"/>
    <col min="14090" max="14090" width="12.5703125" style="439"/>
    <col min="14091" max="14091" width="16.7109375" style="439" customWidth="1"/>
    <col min="14092" max="14092" width="22.85546875" style="439" customWidth="1"/>
    <col min="14093" max="14336" width="12.5703125" style="439"/>
    <col min="14337" max="14337" width="5" style="439" customWidth="1"/>
    <col min="14338" max="14338" width="2" style="439" customWidth="1"/>
    <col min="14339" max="14339" width="57.140625" style="439" customWidth="1"/>
    <col min="14340" max="14340" width="20.140625" style="439" customWidth="1"/>
    <col min="14341" max="14344" width="21.42578125" style="439" customWidth="1"/>
    <col min="14345" max="14345" width="16.7109375" style="439" customWidth="1"/>
    <col min="14346" max="14346" width="12.5703125" style="439"/>
    <col min="14347" max="14347" width="16.7109375" style="439" customWidth="1"/>
    <col min="14348" max="14348" width="22.85546875" style="439" customWidth="1"/>
    <col min="14349" max="14592" width="12.5703125" style="439"/>
    <col min="14593" max="14593" width="5" style="439" customWidth="1"/>
    <col min="14594" max="14594" width="2" style="439" customWidth="1"/>
    <col min="14595" max="14595" width="57.140625" style="439" customWidth="1"/>
    <col min="14596" max="14596" width="20.140625" style="439" customWidth="1"/>
    <col min="14597" max="14600" width="21.42578125" style="439" customWidth="1"/>
    <col min="14601" max="14601" width="16.7109375" style="439" customWidth="1"/>
    <col min="14602" max="14602" width="12.5703125" style="439"/>
    <col min="14603" max="14603" width="16.7109375" style="439" customWidth="1"/>
    <col min="14604" max="14604" width="22.85546875" style="439" customWidth="1"/>
    <col min="14605" max="14848" width="12.5703125" style="439"/>
    <col min="14849" max="14849" width="5" style="439" customWidth="1"/>
    <col min="14850" max="14850" width="2" style="439" customWidth="1"/>
    <col min="14851" max="14851" width="57.140625" style="439" customWidth="1"/>
    <col min="14852" max="14852" width="20.140625" style="439" customWidth="1"/>
    <col min="14853" max="14856" width="21.42578125" style="439" customWidth="1"/>
    <col min="14857" max="14857" width="16.7109375" style="439" customWidth="1"/>
    <col min="14858" max="14858" width="12.5703125" style="439"/>
    <col min="14859" max="14859" width="16.7109375" style="439" customWidth="1"/>
    <col min="14860" max="14860" width="22.85546875" style="439" customWidth="1"/>
    <col min="14861" max="15104" width="12.5703125" style="439"/>
    <col min="15105" max="15105" width="5" style="439" customWidth="1"/>
    <col min="15106" max="15106" width="2" style="439" customWidth="1"/>
    <col min="15107" max="15107" width="57.140625" style="439" customWidth="1"/>
    <col min="15108" max="15108" width="20.140625" style="439" customWidth="1"/>
    <col min="15109" max="15112" width="21.42578125" style="439" customWidth="1"/>
    <col min="15113" max="15113" width="16.7109375" style="439" customWidth="1"/>
    <col min="15114" max="15114" width="12.5703125" style="439"/>
    <col min="15115" max="15115" width="16.7109375" style="439" customWidth="1"/>
    <col min="15116" max="15116" width="22.85546875" style="439" customWidth="1"/>
    <col min="15117" max="15360" width="12.5703125" style="439"/>
    <col min="15361" max="15361" width="5" style="439" customWidth="1"/>
    <col min="15362" max="15362" width="2" style="439" customWidth="1"/>
    <col min="15363" max="15363" width="57.140625" style="439" customWidth="1"/>
    <col min="15364" max="15364" width="20.140625" style="439" customWidth="1"/>
    <col min="15365" max="15368" width="21.42578125" style="439" customWidth="1"/>
    <col min="15369" max="15369" width="16.7109375" style="439" customWidth="1"/>
    <col min="15370" max="15370" width="12.5703125" style="439"/>
    <col min="15371" max="15371" width="16.7109375" style="439" customWidth="1"/>
    <col min="15372" max="15372" width="22.85546875" style="439" customWidth="1"/>
    <col min="15373" max="15616" width="12.5703125" style="439"/>
    <col min="15617" max="15617" width="5" style="439" customWidth="1"/>
    <col min="15618" max="15618" width="2" style="439" customWidth="1"/>
    <col min="15619" max="15619" width="57.140625" style="439" customWidth="1"/>
    <col min="15620" max="15620" width="20.140625" style="439" customWidth="1"/>
    <col min="15621" max="15624" width="21.42578125" style="439" customWidth="1"/>
    <col min="15625" max="15625" width="16.7109375" style="439" customWidth="1"/>
    <col min="15626" max="15626" width="12.5703125" style="439"/>
    <col min="15627" max="15627" width="16.7109375" style="439" customWidth="1"/>
    <col min="15628" max="15628" width="22.85546875" style="439" customWidth="1"/>
    <col min="15629" max="15872" width="12.5703125" style="439"/>
    <col min="15873" max="15873" width="5" style="439" customWidth="1"/>
    <col min="15874" max="15874" width="2" style="439" customWidth="1"/>
    <col min="15875" max="15875" width="57.140625" style="439" customWidth="1"/>
    <col min="15876" max="15876" width="20.140625" style="439" customWidth="1"/>
    <col min="15877" max="15880" width="21.42578125" style="439" customWidth="1"/>
    <col min="15881" max="15881" width="16.7109375" style="439" customWidth="1"/>
    <col min="15882" max="15882" width="12.5703125" style="439"/>
    <col min="15883" max="15883" width="16.7109375" style="439" customWidth="1"/>
    <col min="15884" max="15884" width="22.85546875" style="439" customWidth="1"/>
    <col min="15885" max="16128" width="12.5703125" style="439"/>
    <col min="16129" max="16129" width="5" style="439" customWidth="1"/>
    <col min="16130" max="16130" width="2" style="439" customWidth="1"/>
    <col min="16131" max="16131" width="57.140625" style="439" customWidth="1"/>
    <col min="16132" max="16132" width="20.140625" style="439" customWidth="1"/>
    <col min="16133" max="16136" width="21.42578125" style="439" customWidth="1"/>
    <col min="16137" max="16137" width="16.7109375" style="439" customWidth="1"/>
    <col min="16138" max="16138" width="12.5703125" style="439"/>
    <col min="16139" max="16139" width="16.7109375" style="439" customWidth="1"/>
    <col min="16140" max="16140" width="22.85546875" style="439" customWidth="1"/>
    <col min="16141" max="16384" width="12.5703125" style="439"/>
  </cols>
  <sheetData>
    <row r="1" spans="1:65" ht="15.75" customHeight="1">
      <c r="A1" s="1713" t="s">
        <v>598</v>
      </c>
      <c r="B1" s="1713"/>
      <c r="C1" s="1713"/>
      <c r="D1" s="437"/>
      <c r="E1" s="437"/>
      <c r="F1" s="437"/>
      <c r="G1" s="438"/>
      <c r="H1" s="438"/>
    </row>
    <row r="2" spans="1:65" ht="26.25" customHeight="1">
      <c r="A2" s="1714" t="s">
        <v>599</v>
      </c>
      <c r="B2" s="1714"/>
      <c r="C2" s="1714"/>
      <c r="D2" s="1714"/>
      <c r="E2" s="1714"/>
      <c r="F2" s="1714"/>
      <c r="G2" s="1714"/>
      <c r="H2" s="1714"/>
    </row>
    <row r="3" spans="1:65" ht="12" customHeight="1">
      <c r="A3" s="437"/>
      <c r="B3" s="437"/>
      <c r="C3" s="440"/>
      <c r="D3" s="441"/>
      <c r="E3" s="441"/>
      <c r="F3" s="441"/>
      <c r="G3" s="442"/>
      <c r="H3" s="442"/>
    </row>
    <row r="4" spans="1:65" ht="15" customHeight="1">
      <c r="A4" s="443"/>
      <c r="B4" s="443"/>
      <c r="C4" s="440"/>
      <c r="D4" s="441"/>
      <c r="E4" s="441"/>
      <c r="F4" s="441"/>
      <c r="G4" s="442"/>
      <c r="H4" s="444" t="s">
        <v>2</v>
      </c>
    </row>
    <row r="5" spans="1:65" ht="16.5" customHeight="1">
      <c r="A5" s="445"/>
      <c r="B5" s="438"/>
      <c r="C5" s="446"/>
      <c r="D5" s="1715" t="s">
        <v>562</v>
      </c>
      <c r="E5" s="1716"/>
      <c r="F5" s="1717"/>
      <c r="G5" s="1718" t="s">
        <v>563</v>
      </c>
      <c r="H5" s="1719"/>
    </row>
    <row r="6" spans="1:65" ht="15" customHeight="1">
      <c r="A6" s="447"/>
      <c r="B6" s="438"/>
      <c r="C6" s="448"/>
      <c r="D6" s="1720" t="s">
        <v>899</v>
      </c>
      <c r="E6" s="1721"/>
      <c r="F6" s="1722"/>
      <c r="G6" s="1701" t="s">
        <v>899</v>
      </c>
      <c r="H6" s="1703"/>
    </row>
    <row r="7" spans="1:65" ht="15.75">
      <c r="A7" s="447"/>
      <c r="B7" s="438"/>
      <c r="C7" s="449" t="s">
        <v>3</v>
      </c>
      <c r="D7" s="450"/>
      <c r="E7" s="451" t="s">
        <v>564</v>
      </c>
      <c r="F7" s="452"/>
      <c r="G7" s="453" t="s">
        <v>4</v>
      </c>
      <c r="H7" s="454" t="s">
        <v>4</v>
      </c>
    </row>
    <row r="8" spans="1:65" ht="14.25" customHeight="1">
      <c r="A8" s="447"/>
      <c r="B8" s="438"/>
      <c r="C8" s="455"/>
      <c r="D8" s="456"/>
      <c r="E8" s="457"/>
      <c r="F8" s="458" t="s">
        <v>564</v>
      </c>
      <c r="G8" s="459" t="s">
        <v>565</v>
      </c>
      <c r="H8" s="454" t="s">
        <v>566</v>
      </c>
    </row>
    <row r="9" spans="1:65" ht="14.25" customHeight="1">
      <c r="A9" s="447"/>
      <c r="B9" s="438"/>
      <c r="C9" s="460"/>
      <c r="D9" s="461" t="s">
        <v>567</v>
      </c>
      <c r="E9" s="462" t="s">
        <v>568</v>
      </c>
      <c r="F9" s="463" t="s">
        <v>569</v>
      </c>
      <c r="G9" s="459" t="s">
        <v>570</v>
      </c>
      <c r="H9" s="454" t="s">
        <v>571</v>
      </c>
    </row>
    <row r="10" spans="1:65" ht="14.25" customHeight="1">
      <c r="A10" s="464"/>
      <c r="B10" s="443"/>
      <c r="C10" s="465"/>
      <c r="D10" s="466"/>
      <c r="E10" s="467"/>
      <c r="F10" s="463" t="s">
        <v>572</v>
      </c>
      <c r="G10" s="468" t="s">
        <v>573</v>
      </c>
      <c r="H10" s="469"/>
    </row>
    <row r="11" spans="1:65" ht="9.9499999999999993" customHeight="1">
      <c r="A11" s="470"/>
      <c r="B11" s="471"/>
      <c r="C11" s="472" t="s">
        <v>439</v>
      </c>
      <c r="D11" s="473">
        <v>2</v>
      </c>
      <c r="E11" s="474">
        <v>3</v>
      </c>
      <c r="F11" s="474">
        <v>4</v>
      </c>
      <c r="G11" s="475">
        <v>5</v>
      </c>
      <c r="H11" s="476">
        <v>6</v>
      </c>
    </row>
    <row r="12" spans="1:65" ht="15.75" customHeight="1">
      <c r="A12" s="445"/>
      <c r="B12" s="477"/>
      <c r="C12" s="478" t="s">
        <v>4</v>
      </c>
      <c r="D12" s="729" t="s">
        <v>4</v>
      </c>
      <c r="E12" s="730" t="s">
        <v>124</v>
      </c>
      <c r="F12" s="731"/>
      <c r="G12" s="732" t="s">
        <v>4</v>
      </c>
      <c r="H12" s="733" t="s">
        <v>124</v>
      </c>
    </row>
    <row r="13" spans="1:65" ht="15.75">
      <c r="A13" s="1709" t="s">
        <v>40</v>
      </c>
      <c r="B13" s="1710"/>
      <c r="C13" s="1711"/>
      <c r="D13" s="805">
        <v>318907857.54999995</v>
      </c>
      <c r="E13" s="806">
        <v>583247.25</v>
      </c>
      <c r="F13" s="806">
        <v>299.48</v>
      </c>
      <c r="G13" s="807">
        <v>581383.59000000008</v>
      </c>
      <c r="H13" s="808">
        <v>1863.66</v>
      </c>
      <c r="K13" s="1081"/>
    </row>
    <row r="14" spans="1:65" s="479" customFormat="1" ht="24" customHeight="1">
      <c r="A14" s="734" t="s">
        <v>350</v>
      </c>
      <c r="B14" s="735" t="s">
        <v>47</v>
      </c>
      <c r="C14" s="736" t="s">
        <v>351</v>
      </c>
      <c r="D14" s="809">
        <v>74947674.970000014</v>
      </c>
      <c r="E14" s="810">
        <v>352003.76</v>
      </c>
      <c r="F14" s="810">
        <v>0</v>
      </c>
      <c r="G14" s="811">
        <v>350140.10000000003</v>
      </c>
      <c r="H14" s="812">
        <v>1863.66</v>
      </c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39"/>
      <c r="AQ14" s="439"/>
      <c r="AR14" s="439"/>
      <c r="AS14" s="439"/>
      <c r="AT14" s="439"/>
      <c r="AU14" s="439"/>
      <c r="AV14" s="439"/>
      <c r="AW14" s="439"/>
      <c r="AX14" s="439"/>
      <c r="AY14" s="439"/>
      <c r="AZ14" s="439"/>
      <c r="BA14" s="439"/>
      <c r="BB14" s="439"/>
      <c r="BC14" s="439"/>
      <c r="BD14" s="439"/>
      <c r="BE14" s="439"/>
      <c r="BF14" s="439"/>
      <c r="BG14" s="439"/>
      <c r="BH14" s="439"/>
      <c r="BI14" s="439"/>
      <c r="BJ14" s="439"/>
      <c r="BK14" s="439"/>
      <c r="BL14" s="439"/>
      <c r="BM14" s="439"/>
    </row>
    <row r="15" spans="1:65" s="479" customFormat="1" ht="24" hidden="1" customHeight="1">
      <c r="A15" s="734" t="s">
        <v>352</v>
      </c>
      <c r="B15" s="735" t="s">
        <v>47</v>
      </c>
      <c r="C15" s="736" t="s">
        <v>353</v>
      </c>
      <c r="D15" s="809">
        <v>0</v>
      </c>
      <c r="E15" s="810">
        <v>0</v>
      </c>
      <c r="F15" s="810">
        <v>0</v>
      </c>
      <c r="G15" s="813">
        <v>0</v>
      </c>
      <c r="H15" s="812">
        <v>0</v>
      </c>
      <c r="I15" s="439"/>
      <c r="J15" s="439"/>
      <c r="K15" s="877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  <c r="BD15" s="439"/>
      <c r="BE15" s="439"/>
      <c r="BF15" s="439"/>
      <c r="BG15" s="439"/>
      <c r="BH15" s="439"/>
      <c r="BI15" s="439"/>
      <c r="BJ15" s="439"/>
      <c r="BK15" s="439"/>
      <c r="BL15" s="439"/>
      <c r="BM15" s="439"/>
    </row>
    <row r="16" spans="1:65" s="479" customFormat="1" ht="24" customHeight="1">
      <c r="A16" s="734" t="s">
        <v>354</v>
      </c>
      <c r="B16" s="735" t="s">
        <v>47</v>
      </c>
      <c r="C16" s="736" t="s">
        <v>355</v>
      </c>
      <c r="D16" s="809">
        <v>1841342.2000000002</v>
      </c>
      <c r="E16" s="810">
        <v>0</v>
      </c>
      <c r="F16" s="810">
        <v>0</v>
      </c>
      <c r="G16" s="813">
        <v>0</v>
      </c>
      <c r="H16" s="812">
        <v>0</v>
      </c>
      <c r="I16" s="439"/>
      <c r="J16" s="439"/>
      <c r="K16" s="877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9"/>
      <c r="AS16" s="439"/>
      <c r="AT16" s="439"/>
      <c r="AU16" s="439"/>
      <c r="AV16" s="439"/>
      <c r="AW16" s="439"/>
      <c r="AX16" s="439"/>
      <c r="AY16" s="439"/>
      <c r="AZ16" s="439"/>
      <c r="BA16" s="439"/>
      <c r="BB16" s="439"/>
      <c r="BC16" s="439"/>
      <c r="BD16" s="439"/>
      <c r="BE16" s="439"/>
      <c r="BF16" s="439"/>
      <c r="BG16" s="439"/>
      <c r="BH16" s="439"/>
      <c r="BI16" s="439"/>
      <c r="BJ16" s="439"/>
      <c r="BK16" s="439"/>
      <c r="BL16" s="439"/>
      <c r="BM16" s="439"/>
    </row>
    <row r="17" spans="1:65" s="878" customFormat="1" ht="37.5" hidden="1" customHeight="1">
      <c r="A17" s="870" t="s">
        <v>360</v>
      </c>
      <c r="B17" s="866" t="s">
        <v>47</v>
      </c>
      <c r="C17" s="868" t="s">
        <v>721</v>
      </c>
      <c r="D17" s="809">
        <v>0</v>
      </c>
      <c r="E17" s="810">
        <v>0</v>
      </c>
      <c r="F17" s="810">
        <v>0</v>
      </c>
      <c r="G17" s="813">
        <v>0</v>
      </c>
      <c r="H17" s="812">
        <v>0</v>
      </c>
      <c r="I17" s="877"/>
      <c r="J17" s="877"/>
      <c r="K17" s="877"/>
      <c r="L17" s="877"/>
      <c r="M17" s="877"/>
      <c r="N17" s="877"/>
      <c r="O17" s="877"/>
      <c r="P17" s="877"/>
      <c r="Q17" s="877"/>
      <c r="R17" s="877"/>
      <c r="S17" s="877"/>
      <c r="T17" s="877"/>
      <c r="U17" s="877"/>
      <c r="V17" s="877"/>
      <c r="W17" s="877"/>
      <c r="X17" s="877"/>
      <c r="Y17" s="877"/>
      <c r="Z17" s="877"/>
      <c r="AA17" s="877"/>
      <c r="AB17" s="877"/>
      <c r="AC17" s="877"/>
      <c r="AD17" s="877"/>
      <c r="AE17" s="877"/>
      <c r="AF17" s="877"/>
      <c r="AG17" s="877"/>
      <c r="AH17" s="877"/>
      <c r="AI17" s="877"/>
      <c r="AJ17" s="877"/>
      <c r="AK17" s="877"/>
      <c r="AL17" s="877"/>
      <c r="AM17" s="877"/>
      <c r="AN17" s="877"/>
      <c r="AO17" s="877"/>
      <c r="AP17" s="877"/>
      <c r="AQ17" s="877"/>
      <c r="AR17" s="877"/>
      <c r="AS17" s="877"/>
      <c r="AT17" s="877"/>
      <c r="AU17" s="877"/>
      <c r="AV17" s="877"/>
      <c r="AW17" s="877"/>
      <c r="AX17" s="877"/>
      <c r="AY17" s="877"/>
      <c r="AZ17" s="877"/>
      <c r="BA17" s="877"/>
      <c r="BB17" s="877"/>
      <c r="BC17" s="877"/>
      <c r="BD17" s="877"/>
      <c r="BE17" s="877"/>
      <c r="BF17" s="877"/>
      <c r="BG17" s="877"/>
      <c r="BH17" s="877"/>
      <c r="BI17" s="877"/>
      <c r="BJ17" s="877"/>
      <c r="BK17" s="877"/>
      <c r="BL17" s="877"/>
      <c r="BM17" s="877"/>
    </row>
    <row r="18" spans="1:65" s="479" customFormat="1" ht="24" customHeight="1">
      <c r="A18" s="734" t="s">
        <v>363</v>
      </c>
      <c r="B18" s="735" t="s">
        <v>47</v>
      </c>
      <c r="C18" s="736" t="s">
        <v>364</v>
      </c>
      <c r="D18" s="809">
        <v>5298359.2799999965</v>
      </c>
      <c r="E18" s="810">
        <v>0</v>
      </c>
      <c r="F18" s="810">
        <v>0</v>
      </c>
      <c r="G18" s="813">
        <v>0</v>
      </c>
      <c r="H18" s="812">
        <v>0</v>
      </c>
      <c r="I18" s="439"/>
      <c r="J18" s="439"/>
      <c r="K18" s="877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</row>
    <row r="19" spans="1:65" s="479" customFormat="1" ht="24" customHeight="1">
      <c r="A19" s="734" t="s">
        <v>367</v>
      </c>
      <c r="B19" s="735" t="s">
        <v>47</v>
      </c>
      <c r="C19" s="736" t="s">
        <v>368</v>
      </c>
      <c r="D19" s="809">
        <v>9459784.1300000008</v>
      </c>
      <c r="E19" s="810">
        <v>0</v>
      </c>
      <c r="F19" s="810">
        <v>0</v>
      </c>
      <c r="G19" s="813">
        <v>0</v>
      </c>
      <c r="H19" s="812">
        <v>0</v>
      </c>
      <c r="I19" s="439"/>
      <c r="J19" s="439"/>
      <c r="K19" s="877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39"/>
      <c r="BB19" s="439"/>
      <c r="BC19" s="439"/>
      <c r="BD19" s="439"/>
      <c r="BE19" s="439"/>
      <c r="BF19" s="439"/>
      <c r="BG19" s="439"/>
      <c r="BH19" s="439"/>
      <c r="BI19" s="439"/>
      <c r="BJ19" s="439"/>
      <c r="BK19" s="439"/>
      <c r="BL19" s="439"/>
      <c r="BM19" s="439"/>
    </row>
    <row r="20" spans="1:65" s="481" customFormat="1" ht="24" hidden="1" customHeight="1">
      <c r="A20" s="737" t="s">
        <v>369</v>
      </c>
      <c r="B20" s="738" t="s">
        <v>47</v>
      </c>
      <c r="C20" s="739" t="s">
        <v>132</v>
      </c>
      <c r="D20" s="809">
        <v>0</v>
      </c>
      <c r="E20" s="810">
        <v>0</v>
      </c>
      <c r="F20" s="810">
        <v>0</v>
      </c>
      <c r="G20" s="814">
        <v>0</v>
      </c>
      <c r="H20" s="812">
        <v>0</v>
      </c>
      <c r="I20" s="480"/>
      <c r="J20" s="480"/>
      <c r="K20" s="877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0"/>
      <c r="AL20" s="480"/>
      <c r="AM20" s="480"/>
      <c r="AN20" s="480"/>
      <c r="AO20" s="480"/>
      <c r="AP20" s="480"/>
      <c r="AQ20" s="480"/>
      <c r="AR20" s="480"/>
      <c r="AS20" s="480"/>
      <c r="AT20" s="480"/>
      <c r="AU20" s="480"/>
      <c r="AV20" s="480"/>
      <c r="AW20" s="480"/>
      <c r="AX20" s="480"/>
      <c r="AY20" s="480"/>
      <c r="AZ20" s="480"/>
      <c r="BA20" s="480"/>
      <c r="BB20" s="480"/>
      <c r="BC20" s="480"/>
      <c r="BD20" s="480"/>
      <c r="BE20" s="480"/>
      <c r="BF20" s="480"/>
      <c r="BG20" s="480"/>
      <c r="BH20" s="480"/>
      <c r="BI20" s="480"/>
      <c r="BJ20" s="480"/>
      <c r="BK20" s="480"/>
      <c r="BL20" s="480"/>
      <c r="BM20" s="480"/>
    </row>
    <row r="21" spans="1:65" s="481" customFormat="1" ht="24" customHeight="1">
      <c r="A21" s="737" t="s">
        <v>370</v>
      </c>
      <c r="B21" s="740" t="s">
        <v>47</v>
      </c>
      <c r="C21" s="739" t="s">
        <v>371</v>
      </c>
      <c r="D21" s="809">
        <v>4103118.24</v>
      </c>
      <c r="E21" s="810">
        <v>123040.61</v>
      </c>
      <c r="F21" s="810">
        <v>0</v>
      </c>
      <c r="G21" s="814">
        <v>123040.61</v>
      </c>
      <c r="H21" s="812">
        <v>0</v>
      </c>
      <c r="I21" s="480"/>
      <c r="J21" s="480"/>
      <c r="K21" s="877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480"/>
      <c r="AL21" s="480"/>
      <c r="AM21" s="480"/>
      <c r="AN21" s="480"/>
      <c r="AO21" s="480"/>
      <c r="AP21" s="480"/>
      <c r="AQ21" s="480"/>
      <c r="AR21" s="480"/>
      <c r="AS21" s="480"/>
      <c r="AT21" s="480"/>
      <c r="AU21" s="480"/>
      <c r="AV21" s="480"/>
      <c r="AW21" s="480"/>
      <c r="AX21" s="480"/>
      <c r="AY21" s="480"/>
      <c r="AZ21" s="480"/>
      <c r="BA21" s="480"/>
      <c r="BB21" s="480"/>
      <c r="BC21" s="480"/>
      <c r="BD21" s="480"/>
      <c r="BE21" s="480"/>
      <c r="BF21" s="480"/>
      <c r="BG21" s="480"/>
      <c r="BH21" s="480"/>
      <c r="BI21" s="480"/>
      <c r="BJ21" s="480"/>
      <c r="BK21" s="480"/>
      <c r="BL21" s="480"/>
      <c r="BM21" s="480"/>
    </row>
    <row r="22" spans="1:65" s="481" customFormat="1" ht="24" customHeight="1">
      <c r="A22" s="737" t="s">
        <v>372</v>
      </c>
      <c r="B22" s="740" t="s">
        <v>47</v>
      </c>
      <c r="C22" s="739" t="s">
        <v>373</v>
      </c>
      <c r="D22" s="809">
        <v>3127855.6200000015</v>
      </c>
      <c r="E22" s="810">
        <v>2791</v>
      </c>
      <c r="F22" s="810">
        <v>0</v>
      </c>
      <c r="G22" s="814">
        <v>2791</v>
      </c>
      <c r="H22" s="812">
        <v>0</v>
      </c>
      <c r="I22" s="480"/>
      <c r="J22" s="480"/>
      <c r="K22" s="877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0"/>
      <c r="AA22" s="480"/>
      <c r="AB22" s="480"/>
      <c r="AC22" s="480"/>
      <c r="AD22" s="480"/>
      <c r="AE22" s="480"/>
      <c r="AF22" s="480"/>
      <c r="AG22" s="480"/>
      <c r="AH22" s="480"/>
      <c r="AI22" s="480"/>
      <c r="AJ22" s="480"/>
      <c r="AK22" s="480"/>
      <c r="AL22" s="480"/>
      <c r="AM22" s="480"/>
      <c r="AN22" s="480"/>
      <c r="AO22" s="480"/>
      <c r="AP22" s="480"/>
      <c r="AQ22" s="480"/>
      <c r="AR22" s="480"/>
      <c r="AS22" s="480"/>
      <c r="AT22" s="480"/>
      <c r="AU22" s="480"/>
      <c r="AV22" s="480"/>
      <c r="AW22" s="480"/>
      <c r="AX22" s="480"/>
      <c r="AY22" s="480"/>
      <c r="AZ22" s="480"/>
      <c r="BA22" s="480"/>
      <c r="BB22" s="480"/>
      <c r="BC22" s="480"/>
      <c r="BD22" s="480"/>
      <c r="BE22" s="480"/>
      <c r="BF22" s="480"/>
      <c r="BG22" s="480"/>
      <c r="BH22" s="480"/>
      <c r="BI22" s="480"/>
      <c r="BJ22" s="480"/>
      <c r="BK22" s="480"/>
      <c r="BL22" s="480"/>
      <c r="BM22" s="480"/>
    </row>
    <row r="23" spans="1:65" s="480" customFormat="1" ht="24" hidden="1" customHeight="1">
      <c r="A23" s="737" t="s">
        <v>374</v>
      </c>
      <c r="B23" s="740" t="s">
        <v>47</v>
      </c>
      <c r="C23" s="739" t="s">
        <v>375</v>
      </c>
      <c r="D23" s="809">
        <v>0</v>
      </c>
      <c r="E23" s="810">
        <v>0</v>
      </c>
      <c r="F23" s="810">
        <v>0</v>
      </c>
      <c r="G23" s="814">
        <v>0</v>
      </c>
      <c r="H23" s="812">
        <v>0</v>
      </c>
      <c r="K23" s="877"/>
    </row>
    <row r="24" spans="1:65" s="481" customFormat="1" ht="24" customHeight="1">
      <c r="A24" s="737" t="s">
        <v>377</v>
      </c>
      <c r="B24" s="740" t="s">
        <v>47</v>
      </c>
      <c r="C24" s="739" t="s">
        <v>83</v>
      </c>
      <c r="D24" s="809">
        <v>80182491.159999982</v>
      </c>
      <c r="E24" s="810">
        <v>15301.88</v>
      </c>
      <c r="F24" s="810">
        <v>299.48</v>
      </c>
      <c r="G24" s="814">
        <v>15301.88</v>
      </c>
      <c r="H24" s="812">
        <v>0</v>
      </c>
      <c r="I24" s="480"/>
      <c r="J24" s="480"/>
      <c r="K24" s="877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0"/>
      <c r="AE24" s="480"/>
      <c r="AF24" s="480"/>
      <c r="AG24" s="480"/>
      <c r="AH24" s="480"/>
      <c r="AI24" s="480"/>
      <c r="AJ24" s="480"/>
      <c r="AK24" s="480"/>
      <c r="AL24" s="480"/>
      <c r="AM24" s="480"/>
      <c r="AN24" s="480"/>
      <c r="AO24" s="480"/>
      <c r="AP24" s="480"/>
      <c r="AQ24" s="480"/>
      <c r="AR24" s="480"/>
      <c r="AS24" s="480"/>
      <c r="AT24" s="480"/>
      <c r="AU24" s="480"/>
      <c r="AV24" s="480"/>
      <c r="AW24" s="480"/>
      <c r="AX24" s="480"/>
      <c r="AY24" s="480"/>
      <c r="AZ24" s="480"/>
      <c r="BA24" s="480"/>
      <c r="BB24" s="480"/>
      <c r="BC24" s="480"/>
      <c r="BD24" s="480"/>
      <c r="BE24" s="480"/>
      <c r="BF24" s="480"/>
      <c r="BG24" s="480"/>
      <c r="BH24" s="480"/>
      <c r="BI24" s="480"/>
      <c r="BJ24" s="480"/>
      <c r="BK24" s="480"/>
      <c r="BL24" s="480"/>
      <c r="BM24" s="480"/>
    </row>
    <row r="25" spans="1:65" s="482" customFormat="1" ht="24" customHeight="1">
      <c r="A25" s="737" t="s">
        <v>383</v>
      </c>
      <c r="B25" s="740" t="s">
        <v>47</v>
      </c>
      <c r="C25" s="739" t="s">
        <v>113</v>
      </c>
      <c r="D25" s="809">
        <v>21245.319999999992</v>
      </c>
      <c r="E25" s="810">
        <v>0</v>
      </c>
      <c r="F25" s="810">
        <v>0</v>
      </c>
      <c r="G25" s="814">
        <v>0</v>
      </c>
      <c r="H25" s="812">
        <v>0</v>
      </c>
      <c r="I25" s="480"/>
      <c r="J25" s="480"/>
      <c r="K25" s="877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80"/>
      <c r="AD25" s="480"/>
      <c r="AE25" s="480"/>
      <c r="AF25" s="480"/>
      <c r="AG25" s="480"/>
      <c r="AH25" s="480"/>
      <c r="AI25" s="480"/>
      <c r="AJ25" s="480"/>
      <c r="AK25" s="480"/>
      <c r="AL25" s="480"/>
      <c r="AM25" s="480"/>
      <c r="AN25" s="480"/>
      <c r="AO25" s="480"/>
      <c r="AP25" s="480"/>
      <c r="AQ25" s="480"/>
      <c r="AR25" s="480"/>
      <c r="AS25" s="480"/>
      <c r="AT25" s="480"/>
      <c r="AU25" s="480"/>
      <c r="AV25" s="480"/>
      <c r="AW25" s="480"/>
      <c r="AX25" s="480"/>
      <c r="AY25" s="480"/>
      <c r="AZ25" s="480"/>
      <c r="BA25" s="480"/>
      <c r="BB25" s="480"/>
      <c r="BC25" s="480"/>
      <c r="BD25" s="480"/>
      <c r="BE25" s="480"/>
      <c r="BF25" s="480"/>
      <c r="BG25" s="480"/>
      <c r="BH25" s="480"/>
      <c r="BI25" s="480"/>
      <c r="BJ25" s="480"/>
      <c r="BK25" s="480"/>
      <c r="BL25" s="480"/>
      <c r="BM25" s="480"/>
    </row>
    <row r="26" spans="1:65" s="483" customFormat="1" ht="24" customHeight="1">
      <c r="A26" s="737" t="s">
        <v>387</v>
      </c>
      <c r="B26" s="740" t="s">
        <v>47</v>
      </c>
      <c r="C26" s="739" t="s">
        <v>579</v>
      </c>
      <c r="D26" s="809">
        <v>8915182.8499999996</v>
      </c>
      <c r="E26" s="810">
        <v>0</v>
      </c>
      <c r="F26" s="810">
        <v>0</v>
      </c>
      <c r="G26" s="814">
        <v>0</v>
      </c>
      <c r="H26" s="812">
        <v>0</v>
      </c>
      <c r="I26" s="480"/>
      <c r="J26" s="480"/>
      <c r="K26" s="877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480"/>
      <c r="Y26" s="480"/>
      <c r="Z26" s="480"/>
      <c r="AA26" s="480"/>
      <c r="AB26" s="480"/>
      <c r="AC26" s="480"/>
      <c r="AD26" s="480"/>
      <c r="AE26" s="480"/>
      <c r="AF26" s="480"/>
      <c r="AG26" s="480"/>
      <c r="AH26" s="480"/>
      <c r="AI26" s="480"/>
      <c r="AJ26" s="480"/>
      <c r="AK26" s="480"/>
      <c r="AL26" s="480"/>
      <c r="AM26" s="480"/>
      <c r="AN26" s="480"/>
      <c r="AO26" s="480"/>
      <c r="AP26" s="480"/>
      <c r="AQ26" s="480"/>
      <c r="AR26" s="480"/>
      <c r="AS26" s="480"/>
      <c r="AT26" s="480"/>
      <c r="AU26" s="480"/>
      <c r="AV26" s="480"/>
      <c r="AW26" s="480"/>
      <c r="AX26" s="480"/>
      <c r="AY26" s="480"/>
      <c r="AZ26" s="480"/>
      <c r="BA26" s="480"/>
      <c r="BB26" s="480"/>
      <c r="BC26" s="480"/>
      <c r="BD26" s="480"/>
      <c r="BE26" s="480"/>
      <c r="BF26" s="480"/>
      <c r="BG26" s="480"/>
      <c r="BH26" s="480"/>
      <c r="BI26" s="480"/>
      <c r="BJ26" s="480"/>
      <c r="BK26" s="480"/>
      <c r="BL26" s="480"/>
      <c r="BM26" s="480"/>
    </row>
    <row r="27" spans="1:65" s="484" customFormat="1" ht="24" hidden="1" customHeight="1">
      <c r="A27" s="734" t="s">
        <v>400</v>
      </c>
      <c r="B27" s="735" t="s">
        <v>47</v>
      </c>
      <c r="C27" s="736" t="s">
        <v>401</v>
      </c>
      <c r="D27" s="809">
        <v>0</v>
      </c>
      <c r="E27" s="810">
        <v>0</v>
      </c>
      <c r="F27" s="810">
        <v>0</v>
      </c>
      <c r="G27" s="813">
        <v>0</v>
      </c>
      <c r="H27" s="812">
        <v>0</v>
      </c>
      <c r="I27" s="439"/>
      <c r="J27" s="439"/>
      <c r="K27" s="877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39"/>
      <c r="AX27" s="439"/>
      <c r="AY27" s="439"/>
      <c r="AZ27" s="439"/>
      <c r="BA27" s="439"/>
      <c r="BB27" s="439"/>
      <c r="BC27" s="439"/>
      <c r="BD27" s="439"/>
      <c r="BE27" s="439"/>
      <c r="BF27" s="439"/>
      <c r="BG27" s="439"/>
      <c r="BH27" s="439"/>
      <c r="BI27" s="439"/>
      <c r="BJ27" s="439"/>
      <c r="BK27" s="439"/>
      <c r="BL27" s="439"/>
      <c r="BM27" s="439"/>
    </row>
    <row r="28" spans="1:65" s="484" customFormat="1" ht="24" customHeight="1">
      <c r="A28" s="734" t="s">
        <v>402</v>
      </c>
      <c r="B28" s="735" t="s">
        <v>47</v>
      </c>
      <c r="C28" s="736" t="s">
        <v>115</v>
      </c>
      <c r="D28" s="809">
        <v>13312091.620000001</v>
      </c>
      <c r="E28" s="810">
        <v>0</v>
      </c>
      <c r="F28" s="810">
        <v>0</v>
      </c>
      <c r="G28" s="813">
        <v>0</v>
      </c>
      <c r="H28" s="812">
        <v>0</v>
      </c>
      <c r="I28" s="439"/>
      <c r="J28" s="439"/>
      <c r="K28" s="877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39"/>
      <c r="AR28" s="439"/>
      <c r="AS28" s="439"/>
      <c r="AT28" s="439"/>
      <c r="AU28" s="439"/>
      <c r="AV28" s="439"/>
      <c r="AW28" s="439"/>
      <c r="AX28" s="439"/>
      <c r="AY28" s="439"/>
      <c r="AZ28" s="439"/>
      <c r="BA28" s="439"/>
      <c r="BB28" s="439"/>
      <c r="BC28" s="439"/>
      <c r="BD28" s="439"/>
      <c r="BE28" s="439"/>
      <c r="BF28" s="439"/>
      <c r="BG28" s="439"/>
      <c r="BH28" s="439"/>
      <c r="BI28" s="439"/>
      <c r="BJ28" s="439"/>
      <c r="BK28" s="439"/>
      <c r="BL28" s="439"/>
      <c r="BM28" s="439"/>
    </row>
    <row r="29" spans="1:65" s="485" customFormat="1" ht="24" customHeight="1">
      <c r="A29" s="734" t="s">
        <v>403</v>
      </c>
      <c r="B29" s="735" t="s">
        <v>47</v>
      </c>
      <c r="C29" s="736" t="s">
        <v>404</v>
      </c>
      <c r="D29" s="809">
        <v>97864287.889999986</v>
      </c>
      <c r="E29" s="810">
        <v>87350</v>
      </c>
      <c r="F29" s="810">
        <v>0</v>
      </c>
      <c r="G29" s="813">
        <v>87350</v>
      </c>
      <c r="H29" s="812">
        <v>0</v>
      </c>
      <c r="I29" s="439"/>
      <c r="J29" s="439"/>
      <c r="K29" s="877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39"/>
      <c r="AY29" s="439"/>
      <c r="AZ29" s="439"/>
      <c r="BA29" s="439"/>
      <c r="BB29" s="439"/>
      <c r="BC29" s="439"/>
      <c r="BD29" s="439"/>
      <c r="BE29" s="439"/>
      <c r="BF29" s="439"/>
      <c r="BG29" s="439"/>
      <c r="BH29" s="439"/>
      <c r="BI29" s="439"/>
      <c r="BJ29" s="439"/>
      <c r="BK29" s="439"/>
      <c r="BL29" s="439"/>
      <c r="BM29" s="439"/>
    </row>
    <row r="30" spans="1:65" s="484" customFormat="1" ht="24" customHeight="1">
      <c r="A30" s="734" t="s">
        <v>405</v>
      </c>
      <c r="B30" s="735" t="s">
        <v>47</v>
      </c>
      <c r="C30" s="736" t="s">
        <v>406</v>
      </c>
      <c r="D30" s="809">
        <v>7918.119999999999</v>
      </c>
      <c r="E30" s="810">
        <v>0</v>
      </c>
      <c r="F30" s="810">
        <v>0</v>
      </c>
      <c r="G30" s="813">
        <v>0</v>
      </c>
      <c r="H30" s="812">
        <v>0</v>
      </c>
      <c r="I30" s="439"/>
      <c r="J30" s="439"/>
      <c r="K30" s="877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39"/>
      <c r="AF30" s="439"/>
      <c r="AG30" s="439"/>
      <c r="AH30" s="439"/>
      <c r="AI30" s="439"/>
      <c r="AJ30" s="439"/>
      <c r="AK30" s="439"/>
      <c r="AL30" s="439"/>
      <c r="AM30" s="439"/>
      <c r="AN30" s="439"/>
      <c r="AO30" s="439"/>
      <c r="AP30" s="439"/>
      <c r="AQ30" s="439"/>
      <c r="AR30" s="439"/>
      <c r="AS30" s="439"/>
      <c r="AT30" s="439"/>
      <c r="AU30" s="439"/>
      <c r="AV30" s="439"/>
      <c r="AW30" s="439"/>
      <c r="AX30" s="439"/>
      <c r="AY30" s="439"/>
      <c r="AZ30" s="439"/>
      <c r="BA30" s="439"/>
      <c r="BB30" s="439"/>
      <c r="BC30" s="439"/>
      <c r="BD30" s="439"/>
      <c r="BE30" s="439"/>
      <c r="BF30" s="439"/>
      <c r="BG30" s="439"/>
      <c r="BH30" s="439"/>
      <c r="BI30" s="439"/>
      <c r="BJ30" s="439"/>
      <c r="BK30" s="439"/>
      <c r="BL30" s="439"/>
      <c r="BM30" s="439"/>
    </row>
    <row r="31" spans="1:65" s="484" customFormat="1" ht="24" customHeight="1">
      <c r="A31" s="734" t="s">
        <v>407</v>
      </c>
      <c r="B31" s="735" t="s">
        <v>47</v>
      </c>
      <c r="C31" s="736" t="s">
        <v>582</v>
      </c>
      <c r="D31" s="809">
        <v>577027.2699999999</v>
      </c>
      <c r="E31" s="810">
        <v>2760</v>
      </c>
      <c r="F31" s="810">
        <v>0</v>
      </c>
      <c r="G31" s="813">
        <v>2760</v>
      </c>
      <c r="H31" s="812">
        <v>0</v>
      </c>
      <c r="K31" s="877"/>
    </row>
    <row r="32" spans="1:65" s="479" customFormat="1" ht="24" hidden="1" customHeight="1">
      <c r="A32" s="734" t="s">
        <v>410</v>
      </c>
      <c r="B32" s="735" t="s">
        <v>47</v>
      </c>
      <c r="C32" s="736" t="s">
        <v>583</v>
      </c>
      <c r="D32" s="809">
        <v>0</v>
      </c>
      <c r="E32" s="810">
        <v>0</v>
      </c>
      <c r="F32" s="810">
        <v>0</v>
      </c>
      <c r="G32" s="813">
        <v>0</v>
      </c>
      <c r="H32" s="812">
        <v>0</v>
      </c>
      <c r="K32" s="877"/>
    </row>
    <row r="33" spans="1:11" s="479" customFormat="1" ht="24" customHeight="1">
      <c r="A33" s="734" t="s">
        <v>426</v>
      </c>
      <c r="B33" s="735" t="s">
        <v>47</v>
      </c>
      <c r="C33" s="736" t="s">
        <v>178</v>
      </c>
      <c r="D33" s="809">
        <v>3344896.3000000012</v>
      </c>
      <c r="E33" s="810">
        <v>0</v>
      </c>
      <c r="F33" s="810">
        <v>0</v>
      </c>
      <c r="G33" s="813">
        <v>0</v>
      </c>
      <c r="H33" s="812">
        <v>0</v>
      </c>
      <c r="K33" s="877"/>
    </row>
    <row r="34" spans="1:11" s="479" customFormat="1" ht="24" customHeight="1">
      <c r="A34" s="734" t="s">
        <v>413</v>
      </c>
      <c r="B34" s="735" t="s">
        <v>47</v>
      </c>
      <c r="C34" s="736" t="s">
        <v>584</v>
      </c>
      <c r="D34" s="809">
        <v>10790998.000000004</v>
      </c>
      <c r="E34" s="810">
        <v>0</v>
      </c>
      <c r="F34" s="810">
        <v>0</v>
      </c>
      <c r="G34" s="813">
        <v>0</v>
      </c>
      <c r="H34" s="812">
        <v>0</v>
      </c>
      <c r="K34" s="877"/>
    </row>
    <row r="35" spans="1:11" s="479" customFormat="1" ht="24" customHeight="1">
      <c r="A35" s="734" t="s">
        <v>416</v>
      </c>
      <c r="B35" s="486" t="s">
        <v>47</v>
      </c>
      <c r="C35" s="736" t="s">
        <v>585</v>
      </c>
      <c r="D35" s="809">
        <v>5113584.5799999991</v>
      </c>
      <c r="E35" s="810">
        <v>0</v>
      </c>
      <c r="F35" s="810">
        <v>0</v>
      </c>
      <c r="G35" s="813">
        <v>0</v>
      </c>
      <c r="H35" s="812">
        <v>0</v>
      </c>
      <c r="K35" s="877"/>
    </row>
    <row r="36" spans="1:11" s="479" customFormat="1" ht="36.75" hidden="1" customHeight="1">
      <c r="A36" s="487" t="s">
        <v>419</v>
      </c>
      <c r="B36" s="488" t="s">
        <v>47</v>
      </c>
      <c r="C36" s="741" t="s">
        <v>586</v>
      </c>
      <c r="D36" s="809" t="e">
        <f>SUMIFS(#REF!,#REF!,"85",#REF!,A36)</f>
        <v>#REF!</v>
      </c>
      <c r="E36" s="810" t="e">
        <f>SUMIFS(#REF!,#REF!,A36,#REF!,"85")+SUMIFS(#REF!,#REF!,A36,#REF!,"85")</f>
        <v>#REF!</v>
      </c>
      <c r="F36" s="810" t="e">
        <f>SUMIFS(#REF!,#REF!,A36,#REF!,"85")</f>
        <v>#REF!</v>
      </c>
      <c r="G36" s="815" t="e">
        <f t="shared" ref="G36" si="0">E36-H36</f>
        <v>#REF!</v>
      </c>
      <c r="H36" s="812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877"/>
    </row>
    <row r="37" spans="1:11" s="479" customFormat="1" ht="19.5" customHeight="1">
      <c r="A37" s="489" t="s">
        <v>4</v>
      </c>
      <c r="B37" s="490"/>
      <c r="C37" s="489"/>
      <c r="D37" s="491" t="s">
        <v>4</v>
      </c>
      <c r="E37" s="491" t="s">
        <v>4</v>
      </c>
      <c r="F37" s="491" t="s">
        <v>4</v>
      </c>
      <c r="G37" s="492" t="s">
        <v>4</v>
      </c>
      <c r="H37" s="491" t="s">
        <v>4</v>
      </c>
    </row>
    <row r="38" spans="1:11" s="479" customFormat="1" ht="16.5" customHeight="1">
      <c r="A38" s="493"/>
      <c r="B38" s="486"/>
      <c r="C38" s="494"/>
      <c r="D38" s="495"/>
      <c r="E38" s="496"/>
      <c r="F38" s="496"/>
      <c r="G38" s="497"/>
      <c r="H38" s="498"/>
    </row>
    <row r="39" spans="1:11" s="479" customFormat="1" ht="18.75" customHeight="1"/>
    <row r="40" spans="1:11" ht="16.5" customHeight="1">
      <c r="A40" s="499" t="s">
        <v>4</v>
      </c>
      <c r="B40" s="500"/>
      <c r="C40" s="499"/>
      <c r="D40" s="439" t="s">
        <v>4</v>
      </c>
    </row>
    <row r="41" spans="1:11" ht="22.5" hidden="1" customHeight="1">
      <c r="B41" s="1712" t="s">
        <v>600</v>
      </c>
      <c r="C41" s="1712"/>
      <c r="D41" s="439">
        <v>0</v>
      </c>
    </row>
    <row r="42" spans="1:11">
      <c r="D42" s="439" t="s">
        <v>4</v>
      </c>
    </row>
    <row r="43" spans="1:11">
      <c r="D43" s="439" t="s">
        <v>4</v>
      </c>
    </row>
    <row r="44" spans="1:11">
      <c r="D44" s="439" t="s">
        <v>4</v>
      </c>
    </row>
    <row r="45" spans="1:11">
      <c r="D45" s="439" t="s">
        <v>4</v>
      </c>
    </row>
    <row r="46" spans="1:11">
      <c r="D46" s="439" t="s">
        <v>4</v>
      </c>
    </row>
    <row r="47" spans="1:11">
      <c r="D47" s="501" t="s">
        <v>4</v>
      </c>
    </row>
    <row r="48" spans="1:11">
      <c r="D48" s="439" t="s">
        <v>4</v>
      </c>
    </row>
    <row r="49" spans="4:4">
      <c r="D49" s="439" t="s">
        <v>4</v>
      </c>
    </row>
    <row r="50" spans="4:4">
      <c r="D50" s="439" t="s">
        <v>4</v>
      </c>
    </row>
    <row r="51" spans="4:4">
      <c r="D51" s="439" t="s">
        <v>4</v>
      </c>
    </row>
    <row r="52" spans="4:4">
      <c r="D52" s="439" t="s">
        <v>4</v>
      </c>
    </row>
    <row r="53" spans="4:4">
      <c r="D53" s="439" t="s">
        <v>4</v>
      </c>
    </row>
    <row r="54" spans="4:4">
      <c r="D54" s="439" t="s">
        <v>4</v>
      </c>
    </row>
    <row r="55" spans="4:4">
      <c r="D55" s="502" t="s">
        <v>4</v>
      </c>
    </row>
    <row r="56" spans="4:4">
      <c r="D56" s="502" t="s">
        <v>4</v>
      </c>
    </row>
    <row r="57" spans="4:4">
      <c r="D57" s="502" t="s">
        <v>4</v>
      </c>
    </row>
    <row r="58" spans="4:4">
      <c r="D58" s="502" t="s">
        <v>4</v>
      </c>
    </row>
    <row r="59" spans="4:4">
      <c r="D59" s="502" t="s">
        <v>4</v>
      </c>
    </row>
    <row r="60" spans="4:4">
      <c r="D60" s="502" t="s">
        <v>4</v>
      </c>
    </row>
    <row r="61" spans="4:4">
      <c r="D61" s="502" t="s">
        <v>4</v>
      </c>
    </row>
    <row r="62" spans="4:4">
      <c r="D62" s="502" t="s">
        <v>4</v>
      </c>
    </row>
    <row r="63" spans="4:4">
      <c r="D63" s="502" t="s">
        <v>4</v>
      </c>
    </row>
    <row r="64" spans="4:4">
      <c r="D64" s="502" t="s">
        <v>4</v>
      </c>
    </row>
    <row r="65" spans="4:4">
      <c r="D65" s="502" t="s">
        <v>4</v>
      </c>
    </row>
    <row r="66" spans="4:4">
      <c r="D66" s="502" t="s">
        <v>4</v>
      </c>
    </row>
    <row r="67" spans="4:4">
      <c r="D67" s="502" t="s">
        <v>4</v>
      </c>
    </row>
    <row r="68" spans="4:4">
      <c r="D68" s="502" t="s">
        <v>4</v>
      </c>
    </row>
    <row r="69" spans="4:4">
      <c r="D69" s="502" t="s">
        <v>4</v>
      </c>
    </row>
    <row r="70" spans="4:4">
      <c r="D70" s="502" t="s">
        <v>4</v>
      </c>
    </row>
    <row r="71" spans="4:4">
      <c r="D71" s="502" t="s">
        <v>4</v>
      </c>
    </row>
    <row r="72" spans="4:4">
      <c r="D72" s="502" t="s">
        <v>4</v>
      </c>
    </row>
    <row r="73" spans="4:4">
      <c r="D73" s="502" t="s">
        <v>4</v>
      </c>
    </row>
    <row r="74" spans="4:4">
      <c r="D74" s="502" t="s">
        <v>4</v>
      </c>
    </row>
    <row r="75" spans="4:4">
      <c r="D75" s="502" t="s">
        <v>4</v>
      </c>
    </row>
    <row r="76" spans="4:4">
      <c r="D76" s="502" t="s">
        <v>4</v>
      </c>
    </row>
    <row r="77" spans="4:4">
      <c r="D77" s="502" t="s">
        <v>4</v>
      </c>
    </row>
    <row r="78" spans="4:4">
      <c r="D78" s="502" t="s">
        <v>4</v>
      </c>
    </row>
    <row r="79" spans="4:4">
      <c r="D79" s="502" t="s">
        <v>4</v>
      </c>
    </row>
    <row r="80" spans="4:4">
      <c r="D80" s="502" t="s">
        <v>4</v>
      </c>
    </row>
    <row r="81" spans="4:4">
      <c r="D81" s="502" t="s">
        <v>4</v>
      </c>
    </row>
    <row r="82" spans="4:4">
      <c r="D82" s="502" t="s">
        <v>4</v>
      </c>
    </row>
    <row r="83" spans="4:4">
      <c r="D83" s="502" t="s">
        <v>4</v>
      </c>
    </row>
    <row r="84" spans="4:4">
      <c r="D84" s="502" t="s">
        <v>4</v>
      </c>
    </row>
    <row r="85" spans="4:4">
      <c r="D85" s="502" t="s">
        <v>4</v>
      </c>
    </row>
    <row r="86" spans="4:4">
      <c r="D86" s="502" t="s">
        <v>4</v>
      </c>
    </row>
    <row r="87" spans="4:4">
      <c r="D87" s="502" t="s">
        <v>4</v>
      </c>
    </row>
    <row r="88" spans="4:4">
      <c r="D88" s="502" t="s">
        <v>4</v>
      </c>
    </row>
    <row r="89" spans="4:4">
      <c r="D89" s="502" t="s">
        <v>4</v>
      </c>
    </row>
    <row r="90" spans="4:4">
      <c r="D90" s="502" t="s">
        <v>4</v>
      </c>
    </row>
    <row r="91" spans="4:4">
      <c r="D91" s="502" t="s">
        <v>4</v>
      </c>
    </row>
    <row r="92" spans="4:4">
      <c r="D92" s="502" t="s">
        <v>4</v>
      </c>
    </row>
    <row r="93" spans="4:4">
      <c r="D93" s="502" t="s">
        <v>4</v>
      </c>
    </row>
    <row r="94" spans="4:4">
      <c r="D94" s="502" t="s">
        <v>4</v>
      </c>
    </row>
    <row r="95" spans="4:4">
      <c r="D95" s="502" t="s">
        <v>4</v>
      </c>
    </row>
    <row r="96" spans="4:4">
      <c r="D96" s="502" t="s">
        <v>4</v>
      </c>
    </row>
    <row r="97" spans="4:4">
      <c r="D97" s="502" t="s">
        <v>4</v>
      </c>
    </row>
    <row r="98" spans="4:4">
      <c r="D98" s="502" t="s">
        <v>4</v>
      </c>
    </row>
    <row r="99" spans="4:4">
      <c r="D99" s="502" t="s">
        <v>4</v>
      </c>
    </row>
    <row r="100" spans="4:4">
      <c r="D100" s="502" t="s">
        <v>4</v>
      </c>
    </row>
    <row r="101" spans="4:4">
      <c r="D101" s="502" t="s">
        <v>4</v>
      </c>
    </row>
    <row r="102" spans="4:4">
      <c r="D102" s="502" t="s">
        <v>4</v>
      </c>
    </row>
    <row r="103" spans="4:4">
      <c r="D103" s="502" t="s">
        <v>4</v>
      </c>
    </row>
    <row r="104" spans="4:4">
      <c r="D104" s="502" t="s">
        <v>4</v>
      </c>
    </row>
    <row r="105" spans="4:4">
      <c r="D105" s="502" t="s">
        <v>4</v>
      </c>
    </row>
    <row r="106" spans="4:4">
      <c r="D106" s="502" t="s">
        <v>4</v>
      </c>
    </row>
    <row r="107" spans="4:4">
      <c r="D107" s="502" t="s">
        <v>4</v>
      </c>
    </row>
    <row r="108" spans="4:4">
      <c r="D108" s="502" t="s">
        <v>4</v>
      </c>
    </row>
    <row r="109" spans="4:4">
      <c r="D109" s="502" t="s">
        <v>4</v>
      </c>
    </row>
    <row r="110" spans="4:4">
      <c r="D110" s="502" t="s">
        <v>4</v>
      </c>
    </row>
    <row r="111" spans="4:4">
      <c r="D111" s="502" t="s">
        <v>4</v>
      </c>
    </row>
    <row r="112" spans="4:4">
      <c r="D112" s="502" t="s">
        <v>4</v>
      </c>
    </row>
    <row r="113" spans="4:4">
      <c r="D113" s="502" t="s">
        <v>4</v>
      </c>
    </row>
    <row r="114" spans="4:4">
      <c r="D114" s="502" t="s">
        <v>4</v>
      </c>
    </row>
    <row r="115" spans="4:4">
      <c r="D115" s="502" t="s">
        <v>4</v>
      </c>
    </row>
    <row r="116" spans="4:4">
      <c r="D116" s="502" t="s">
        <v>4</v>
      </c>
    </row>
    <row r="117" spans="4:4">
      <c r="D117" s="502" t="s">
        <v>4</v>
      </c>
    </row>
    <row r="118" spans="4:4">
      <c r="D118" s="502" t="s">
        <v>4</v>
      </c>
    </row>
    <row r="119" spans="4:4">
      <c r="D119" s="502" t="s">
        <v>4</v>
      </c>
    </row>
    <row r="120" spans="4:4">
      <c r="D120" s="502" t="s">
        <v>4</v>
      </c>
    </row>
    <row r="121" spans="4:4">
      <c r="D121" s="502" t="s">
        <v>4</v>
      </c>
    </row>
    <row r="122" spans="4:4">
      <c r="D122" s="502" t="s">
        <v>4</v>
      </c>
    </row>
    <row r="123" spans="4:4">
      <c r="D123" s="502" t="s">
        <v>4</v>
      </c>
    </row>
    <row r="124" spans="4:4">
      <c r="D124" s="502" t="s">
        <v>4</v>
      </c>
    </row>
    <row r="125" spans="4:4">
      <c r="D125" s="502" t="s">
        <v>4</v>
      </c>
    </row>
    <row r="126" spans="4:4">
      <c r="D126" s="502" t="s">
        <v>4</v>
      </c>
    </row>
    <row r="127" spans="4:4">
      <c r="D127" s="502" t="s">
        <v>4</v>
      </c>
    </row>
    <row r="128" spans="4:4">
      <c r="D128" s="502" t="s">
        <v>4</v>
      </c>
    </row>
    <row r="129" spans="4:4">
      <c r="D129" s="502" t="s">
        <v>4</v>
      </c>
    </row>
    <row r="130" spans="4:4">
      <c r="D130" s="502" t="s">
        <v>4</v>
      </c>
    </row>
    <row r="131" spans="4:4">
      <c r="D131" s="502" t="s">
        <v>4</v>
      </c>
    </row>
    <row r="132" spans="4:4">
      <c r="D132" s="502" t="s">
        <v>4</v>
      </c>
    </row>
    <row r="133" spans="4:4">
      <c r="D133" s="502" t="s">
        <v>4</v>
      </c>
    </row>
    <row r="134" spans="4:4">
      <c r="D134" s="502" t="s">
        <v>4</v>
      </c>
    </row>
    <row r="135" spans="4:4">
      <c r="D135" s="502" t="s">
        <v>4</v>
      </c>
    </row>
    <row r="136" spans="4:4">
      <c r="D136" s="502" t="s">
        <v>4</v>
      </c>
    </row>
    <row r="137" spans="4:4">
      <c r="D137" s="502" t="s">
        <v>4</v>
      </c>
    </row>
    <row r="138" spans="4:4">
      <c r="D138" s="502" t="s">
        <v>4</v>
      </c>
    </row>
    <row r="139" spans="4:4">
      <c r="D139" s="502" t="s">
        <v>4</v>
      </c>
    </row>
    <row r="140" spans="4:4">
      <c r="D140" s="502" t="s">
        <v>4</v>
      </c>
    </row>
    <row r="141" spans="4:4">
      <c r="D141" s="502" t="s">
        <v>4</v>
      </c>
    </row>
    <row r="142" spans="4:4">
      <c r="D142" s="502" t="s">
        <v>4</v>
      </c>
    </row>
    <row r="143" spans="4:4">
      <c r="D143" s="502" t="s">
        <v>4</v>
      </c>
    </row>
    <row r="144" spans="4:4">
      <c r="D144" s="502" t="s">
        <v>4</v>
      </c>
    </row>
    <row r="145" spans="4:4">
      <c r="D145" s="502" t="s">
        <v>4</v>
      </c>
    </row>
    <row r="146" spans="4:4">
      <c r="D146" s="502" t="s">
        <v>4</v>
      </c>
    </row>
    <row r="147" spans="4:4">
      <c r="D147" s="502" t="s">
        <v>4</v>
      </c>
    </row>
    <row r="148" spans="4:4">
      <c r="D148" s="502" t="s">
        <v>4</v>
      </c>
    </row>
    <row r="149" spans="4:4">
      <c r="D149" s="502" t="s">
        <v>4</v>
      </c>
    </row>
    <row r="150" spans="4:4">
      <c r="D150" s="502" t="s">
        <v>4</v>
      </c>
    </row>
    <row r="151" spans="4:4">
      <c r="D151" s="502" t="s">
        <v>4</v>
      </c>
    </row>
    <row r="152" spans="4:4">
      <c r="D152" s="502" t="s">
        <v>4</v>
      </c>
    </row>
    <row r="153" spans="4:4">
      <c r="D153" s="502" t="s">
        <v>4</v>
      </c>
    </row>
    <row r="154" spans="4:4">
      <c r="D154" s="502" t="s">
        <v>4</v>
      </c>
    </row>
    <row r="155" spans="4:4">
      <c r="D155" s="502" t="s">
        <v>4</v>
      </c>
    </row>
    <row r="156" spans="4:4">
      <c r="D156" s="502" t="s">
        <v>4</v>
      </c>
    </row>
    <row r="157" spans="4:4">
      <c r="D157" s="502" t="s">
        <v>4</v>
      </c>
    </row>
    <row r="158" spans="4:4">
      <c r="D158" s="502" t="s">
        <v>4</v>
      </c>
    </row>
    <row r="159" spans="4:4">
      <c r="D159" s="502" t="s">
        <v>4</v>
      </c>
    </row>
    <row r="160" spans="4:4">
      <c r="D160" s="502" t="s">
        <v>4</v>
      </c>
    </row>
    <row r="161" spans="4:4">
      <c r="D161" s="502" t="s">
        <v>4</v>
      </c>
    </row>
    <row r="162" spans="4:4">
      <c r="D162" s="502" t="s">
        <v>4</v>
      </c>
    </row>
    <row r="163" spans="4:4">
      <c r="D163" s="502" t="s">
        <v>4</v>
      </c>
    </row>
    <row r="164" spans="4:4">
      <c r="D164" s="502" t="s">
        <v>4</v>
      </c>
    </row>
    <row r="165" spans="4:4">
      <c r="D165" s="502" t="s">
        <v>4</v>
      </c>
    </row>
    <row r="166" spans="4:4">
      <c r="D166" s="502" t="s">
        <v>4</v>
      </c>
    </row>
    <row r="167" spans="4:4">
      <c r="D167" s="502" t="s">
        <v>4</v>
      </c>
    </row>
    <row r="168" spans="4:4">
      <c r="D168" s="502" t="s">
        <v>4</v>
      </c>
    </row>
    <row r="169" spans="4:4">
      <c r="D169" s="502" t="s">
        <v>4</v>
      </c>
    </row>
    <row r="170" spans="4:4">
      <c r="D170" s="502" t="s">
        <v>4</v>
      </c>
    </row>
    <row r="171" spans="4:4">
      <c r="D171" s="502" t="s">
        <v>4</v>
      </c>
    </row>
    <row r="172" spans="4:4">
      <c r="D172" s="502" t="s">
        <v>4</v>
      </c>
    </row>
    <row r="173" spans="4:4">
      <c r="D173" s="502" t="s">
        <v>4</v>
      </c>
    </row>
    <row r="174" spans="4:4">
      <c r="D174" s="502" t="s">
        <v>4</v>
      </c>
    </row>
    <row r="175" spans="4:4">
      <c r="D175" s="502" t="s">
        <v>4</v>
      </c>
    </row>
    <row r="176" spans="4:4">
      <c r="D176" s="502" t="s">
        <v>4</v>
      </c>
    </row>
    <row r="177" spans="4:4">
      <c r="D177" s="502" t="s">
        <v>4</v>
      </c>
    </row>
    <row r="178" spans="4:4">
      <c r="D178" s="502" t="s">
        <v>4</v>
      </c>
    </row>
    <row r="179" spans="4:4">
      <c r="D179" s="502" t="s">
        <v>4</v>
      </c>
    </row>
    <row r="180" spans="4:4">
      <c r="D180" s="502" t="s">
        <v>4</v>
      </c>
    </row>
    <row r="181" spans="4:4">
      <c r="D181" s="502" t="s">
        <v>4</v>
      </c>
    </row>
    <row r="182" spans="4:4">
      <c r="D182" s="502" t="s">
        <v>4</v>
      </c>
    </row>
    <row r="183" spans="4:4">
      <c r="D183" s="502" t="s">
        <v>4</v>
      </c>
    </row>
    <row r="184" spans="4:4">
      <c r="D184" s="502" t="s">
        <v>4</v>
      </c>
    </row>
    <row r="185" spans="4:4">
      <c r="D185" s="502" t="s">
        <v>4</v>
      </c>
    </row>
    <row r="186" spans="4:4">
      <c r="D186" s="502" t="s">
        <v>4</v>
      </c>
    </row>
    <row r="187" spans="4:4">
      <c r="D187" s="502" t="s">
        <v>4</v>
      </c>
    </row>
    <row r="188" spans="4:4">
      <c r="D188" s="502" t="s">
        <v>4</v>
      </c>
    </row>
    <row r="189" spans="4:4">
      <c r="D189" s="502" t="s">
        <v>4</v>
      </c>
    </row>
    <row r="190" spans="4:4">
      <c r="D190" s="502" t="s">
        <v>4</v>
      </c>
    </row>
    <row r="191" spans="4:4">
      <c r="D191" s="502" t="s">
        <v>4</v>
      </c>
    </row>
    <row r="192" spans="4:4">
      <c r="D192" s="502" t="s">
        <v>4</v>
      </c>
    </row>
    <row r="193" spans="4:4">
      <c r="D193" s="502" t="s">
        <v>4</v>
      </c>
    </row>
    <row r="194" spans="4:4">
      <c r="D194" s="502" t="s">
        <v>4</v>
      </c>
    </row>
    <row r="195" spans="4:4">
      <c r="D195" s="502" t="s">
        <v>4</v>
      </c>
    </row>
    <row r="196" spans="4:4">
      <c r="D196" s="502" t="s">
        <v>4</v>
      </c>
    </row>
    <row r="197" spans="4:4">
      <c r="D197" s="502" t="s">
        <v>4</v>
      </c>
    </row>
    <row r="198" spans="4:4">
      <c r="D198" s="502" t="s">
        <v>4</v>
      </c>
    </row>
    <row r="199" spans="4:4">
      <c r="D199" s="502" t="s">
        <v>4</v>
      </c>
    </row>
    <row r="200" spans="4:4">
      <c r="D200" s="502" t="s">
        <v>4</v>
      </c>
    </row>
    <row r="201" spans="4:4">
      <c r="D201" s="502" t="s">
        <v>4</v>
      </c>
    </row>
    <row r="202" spans="4:4">
      <c r="D202" s="502" t="s">
        <v>4</v>
      </c>
    </row>
    <row r="203" spans="4:4">
      <c r="D203" s="502" t="s">
        <v>4</v>
      </c>
    </row>
    <row r="204" spans="4:4">
      <c r="D204" s="502" t="s">
        <v>4</v>
      </c>
    </row>
    <row r="205" spans="4:4">
      <c r="D205" s="502" t="s">
        <v>4</v>
      </c>
    </row>
    <row r="206" spans="4:4">
      <c r="D206" s="502" t="s">
        <v>4</v>
      </c>
    </row>
    <row r="207" spans="4:4">
      <c r="D207" s="502" t="s">
        <v>4</v>
      </c>
    </row>
    <row r="208" spans="4:4">
      <c r="D208" s="502" t="s">
        <v>4</v>
      </c>
    </row>
    <row r="209" spans="4:4">
      <c r="D209" s="502" t="s">
        <v>4</v>
      </c>
    </row>
    <row r="210" spans="4:4">
      <c r="D210" s="502" t="s">
        <v>4</v>
      </c>
    </row>
    <row r="211" spans="4:4">
      <c r="D211" s="502" t="s">
        <v>4</v>
      </c>
    </row>
    <row r="212" spans="4:4">
      <c r="D212" s="502" t="s">
        <v>4</v>
      </c>
    </row>
    <row r="213" spans="4:4">
      <c r="D213" s="502" t="s">
        <v>4</v>
      </c>
    </row>
    <row r="214" spans="4:4">
      <c r="D214" s="502" t="s">
        <v>4</v>
      </c>
    </row>
    <row r="215" spans="4:4">
      <c r="D215" s="502" t="s">
        <v>4</v>
      </c>
    </row>
    <row r="216" spans="4:4">
      <c r="D216" s="502" t="s">
        <v>4</v>
      </c>
    </row>
    <row r="217" spans="4:4">
      <c r="D217" s="502" t="s">
        <v>4</v>
      </c>
    </row>
    <row r="218" spans="4:4">
      <c r="D218" s="502" t="s">
        <v>4</v>
      </c>
    </row>
    <row r="219" spans="4:4">
      <c r="D219" s="502" t="s">
        <v>4</v>
      </c>
    </row>
    <row r="220" spans="4:4">
      <c r="D220" s="502" t="s">
        <v>4</v>
      </c>
    </row>
    <row r="221" spans="4:4">
      <c r="D221" s="502" t="s">
        <v>4</v>
      </c>
    </row>
    <row r="222" spans="4:4">
      <c r="D222" s="502" t="s">
        <v>4</v>
      </c>
    </row>
    <row r="223" spans="4:4">
      <c r="D223" s="502" t="s">
        <v>4</v>
      </c>
    </row>
    <row r="224" spans="4:4">
      <c r="D224" s="502" t="s">
        <v>4</v>
      </c>
    </row>
    <row r="225" spans="4:4">
      <c r="D225" s="502" t="s">
        <v>4</v>
      </c>
    </row>
    <row r="226" spans="4:4">
      <c r="D226" s="502" t="s">
        <v>4</v>
      </c>
    </row>
    <row r="227" spans="4:4">
      <c r="D227" s="502" t="s">
        <v>4</v>
      </c>
    </row>
    <row r="228" spans="4:4">
      <c r="D228" s="502" t="s">
        <v>4</v>
      </c>
    </row>
    <row r="229" spans="4:4">
      <c r="D229" s="502" t="s">
        <v>4</v>
      </c>
    </row>
    <row r="230" spans="4:4">
      <c r="D230" s="502" t="s">
        <v>4</v>
      </c>
    </row>
    <row r="231" spans="4:4">
      <c r="D231" s="502" t="s">
        <v>4</v>
      </c>
    </row>
    <row r="232" spans="4:4">
      <c r="D232" s="502" t="s">
        <v>4</v>
      </c>
    </row>
    <row r="233" spans="4:4">
      <c r="D233" s="502" t="s">
        <v>4</v>
      </c>
    </row>
    <row r="234" spans="4:4">
      <c r="D234" s="502" t="s">
        <v>4</v>
      </c>
    </row>
    <row r="235" spans="4:4">
      <c r="D235" s="502" t="s">
        <v>4</v>
      </c>
    </row>
    <row r="236" spans="4:4">
      <c r="D236" s="502" t="s">
        <v>4</v>
      </c>
    </row>
    <row r="237" spans="4:4">
      <c r="D237" s="502" t="s">
        <v>4</v>
      </c>
    </row>
    <row r="238" spans="4:4">
      <c r="D238" s="502" t="s">
        <v>4</v>
      </c>
    </row>
    <row r="239" spans="4:4">
      <c r="D239" s="502" t="s">
        <v>4</v>
      </c>
    </row>
    <row r="240" spans="4:4">
      <c r="D240" s="502" t="s">
        <v>4</v>
      </c>
    </row>
    <row r="241" spans="4:4">
      <c r="D241" s="502" t="s">
        <v>4</v>
      </c>
    </row>
    <row r="242" spans="4:4">
      <c r="D242" s="502" t="s">
        <v>4</v>
      </c>
    </row>
    <row r="243" spans="4:4">
      <c r="D243" s="502" t="s">
        <v>4</v>
      </c>
    </row>
    <row r="244" spans="4:4">
      <c r="D244" s="502" t="s">
        <v>4</v>
      </c>
    </row>
    <row r="245" spans="4:4">
      <c r="D245" s="502" t="s">
        <v>4</v>
      </c>
    </row>
    <row r="246" spans="4:4">
      <c r="D246" s="502" t="s">
        <v>4</v>
      </c>
    </row>
    <row r="247" spans="4:4">
      <c r="D247" s="502" t="s">
        <v>4</v>
      </c>
    </row>
    <row r="248" spans="4:4">
      <c r="D248" s="502" t="s">
        <v>4</v>
      </c>
    </row>
    <row r="249" spans="4:4">
      <c r="D249" s="502" t="s">
        <v>4</v>
      </c>
    </row>
    <row r="250" spans="4:4">
      <c r="D250" s="502" t="s">
        <v>4</v>
      </c>
    </row>
    <row r="251" spans="4:4">
      <c r="D251" s="502" t="s">
        <v>4</v>
      </c>
    </row>
    <row r="252" spans="4:4">
      <c r="D252" s="502" t="s">
        <v>4</v>
      </c>
    </row>
    <row r="253" spans="4:4">
      <c r="D253" s="502" t="s">
        <v>4</v>
      </c>
    </row>
    <row r="254" spans="4:4">
      <c r="D254" s="502" t="s">
        <v>4</v>
      </c>
    </row>
    <row r="255" spans="4:4">
      <c r="D255" s="502" t="s">
        <v>4</v>
      </c>
    </row>
    <row r="256" spans="4:4">
      <c r="D256" s="502" t="s">
        <v>4</v>
      </c>
    </row>
    <row r="257" spans="4:4">
      <c r="D257" s="502" t="s">
        <v>4</v>
      </c>
    </row>
    <row r="258" spans="4:4">
      <c r="D258" s="502" t="s">
        <v>4</v>
      </c>
    </row>
    <row r="259" spans="4:4">
      <c r="D259" s="502" t="s">
        <v>4</v>
      </c>
    </row>
    <row r="260" spans="4:4">
      <c r="D260" s="502" t="s">
        <v>4</v>
      </c>
    </row>
    <row r="261" spans="4:4">
      <c r="D261" s="502" t="s">
        <v>4</v>
      </c>
    </row>
    <row r="262" spans="4:4">
      <c r="D262" s="502" t="s">
        <v>4</v>
      </c>
    </row>
    <row r="263" spans="4:4">
      <c r="D263" s="502" t="s">
        <v>4</v>
      </c>
    </row>
    <row r="264" spans="4:4">
      <c r="D264" s="502" t="s">
        <v>4</v>
      </c>
    </row>
    <row r="265" spans="4:4">
      <c r="D265" s="502" t="s">
        <v>4</v>
      </c>
    </row>
    <row r="266" spans="4:4">
      <c r="D266" s="502" t="s">
        <v>4</v>
      </c>
    </row>
    <row r="267" spans="4:4">
      <c r="D267" s="502" t="s">
        <v>4</v>
      </c>
    </row>
    <row r="268" spans="4:4">
      <c r="D268" s="502" t="s">
        <v>4</v>
      </c>
    </row>
    <row r="269" spans="4:4">
      <c r="D269" s="502" t="s">
        <v>4</v>
      </c>
    </row>
    <row r="270" spans="4:4">
      <c r="D270" s="502" t="s">
        <v>4</v>
      </c>
    </row>
    <row r="271" spans="4:4">
      <c r="D271" s="502" t="s">
        <v>4</v>
      </c>
    </row>
    <row r="272" spans="4:4">
      <c r="D272" s="502" t="s">
        <v>4</v>
      </c>
    </row>
    <row r="273" spans="4:4">
      <c r="D273" s="502" t="s">
        <v>4</v>
      </c>
    </row>
    <row r="274" spans="4:4">
      <c r="D274" s="502" t="s">
        <v>4</v>
      </c>
    </row>
    <row r="275" spans="4:4">
      <c r="D275" s="502" t="s">
        <v>4</v>
      </c>
    </row>
    <row r="276" spans="4:4">
      <c r="D276" s="502" t="s">
        <v>4</v>
      </c>
    </row>
    <row r="277" spans="4:4">
      <c r="D277" s="502" t="s">
        <v>4</v>
      </c>
    </row>
    <row r="278" spans="4:4">
      <c r="D278" s="502" t="s">
        <v>4</v>
      </c>
    </row>
    <row r="279" spans="4:4">
      <c r="D279" s="502" t="s">
        <v>4</v>
      </c>
    </row>
    <row r="280" spans="4:4">
      <c r="D280" s="502" t="s">
        <v>4</v>
      </c>
    </row>
    <row r="281" spans="4:4">
      <c r="D281" s="502" t="s">
        <v>4</v>
      </c>
    </row>
    <row r="282" spans="4:4">
      <c r="D282" s="502" t="s">
        <v>4</v>
      </c>
    </row>
    <row r="283" spans="4:4">
      <c r="D283" s="502" t="s">
        <v>4</v>
      </c>
    </row>
    <row r="284" spans="4:4">
      <c r="D284" s="502" t="s">
        <v>4</v>
      </c>
    </row>
    <row r="285" spans="4:4">
      <c r="D285" s="502" t="s">
        <v>4</v>
      </c>
    </row>
    <row r="286" spans="4:4">
      <c r="D286" s="502" t="s">
        <v>4</v>
      </c>
    </row>
    <row r="287" spans="4:4">
      <c r="D287" s="502" t="s">
        <v>4</v>
      </c>
    </row>
    <row r="288" spans="4:4">
      <c r="D288" s="502" t="s">
        <v>4</v>
      </c>
    </row>
    <row r="289" spans="4:4">
      <c r="D289" s="502" t="s">
        <v>4</v>
      </c>
    </row>
    <row r="290" spans="4:4">
      <c r="D290" s="502" t="s">
        <v>4</v>
      </c>
    </row>
    <row r="291" spans="4:4">
      <c r="D291" s="502" t="s">
        <v>4</v>
      </c>
    </row>
    <row r="292" spans="4:4">
      <c r="D292" s="502" t="s">
        <v>4</v>
      </c>
    </row>
    <row r="293" spans="4:4">
      <c r="D293" s="502" t="s">
        <v>4</v>
      </c>
    </row>
    <row r="294" spans="4:4">
      <c r="D294" s="502" t="s">
        <v>4</v>
      </c>
    </row>
    <row r="295" spans="4:4">
      <c r="D295" s="502" t="s">
        <v>4</v>
      </c>
    </row>
    <row r="296" spans="4:4">
      <c r="D296" s="502" t="s">
        <v>4</v>
      </c>
    </row>
    <row r="297" spans="4:4">
      <c r="D297" s="502" t="s">
        <v>4</v>
      </c>
    </row>
    <row r="298" spans="4:4">
      <c r="D298" s="502" t="s">
        <v>4</v>
      </c>
    </row>
    <row r="299" spans="4:4">
      <c r="D299" s="502" t="s">
        <v>4</v>
      </c>
    </row>
    <row r="300" spans="4:4">
      <c r="D300" s="502" t="s">
        <v>4</v>
      </c>
    </row>
    <row r="301" spans="4:4">
      <c r="D301" s="502" t="s">
        <v>4</v>
      </c>
    </row>
    <row r="302" spans="4:4">
      <c r="D302" s="502" t="s">
        <v>4</v>
      </c>
    </row>
    <row r="303" spans="4:4">
      <c r="D303" s="502" t="s">
        <v>4</v>
      </c>
    </row>
    <row r="304" spans="4:4">
      <c r="D304" s="502" t="s">
        <v>4</v>
      </c>
    </row>
    <row r="305" spans="4:4">
      <c r="D305" s="502" t="s">
        <v>4</v>
      </c>
    </row>
    <row r="306" spans="4:4">
      <c r="D306" s="502" t="s">
        <v>4</v>
      </c>
    </row>
    <row r="307" spans="4:4">
      <c r="D307" s="502" t="s">
        <v>4</v>
      </c>
    </row>
    <row r="308" spans="4:4">
      <c r="D308" s="502" t="s">
        <v>4</v>
      </c>
    </row>
    <row r="309" spans="4:4">
      <c r="D309" s="502" t="s">
        <v>4</v>
      </c>
    </row>
    <row r="310" spans="4:4">
      <c r="D310" s="502" t="s">
        <v>4</v>
      </c>
    </row>
    <row r="311" spans="4:4">
      <c r="D311" s="502" t="s">
        <v>4</v>
      </c>
    </row>
    <row r="312" spans="4:4">
      <c r="D312" s="502" t="s">
        <v>4</v>
      </c>
    </row>
    <row r="313" spans="4:4">
      <c r="D313" s="502" t="s">
        <v>4</v>
      </c>
    </row>
    <row r="314" spans="4:4">
      <c r="D314" s="502" t="s">
        <v>4</v>
      </c>
    </row>
    <row r="315" spans="4:4">
      <c r="D315" s="502" t="s">
        <v>4</v>
      </c>
    </row>
    <row r="316" spans="4:4">
      <c r="D316" s="502" t="s">
        <v>4</v>
      </c>
    </row>
    <row r="317" spans="4:4">
      <c r="D317" s="502" t="s">
        <v>4</v>
      </c>
    </row>
    <row r="318" spans="4:4">
      <c r="D318" s="502" t="s">
        <v>4</v>
      </c>
    </row>
    <row r="319" spans="4:4">
      <c r="D319" s="502" t="s">
        <v>4</v>
      </c>
    </row>
    <row r="320" spans="4:4">
      <c r="D320" s="502" t="s">
        <v>4</v>
      </c>
    </row>
    <row r="321" spans="4:4">
      <c r="D321" s="502" t="s">
        <v>4</v>
      </c>
    </row>
    <row r="322" spans="4:4">
      <c r="D322" s="502" t="s">
        <v>4</v>
      </c>
    </row>
    <row r="323" spans="4:4">
      <c r="D323" s="502" t="s">
        <v>4</v>
      </c>
    </row>
    <row r="324" spans="4:4">
      <c r="D324" s="502" t="s">
        <v>4</v>
      </c>
    </row>
    <row r="325" spans="4:4">
      <c r="D325" s="502" t="s">
        <v>4</v>
      </c>
    </row>
    <row r="326" spans="4:4">
      <c r="D326" s="502" t="s">
        <v>4</v>
      </c>
    </row>
    <row r="327" spans="4:4">
      <c r="D327" s="502" t="s">
        <v>4</v>
      </c>
    </row>
    <row r="328" spans="4:4">
      <c r="D328" s="502" t="s">
        <v>4</v>
      </c>
    </row>
    <row r="329" spans="4:4">
      <c r="D329" s="502" t="s">
        <v>4</v>
      </c>
    </row>
    <row r="330" spans="4:4">
      <c r="D330" s="502" t="s">
        <v>4</v>
      </c>
    </row>
    <row r="331" spans="4:4">
      <c r="D331" s="502" t="s">
        <v>4</v>
      </c>
    </row>
    <row r="332" spans="4:4">
      <c r="D332" s="502" t="s">
        <v>4</v>
      </c>
    </row>
    <row r="333" spans="4:4">
      <c r="D333" s="502" t="s">
        <v>4</v>
      </c>
    </row>
    <row r="334" spans="4:4">
      <c r="D334" s="502" t="s">
        <v>4</v>
      </c>
    </row>
    <row r="335" spans="4:4">
      <c r="D335" s="502" t="s">
        <v>4</v>
      </c>
    </row>
    <row r="336" spans="4:4">
      <c r="D336" s="502" t="s">
        <v>4</v>
      </c>
    </row>
    <row r="337" spans="4:4">
      <c r="D337" s="502" t="s">
        <v>4</v>
      </c>
    </row>
    <row r="338" spans="4:4">
      <c r="D338" s="502" t="s">
        <v>4</v>
      </c>
    </row>
    <row r="339" spans="4:4">
      <c r="D339" s="502" t="s">
        <v>4</v>
      </c>
    </row>
    <row r="340" spans="4:4">
      <c r="D340" s="502" t="s">
        <v>4</v>
      </c>
    </row>
    <row r="341" spans="4:4">
      <c r="D341" s="502" t="s">
        <v>4</v>
      </c>
    </row>
    <row r="342" spans="4:4">
      <c r="D342" s="502" t="s">
        <v>4</v>
      </c>
    </row>
    <row r="343" spans="4:4">
      <c r="D343" s="502" t="s">
        <v>4</v>
      </c>
    </row>
    <row r="344" spans="4:4">
      <c r="D344" s="502" t="s">
        <v>4</v>
      </c>
    </row>
    <row r="345" spans="4:4">
      <c r="D345" s="502" t="s">
        <v>4</v>
      </c>
    </row>
    <row r="346" spans="4:4">
      <c r="D346" s="502" t="s">
        <v>4</v>
      </c>
    </row>
    <row r="347" spans="4:4">
      <c r="D347" s="502" t="s">
        <v>4</v>
      </c>
    </row>
    <row r="348" spans="4:4">
      <c r="D348" s="502" t="s">
        <v>4</v>
      </c>
    </row>
    <row r="349" spans="4:4">
      <c r="D349" s="502" t="s">
        <v>4</v>
      </c>
    </row>
    <row r="350" spans="4:4">
      <c r="D350" s="502" t="s">
        <v>4</v>
      </c>
    </row>
    <row r="351" spans="4:4">
      <c r="D351" s="502" t="s">
        <v>4</v>
      </c>
    </row>
    <row r="352" spans="4:4">
      <c r="D352" s="502" t="s">
        <v>4</v>
      </c>
    </row>
    <row r="353" spans="4:4">
      <c r="D353" s="502" t="s">
        <v>4</v>
      </c>
    </row>
    <row r="354" spans="4:4">
      <c r="D354" s="502" t="s">
        <v>4</v>
      </c>
    </row>
    <row r="355" spans="4:4">
      <c r="D355" s="502" t="s">
        <v>4</v>
      </c>
    </row>
    <row r="356" spans="4:4">
      <c r="D356" s="502" t="s">
        <v>4</v>
      </c>
    </row>
    <row r="357" spans="4:4">
      <c r="D357" s="502" t="s">
        <v>4</v>
      </c>
    </row>
    <row r="358" spans="4:4">
      <c r="D358" s="502" t="s">
        <v>4</v>
      </c>
    </row>
    <row r="359" spans="4:4">
      <c r="D359" s="502" t="s">
        <v>4</v>
      </c>
    </row>
    <row r="360" spans="4:4">
      <c r="D360" s="502" t="s">
        <v>4</v>
      </c>
    </row>
    <row r="361" spans="4:4">
      <c r="D361" s="502" t="s">
        <v>4</v>
      </c>
    </row>
    <row r="362" spans="4:4">
      <c r="D362" s="502" t="s">
        <v>4</v>
      </c>
    </row>
    <row r="363" spans="4:4">
      <c r="D363" s="502" t="s">
        <v>4</v>
      </c>
    </row>
    <row r="364" spans="4:4">
      <c r="D364" s="502" t="s">
        <v>4</v>
      </c>
    </row>
    <row r="365" spans="4:4">
      <c r="D365" s="502" t="s">
        <v>4</v>
      </c>
    </row>
    <row r="366" spans="4:4">
      <c r="D366" s="502" t="s">
        <v>4</v>
      </c>
    </row>
    <row r="367" spans="4:4">
      <c r="D367" s="502" t="s">
        <v>4</v>
      </c>
    </row>
    <row r="368" spans="4:4">
      <c r="D368" s="502" t="s">
        <v>4</v>
      </c>
    </row>
    <row r="369" spans="4:4">
      <c r="D369" s="502" t="s">
        <v>4</v>
      </c>
    </row>
    <row r="370" spans="4:4">
      <c r="D370" s="502" t="s">
        <v>4</v>
      </c>
    </row>
    <row r="371" spans="4:4">
      <c r="D371" s="502" t="s">
        <v>4</v>
      </c>
    </row>
    <row r="372" spans="4:4">
      <c r="D372" s="502" t="s">
        <v>4</v>
      </c>
    </row>
    <row r="373" spans="4:4">
      <c r="D373" s="502" t="s">
        <v>4</v>
      </c>
    </row>
    <row r="374" spans="4:4">
      <c r="D374" s="502" t="s">
        <v>4</v>
      </c>
    </row>
    <row r="375" spans="4:4">
      <c r="D375" s="502" t="s">
        <v>4</v>
      </c>
    </row>
    <row r="376" spans="4:4">
      <c r="D376" s="502" t="s">
        <v>4</v>
      </c>
    </row>
    <row r="377" spans="4:4">
      <c r="D377" s="502" t="s">
        <v>4</v>
      </c>
    </row>
    <row r="378" spans="4:4">
      <c r="D378" s="502" t="s">
        <v>4</v>
      </c>
    </row>
    <row r="379" spans="4:4">
      <c r="D379" s="502" t="s">
        <v>4</v>
      </c>
    </row>
    <row r="380" spans="4:4">
      <c r="D380" s="502" t="s">
        <v>4</v>
      </c>
    </row>
    <row r="381" spans="4:4">
      <c r="D381" s="502" t="s">
        <v>4</v>
      </c>
    </row>
    <row r="382" spans="4:4">
      <c r="D382" s="502" t="s">
        <v>4</v>
      </c>
    </row>
    <row r="383" spans="4:4">
      <c r="D383" s="502" t="s">
        <v>4</v>
      </c>
    </row>
    <row r="384" spans="4:4">
      <c r="D384" s="502" t="s">
        <v>4</v>
      </c>
    </row>
    <row r="385" spans="4:4">
      <c r="D385" s="502" t="s">
        <v>4</v>
      </c>
    </row>
    <row r="386" spans="4:4">
      <c r="D386" s="502" t="s">
        <v>4</v>
      </c>
    </row>
    <row r="387" spans="4:4">
      <c r="D387" s="502" t="s">
        <v>4</v>
      </c>
    </row>
    <row r="388" spans="4:4">
      <c r="D388" s="502" t="s">
        <v>4</v>
      </c>
    </row>
    <row r="389" spans="4:4">
      <c r="D389" s="502" t="s">
        <v>4</v>
      </c>
    </row>
    <row r="390" spans="4:4">
      <c r="D390" s="502" t="s">
        <v>4</v>
      </c>
    </row>
    <row r="391" spans="4:4">
      <c r="D391" s="502" t="s">
        <v>4</v>
      </c>
    </row>
    <row r="392" spans="4:4">
      <c r="D392" s="502" t="s">
        <v>4</v>
      </c>
    </row>
    <row r="393" spans="4:4">
      <c r="D393" s="502" t="s">
        <v>4</v>
      </c>
    </row>
    <row r="394" spans="4:4">
      <c r="D394" s="502" t="s">
        <v>4</v>
      </c>
    </row>
    <row r="395" spans="4:4">
      <c r="D395" s="502" t="s">
        <v>4</v>
      </c>
    </row>
    <row r="396" spans="4:4">
      <c r="D396" s="502" t="s">
        <v>4</v>
      </c>
    </row>
    <row r="397" spans="4:4">
      <c r="D397" s="502" t="s">
        <v>4</v>
      </c>
    </row>
    <row r="398" spans="4:4">
      <c r="D398" s="502" t="s">
        <v>4</v>
      </c>
    </row>
    <row r="399" spans="4:4">
      <c r="D399" s="502" t="s">
        <v>4</v>
      </c>
    </row>
    <row r="400" spans="4:4">
      <c r="D400" s="502" t="s">
        <v>4</v>
      </c>
    </row>
    <row r="401" spans="4:4">
      <c r="D401" s="502" t="s">
        <v>4</v>
      </c>
    </row>
    <row r="402" spans="4:4">
      <c r="D402" s="502" t="s">
        <v>4</v>
      </c>
    </row>
    <row r="403" spans="4:4">
      <c r="D403" s="502" t="s">
        <v>4</v>
      </c>
    </row>
    <row r="404" spans="4:4">
      <c r="D404" s="502" t="s">
        <v>4</v>
      </c>
    </row>
    <row r="405" spans="4:4">
      <c r="D405" s="502" t="s">
        <v>4</v>
      </c>
    </row>
    <row r="406" spans="4:4">
      <c r="D406" s="502" t="s">
        <v>4</v>
      </c>
    </row>
    <row r="407" spans="4:4">
      <c r="D407" s="502" t="s">
        <v>4</v>
      </c>
    </row>
    <row r="408" spans="4:4">
      <c r="D408" s="502" t="s">
        <v>4</v>
      </c>
    </row>
    <row r="409" spans="4:4">
      <c r="D409" s="502" t="s">
        <v>4</v>
      </c>
    </row>
    <row r="410" spans="4:4">
      <c r="D410" s="502" t="s">
        <v>4</v>
      </c>
    </row>
    <row r="411" spans="4:4">
      <c r="D411" s="502" t="s">
        <v>4</v>
      </c>
    </row>
    <row r="412" spans="4:4">
      <c r="D412" s="502" t="s">
        <v>4</v>
      </c>
    </row>
    <row r="413" spans="4:4">
      <c r="D413" s="502" t="s">
        <v>4</v>
      </c>
    </row>
    <row r="414" spans="4:4">
      <c r="D414" s="502" t="s">
        <v>4</v>
      </c>
    </row>
    <row r="415" spans="4:4">
      <c r="D415" s="502" t="s">
        <v>4</v>
      </c>
    </row>
    <row r="416" spans="4:4">
      <c r="D416" s="502" t="s">
        <v>4</v>
      </c>
    </row>
    <row r="417" spans="4:4">
      <c r="D417" s="502" t="s">
        <v>4</v>
      </c>
    </row>
    <row r="418" spans="4:4">
      <c r="D418" s="502" t="s">
        <v>4</v>
      </c>
    </row>
    <row r="419" spans="4:4">
      <c r="D419" s="502" t="s">
        <v>4</v>
      </c>
    </row>
    <row r="420" spans="4:4">
      <c r="D420" s="502" t="s">
        <v>4</v>
      </c>
    </row>
    <row r="421" spans="4:4">
      <c r="D421" s="502" t="s">
        <v>4</v>
      </c>
    </row>
    <row r="422" spans="4:4">
      <c r="D422" s="502" t="s">
        <v>4</v>
      </c>
    </row>
    <row r="423" spans="4:4">
      <c r="D423" s="502" t="s">
        <v>4</v>
      </c>
    </row>
    <row r="424" spans="4:4">
      <c r="D424" s="502" t="s">
        <v>4</v>
      </c>
    </row>
    <row r="425" spans="4:4">
      <c r="D425" s="502" t="s">
        <v>4</v>
      </c>
    </row>
    <row r="426" spans="4:4">
      <c r="D426" s="502" t="s">
        <v>4</v>
      </c>
    </row>
    <row r="427" spans="4:4">
      <c r="D427" s="502" t="s">
        <v>4</v>
      </c>
    </row>
    <row r="428" spans="4:4">
      <c r="D428" s="502" t="s">
        <v>4</v>
      </c>
    </row>
    <row r="429" spans="4:4">
      <c r="D429" s="502" t="s">
        <v>4</v>
      </c>
    </row>
    <row r="430" spans="4:4">
      <c r="D430" s="502" t="s">
        <v>4</v>
      </c>
    </row>
    <row r="431" spans="4:4">
      <c r="D431" s="502" t="s">
        <v>4</v>
      </c>
    </row>
    <row r="432" spans="4:4">
      <c r="D432" s="502" t="s">
        <v>4</v>
      </c>
    </row>
    <row r="433" spans="4:4">
      <c r="D433" s="502" t="s">
        <v>4</v>
      </c>
    </row>
    <row r="434" spans="4:4">
      <c r="D434" s="502" t="s">
        <v>4</v>
      </c>
    </row>
    <row r="435" spans="4:4">
      <c r="D435" s="502" t="s">
        <v>4</v>
      </c>
    </row>
    <row r="436" spans="4:4">
      <c r="D436" s="502" t="s">
        <v>4</v>
      </c>
    </row>
    <row r="437" spans="4:4">
      <c r="D437" s="502" t="s">
        <v>4</v>
      </c>
    </row>
    <row r="438" spans="4:4">
      <c r="D438" s="502" t="s">
        <v>4</v>
      </c>
    </row>
    <row r="439" spans="4:4">
      <c r="D439" s="502" t="s">
        <v>4</v>
      </c>
    </row>
    <row r="440" spans="4:4">
      <c r="D440" s="502" t="s">
        <v>4</v>
      </c>
    </row>
    <row r="441" spans="4:4">
      <c r="D441" s="502" t="s">
        <v>4</v>
      </c>
    </row>
    <row r="442" spans="4:4">
      <c r="D442" s="502" t="s">
        <v>4</v>
      </c>
    </row>
    <row r="443" spans="4:4">
      <c r="D443" s="502" t="s">
        <v>4</v>
      </c>
    </row>
    <row r="444" spans="4:4">
      <c r="D444" s="502" t="s">
        <v>4</v>
      </c>
    </row>
    <row r="445" spans="4:4">
      <c r="D445" s="502" t="s">
        <v>4</v>
      </c>
    </row>
    <row r="446" spans="4:4">
      <c r="D446" s="502" t="s">
        <v>4</v>
      </c>
    </row>
    <row r="447" spans="4:4">
      <c r="D447" s="502" t="s">
        <v>4</v>
      </c>
    </row>
    <row r="448" spans="4:4">
      <c r="D448" s="502" t="s">
        <v>4</v>
      </c>
    </row>
    <row r="449" spans="4:4">
      <c r="D449" s="502" t="s">
        <v>4</v>
      </c>
    </row>
    <row r="450" spans="4:4">
      <c r="D450" s="502" t="s">
        <v>4</v>
      </c>
    </row>
    <row r="451" spans="4:4">
      <c r="D451" s="502" t="s">
        <v>4</v>
      </c>
    </row>
    <row r="452" spans="4:4">
      <c r="D452" s="502" t="s">
        <v>4</v>
      </c>
    </row>
    <row r="453" spans="4:4">
      <c r="D453" s="502" t="s">
        <v>4</v>
      </c>
    </row>
    <row r="454" spans="4:4">
      <c r="D454" s="502" t="s">
        <v>4</v>
      </c>
    </row>
    <row r="455" spans="4:4">
      <c r="D455" s="502" t="s">
        <v>4</v>
      </c>
    </row>
    <row r="456" spans="4:4">
      <c r="D456" s="502" t="s">
        <v>4</v>
      </c>
    </row>
    <row r="457" spans="4:4">
      <c r="D457" s="502" t="s">
        <v>4</v>
      </c>
    </row>
    <row r="458" spans="4:4">
      <c r="D458" s="502" t="s">
        <v>4</v>
      </c>
    </row>
    <row r="459" spans="4:4">
      <c r="D459" s="502" t="s">
        <v>4</v>
      </c>
    </row>
    <row r="460" spans="4:4">
      <c r="D460" s="502" t="s">
        <v>4</v>
      </c>
    </row>
    <row r="461" spans="4:4">
      <c r="D461" s="502" t="s">
        <v>4</v>
      </c>
    </row>
    <row r="462" spans="4:4">
      <c r="D462" s="502" t="s">
        <v>4</v>
      </c>
    </row>
    <row r="463" spans="4:4">
      <c r="D463" s="502" t="s">
        <v>4</v>
      </c>
    </row>
    <row r="464" spans="4:4">
      <c r="D464" s="502" t="s">
        <v>4</v>
      </c>
    </row>
    <row r="465" spans="4:4">
      <c r="D465" s="502" t="s">
        <v>4</v>
      </c>
    </row>
    <row r="466" spans="4:4">
      <c r="D466" s="502" t="s">
        <v>4</v>
      </c>
    </row>
    <row r="467" spans="4:4">
      <c r="D467" s="502" t="s">
        <v>4</v>
      </c>
    </row>
    <row r="468" spans="4:4">
      <c r="D468" s="502" t="s">
        <v>4</v>
      </c>
    </row>
    <row r="469" spans="4:4">
      <c r="D469" s="502" t="s">
        <v>4</v>
      </c>
    </row>
    <row r="470" spans="4:4">
      <c r="D470" s="502" t="s">
        <v>4</v>
      </c>
    </row>
    <row r="471" spans="4:4">
      <c r="D471" s="502" t="s">
        <v>4</v>
      </c>
    </row>
    <row r="472" spans="4:4">
      <c r="D472" s="502" t="s">
        <v>4</v>
      </c>
    </row>
    <row r="473" spans="4:4">
      <c r="D473" s="502" t="s">
        <v>4</v>
      </c>
    </row>
    <row r="474" spans="4:4">
      <c r="D474" s="502" t="s">
        <v>4</v>
      </c>
    </row>
    <row r="475" spans="4:4">
      <c r="D475" s="502" t="s">
        <v>4</v>
      </c>
    </row>
    <row r="476" spans="4:4">
      <c r="D476" s="502" t="s">
        <v>4</v>
      </c>
    </row>
    <row r="477" spans="4:4">
      <c r="D477" s="502" t="s">
        <v>4</v>
      </c>
    </row>
    <row r="478" spans="4:4">
      <c r="D478" s="502" t="s">
        <v>4</v>
      </c>
    </row>
    <row r="479" spans="4:4">
      <c r="D479" s="502" t="s">
        <v>4</v>
      </c>
    </row>
    <row r="480" spans="4:4">
      <c r="D480" s="502" t="s">
        <v>4</v>
      </c>
    </row>
    <row r="481" spans="4:4">
      <c r="D481" s="502" t="s">
        <v>4</v>
      </c>
    </row>
    <row r="482" spans="4:4">
      <c r="D482" s="502" t="s">
        <v>4</v>
      </c>
    </row>
    <row r="483" spans="4:4">
      <c r="D483" s="502" t="s">
        <v>4</v>
      </c>
    </row>
    <row r="484" spans="4:4">
      <c r="D484" s="502" t="s">
        <v>4</v>
      </c>
    </row>
    <row r="485" spans="4:4">
      <c r="D485" s="502" t="s">
        <v>4</v>
      </c>
    </row>
    <row r="486" spans="4:4">
      <c r="D486" s="502" t="s">
        <v>4</v>
      </c>
    </row>
    <row r="487" spans="4:4">
      <c r="D487" s="502" t="s">
        <v>4</v>
      </c>
    </row>
    <row r="488" spans="4:4">
      <c r="D488" s="502" t="s">
        <v>4</v>
      </c>
    </row>
    <row r="489" spans="4:4">
      <c r="D489" s="502" t="s">
        <v>4</v>
      </c>
    </row>
    <row r="490" spans="4:4">
      <c r="D490" s="502" t="s">
        <v>4</v>
      </c>
    </row>
    <row r="491" spans="4:4">
      <c r="D491" s="502" t="s">
        <v>4</v>
      </c>
    </row>
    <row r="492" spans="4:4">
      <c r="D492" s="502" t="s">
        <v>4</v>
      </c>
    </row>
    <row r="493" spans="4:4">
      <c r="D493" s="502" t="s">
        <v>4</v>
      </c>
    </row>
    <row r="494" spans="4:4">
      <c r="D494" s="502" t="s">
        <v>4</v>
      </c>
    </row>
    <row r="495" spans="4:4">
      <c r="D495" s="502" t="s">
        <v>4</v>
      </c>
    </row>
    <row r="496" spans="4:4">
      <c r="D496" s="502" t="s">
        <v>4</v>
      </c>
    </row>
    <row r="497" spans="4:4">
      <c r="D497" s="502" t="s">
        <v>4</v>
      </c>
    </row>
    <row r="498" spans="4:4">
      <c r="D498" s="502" t="s">
        <v>4</v>
      </c>
    </row>
    <row r="499" spans="4:4">
      <c r="D499" s="502" t="s">
        <v>4</v>
      </c>
    </row>
    <row r="500" spans="4:4">
      <c r="D500" s="502" t="s">
        <v>4</v>
      </c>
    </row>
    <row r="501" spans="4:4">
      <c r="D501" s="502" t="s">
        <v>4</v>
      </c>
    </row>
    <row r="502" spans="4:4">
      <c r="D502" s="502" t="s">
        <v>4</v>
      </c>
    </row>
    <row r="503" spans="4:4">
      <c r="D503" s="502" t="s">
        <v>4</v>
      </c>
    </row>
    <row r="504" spans="4:4">
      <c r="D504" s="502" t="s">
        <v>4</v>
      </c>
    </row>
    <row r="505" spans="4:4">
      <c r="D505" s="502" t="s">
        <v>4</v>
      </c>
    </row>
    <row r="506" spans="4:4">
      <c r="D506" s="502" t="s">
        <v>4</v>
      </c>
    </row>
    <row r="507" spans="4:4">
      <c r="D507" s="502" t="s">
        <v>4</v>
      </c>
    </row>
    <row r="508" spans="4:4">
      <c r="D508" s="502" t="s">
        <v>4</v>
      </c>
    </row>
    <row r="509" spans="4:4">
      <c r="D509" s="502" t="s">
        <v>4</v>
      </c>
    </row>
    <row r="510" spans="4:4">
      <c r="D510" s="502" t="s">
        <v>4</v>
      </c>
    </row>
    <row r="511" spans="4:4">
      <c r="D511" s="502" t="s">
        <v>4</v>
      </c>
    </row>
    <row r="512" spans="4:4">
      <c r="D512" s="502" t="s">
        <v>4</v>
      </c>
    </row>
    <row r="513" spans="4:4">
      <c r="D513" s="502" t="s">
        <v>4</v>
      </c>
    </row>
    <row r="514" spans="4:4">
      <c r="D514" s="502" t="s">
        <v>4</v>
      </c>
    </row>
    <row r="515" spans="4:4">
      <c r="D515" s="502" t="s">
        <v>4</v>
      </c>
    </row>
    <row r="516" spans="4:4">
      <c r="D516" s="502" t="s">
        <v>4</v>
      </c>
    </row>
    <row r="517" spans="4:4">
      <c r="D517" s="502" t="s">
        <v>4</v>
      </c>
    </row>
    <row r="518" spans="4:4">
      <c r="D518" s="502" t="s">
        <v>4</v>
      </c>
    </row>
    <row r="519" spans="4:4">
      <c r="D519" s="502" t="s">
        <v>4</v>
      </c>
    </row>
    <row r="520" spans="4:4">
      <c r="D520" s="502" t="s">
        <v>4</v>
      </c>
    </row>
    <row r="521" spans="4:4">
      <c r="D521" s="502" t="s">
        <v>4</v>
      </c>
    </row>
    <row r="522" spans="4:4">
      <c r="D522" s="502" t="s">
        <v>4</v>
      </c>
    </row>
    <row r="523" spans="4:4">
      <c r="D523" s="502" t="s">
        <v>4</v>
      </c>
    </row>
    <row r="524" spans="4:4">
      <c r="D524" s="502" t="s">
        <v>4</v>
      </c>
    </row>
    <row r="525" spans="4:4">
      <c r="D525" s="502" t="s">
        <v>4</v>
      </c>
    </row>
    <row r="526" spans="4:4">
      <c r="D526" s="502" t="s">
        <v>4</v>
      </c>
    </row>
    <row r="527" spans="4:4">
      <c r="D527" s="502" t="s">
        <v>4</v>
      </c>
    </row>
    <row r="528" spans="4:4">
      <c r="D528" s="502" t="s">
        <v>4</v>
      </c>
    </row>
    <row r="529" spans="4:4">
      <c r="D529" s="502" t="s">
        <v>4</v>
      </c>
    </row>
    <row r="530" spans="4:4">
      <c r="D530" s="502" t="s">
        <v>4</v>
      </c>
    </row>
    <row r="531" spans="4:4">
      <c r="D531" s="502" t="s">
        <v>4</v>
      </c>
    </row>
    <row r="532" spans="4:4">
      <c r="D532" s="502" t="s">
        <v>4</v>
      </c>
    </row>
    <row r="533" spans="4:4">
      <c r="D533" s="502" t="s">
        <v>4</v>
      </c>
    </row>
    <row r="534" spans="4:4">
      <c r="D534" s="502" t="s">
        <v>4</v>
      </c>
    </row>
    <row r="535" spans="4:4">
      <c r="D535" s="502" t="s">
        <v>4</v>
      </c>
    </row>
    <row r="536" spans="4:4">
      <c r="D536" s="502" t="s">
        <v>4</v>
      </c>
    </row>
    <row r="537" spans="4:4">
      <c r="D537" s="502" t="s">
        <v>4</v>
      </c>
    </row>
    <row r="538" spans="4:4">
      <c r="D538" s="502" t="s">
        <v>4</v>
      </c>
    </row>
    <row r="539" spans="4:4">
      <c r="D539" s="502" t="s">
        <v>4</v>
      </c>
    </row>
    <row r="540" spans="4:4">
      <c r="D540" s="502" t="s">
        <v>4</v>
      </c>
    </row>
    <row r="541" spans="4:4">
      <c r="D541" s="502" t="s">
        <v>4</v>
      </c>
    </row>
    <row r="542" spans="4:4">
      <c r="D542" s="502" t="s">
        <v>4</v>
      </c>
    </row>
    <row r="543" spans="4:4">
      <c r="D543" s="502" t="s">
        <v>4</v>
      </c>
    </row>
    <row r="544" spans="4:4">
      <c r="D544" s="502" t="s">
        <v>4</v>
      </c>
    </row>
    <row r="545" spans="4:4">
      <c r="D545" s="502" t="s">
        <v>4</v>
      </c>
    </row>
    <row r="546" spans="4:4">
      <c r="D546" s="502" t="s">
        <v>4</v>
      </c>
    </row>
    <row r="547" spans="4:4">
      <c r="D547" s="502" t="s">
        <v>4</v>
      </c>
    </row>
    <row r="548" spans="4:4">
      <c r="D548" s="502" t="s">
        <v>4</v>
      </c>
    </row>
    <row r="549" spans="4:4">
      <c r="D549" s="502" t="s">
        <v>4</v>
      </c>
    </row>
    <row r="550" spans="4:4">
      <c r="D550" s="502" t="s">
        <v>4</v>
      </c>
    </row>
    <row r="551" spans="4:4">
      <c r="D551" s="502" t="s">
        <v>4</v>
      </c>
    </row>
    <row r="552" spans="4:4">
      <c r="D552" s="502" t="s">
        <v>4</v>
      </c>
    </row>
    <row r="553" spans="4:4">
      <c r="D553" s="502" t="s">
        <v>4</v>
      </c>
    </row>
    <row r="554" spans="4:4">
      <c r="D554" s="502" t="s">
        <v>4</v>
      </c>
    </row>
    <row r="555" spans="4:4">
      <c r="D555" s="502" t="s">
        <v>4</v>
      </c>
    </row>
    <row r="556" spans="4:4">
      <c r="D556" s="502" t="s">
        <v>4</v>
      </c>
    </row>
    <row r="557" spans="4:4">
      <c r="D557" s="502" t="s">
        <v>4</v>
      </c>
    </row>
    <row r="558" spans="4:4">
      <c r="D558" s="502" t="s">
        <v>4</v>
      </c>
    </row>
    <row r="559" spans="4:4">
      <c r="D559" s="502" t="s">
        <v>4</v>
      </c>
    </row>
    <row r="560" spans="4:4">
      <c r="D560" s="502" t="s">
        <v>4</v>
      </c>
    </row>
    <row r="561" spans="4:4">
      <c r="D561" s="502" t="s">
        <v>4</v>
      </c>
    </row>
    <row r="562" spans="4:4">
      <c r="D562" s="502" t="s">
        <v>4</v>
      </c>
    </row>
    <row r="563" spans="4:4">
      <c r="D563" s="502" t="s">
        <v>4</v>
      </c>
    </row>
    <row r="564" spans="4:4">
      <c r="D564" s="502" t="s">
        <v>4</v>
      </c>
    </row>
    <row r="565" spans="4:4">
      <c r="D565" s="502" t="s">
        <v>4</v>
      </c>
    </row>
    <row r="566" spans="4:4">
      <c r="D566" s="502" t="s">
        <v>4</v>
      </c>
    </row>
    <row r="567" spans="4:4">
      <c r="D567" s="502" t="s">
        <v>4</v>
      </c>
    </row>
    <row r="568" spans="4:4">
      <c r="D568" s="502" t="s">
        <v>4</v>
      </c>
    </row>
    <row r="569" spans="4:4">
      <c r="D569" s="502" t="s">
        <v>4</v>
      </c>
    </row>
    <row r="570" spans="4:4">
      <c r="D570" s="502" t="s">
        <v>4</v>
      </c>
    </row>
    <row r="571" spans="4:4">
      <c r="D571" s="502" t="s">
        <v>4</v>
      </c>
    </row>
    <row r="572" spans="4:4">
      <c r="D572" s="502" t="s">
        <v>4</v>
      </c>
    </row>
    <row r="573" spans="4:4">
      <c r="D573" s="502" t="s">
        <v>4</v>
      </c>
    </row>
    <row r="574" spans="4:4">
      <c r="D574" s="502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20" sqref="O20"/>
    </sheetView>
  </sheetViews>
  <sheetFormatPr defaultColWidth="12.5703125" defaultRowHeight="15"/>
  <cols>
    <col min="1" max="1" width="4.85546875" style="505" customWidth="1"/>
    <col min="2" max="2" width="1.7109375" style="505" customWidth="1"/>
    <col min="3" max="3" width="55" style="505" customWidth="1"/>
    <col min="4" max="4" width="20.140625" style="505" customWidth="1"/>
    <col min="5" max="8" width="21.42578125" style="505" customWidth="1"/>
    <col min="9" max="256" width="12.5703125" style="505"/>
    <col min="257" max="257" width="4.85546875" style="505" customWidth="1"/>
    <col min="258" max="258" width="1.7109375" style="505" customWidth="1"/>
    <col min="259" max="259" width="55" style="505" customWidth="1"/>
    <col min="260" max="260" width="20.140625" style="505" customWidth="1"/>
    <col min="261" max="264" width="21.42578125" style="505" customWidth="1"/>
    <col min="265" max="512" width="12.5703125" style="505"/>
    <col min="513" max="513" width="4.85546875" style="505" customWidth="1"/>
    <col min="514" max="514" width="1.7109375" style="505" customWidth="1"/>
    <col min="515" max="515" width="55" style="505" customWidth="1"/>
    <col min="516" max="516" width="20.140625" style="505" customWidth="1"/>
    <col min="517" max="520" width="21.42578125" style="505" customWidth="1"/>
    <col min="521" max="768" width="12.5703125" style="505"/>
    <col min="769" max="769" width="4.85546875" style="505" customWidth="1"/>
    <col min="770" max="770" width="1.7109375" style="505" customWidth="1"/>
    <col min="771" max="771" width="55" style="505" customWidth="1"/>
    <col min="772" max="772" width="20.140625" style="505" customWidth="1"/>
    <col min="773" max="776" width="21.42578125" style="505" customWidth="1"/>
    <col min="777" max="1024" width="12.5703125" style="505"/>
    <col min="1025" max="1025" width="4.85546875" style="505" customWidth="1"/>
    <col min="1026" max="1026" width="1.7109375" style="505" customWidth="1"/>
    <col min="1027" max="1027" width="55" style="505" customWidth="1"/>
    <col min="1028" max="1028" width="20.140625" style="505" customWidth="1"/>
    <col min="1029" max="1032" width="21.42578125" style="505" customWidth="1"/>
    <col min="1033" max="1280" width="12.5703125" style="505"/>
    <col min="1281" max="1281" width="4.85546875" style="505" customWidth="1"/>
    <col min="1282" max="1282" width="1.7109375" style="505" customWidth="1"/>
    <col min="1283" max="1283" width="55" style="505" customWidth="1"/>
    <col min="1284" max="1284" width="20.140625" style="505" customWidth="1"/>
    <col min="1285" max="1288" width="21.42578125" style="505" customWidth="1"/>
    <col min="1289" max="1536" width="12.5703125" style="505"/>
    <col min="1537" max="1537" width="4.85546875" style="505" customWidth="1"/>
    <col min="1538" max="1538" width="1.7109375" style="505" customWidth="1"/>
    <col min="1539" max="1539" width="55" style="505" customWidth="1"/>
    <col min="1540" max="1540" width="20.140625" style="505" customWidth="1"/>
    <col min="1541" max="1544" width="21.42578125" style="505" customWidth="1"/>
    <col min="1545" max="1792" width="12.5703125" style="505"/>
    <col min="1793" max="1793" width="4.85546875" style="505" customWidth="1"/>
    <col min="1794" max="1794" width="1.7109375" style="505" customWidth="1"/>
    <col min="1795" max="1795" width="55" style="505" customWidth="1"/>
    <col min="1796" max="1796" width="20.140625" style="505" customWidth="1"/>
    <col min="1797" max="1800" width="21.42578125" style="505" customWidth="1"/>
    <col min="1801" max="2048" width="12.5703125" style="505"/>
    <col min="2049" max="2049" width="4.85546875" style="505" customWidth="1"/>
    <col min="2050" max="2050" width="1.7109375" style="505" customWidth="1"/>
    <col min="2051" max="2051" width="55" style="505" customWidth="1"/>
    <col min="2052" max="2052" width="20.140625" style="505" customWidth="1"/>
    <col min="2053" max="2056" width="21.42578125" style="505" customWidth="1"/>
    <col min="2057" max="2304" width="12.5703125" style="505"/>
    <col min="2305" max="2305" width="4.85546875" style="505" customWidth="1"/>
    <col min="2306" max="2306" width="1.7109375" style="505" customWidth="1"/>
    <col min="2307" max="2307" width="55" style="505" customWidth="1"/>
    <col min="2308" max="2308" width="20.140625" style="505" customWidth="1"/>
    <col min="2309" max="2312" width="21.42578125" style="505" customWidth="1"/>
    <col min="2313" max="2560" width="12.5703125" style="505"/>
    <col min="2561" max="2561" width="4.85546875" style="505" customWidth="1"/>
    <col min="2562" max="2562" width="1.7109375" style="505" customWidth="1"/>
    <col min="2563" max="2563" width="55" style="505" customWidth="1"/>
    <col min="2564" max="2564" width="20.140625" style="505" customWidth="1"/>
    <col min="2565" max="2568" width="21.42578125" style="505" customWidth="1"/>
    <col min="2569" max="2816" width="12.5703125" style="505"/>
    <col min="2817" max="2817" width="4.85546875" style="505" customWidth="1"/>
    <col min="2818" max="2818" width="1.7109375" style="505" customWidth="1"/>
    <col min="2819" max="2819" width="55" style="505" customWidth="1"/>
    <col min="2820" max="2820" width="20.140625" style="505" customWidth="1"/>
    <col min="2821" max="2824" width="21.42578125" style="505" customWidth="1"/>
    <col min="2825" max="3072" width="12.5703125" style="505"/>
    <col min="3073" max="3073" width="4.85546875" style="505" customWidth="1"/>
    <col min="3074" max="3074" width="1.7109375" style="505" customWidth="1"/>
    <col min="3075" max="3075" width="55" style="505" customWidth="1"/>
    <col min="3076" max="3076" width="20.140625" style="505" customWidth="1"/>
    <col min="3077" max="3080" width="21.42578125" style="505" customWidth="1"/>
    <col min="3081" max="3328" width="12.5703125" style="505"/>
    <col min="3329" max="3329" width="4.85546875" style="505" customWidth="1"/>
    <col min="3330" max="3330" width="1.7109375" style="505" customWidth="1"/>
    <col min="3331" max="3331" width="55" style="505" customWidth="1"/>
    <col min="3332" max="3332" width="20.140625" style="505" customWidth="1"/>
    <col min="3333" max="3336" width="21.42578125" style="505" customWidth="1"/>
    <col min="3337" max="3584" width="12.5703125" style="505"/>
    <col min="3585" max="3585" width="4.85546875" style="505" customWidth="1"/>
    <col min="3586" max="3586" width="1.7109375" style="505" customWidth="1"/>
    <col min="3587" max="3587" width="55" style="505" customWidth="1"/>
    <col min="3588" max="3588" width="20.140625" style="505" customWidth="1"/>
    <col min="3589" max="3592" width="21.42578125" style="505" customWidth="1"/>
    <col min="3593" max="3840" width="12.5703125" style="505"/>
    <col min="3841" max="3841" width="4.85546875" style="505" customWidth="1"/>
    <col min="3842" max="3842" width="1.7109375" style="505" customWidth="1"/>
    <col min="3843" max="3843" width="55" style="505" customWidth="1"/>
    <col min="3844" max="3844" width="20.140625" style="505" customWidth="1"/>
    <col min="3845" max="3848" width="21.42578125" style="505" customWidth="1"/>
    <col min="3849" max="4096" width="12.5703125" style="505"/>
    <col min="4097" max="4097" width="4.85546875" style="505" customWidth="1"/>
    <col min="4098" max="4098" width="1.7109375" style="505" customWidth="1"/>
    <col min="4099" max="4099" width="55" style="505" customWidth="1"/>
    <col min="4100" max="4100" width="20.140625" style="505" customWidth="1"/>
    <col min="4101" max="4104" width="21.42578125" style="505" customWidth="1"/>
    <col min="4105" max="4352" width="12.5703125" style="505"/>
    <col min="4353" max="4353" width="4.85546875" style="505" customWidth="1"/>
    <col min="4354" max="4354" width="1.7109375" style="505" customWidth="1"/>
    <col min="4355" max="4355" width="55" style="505" customWidth="1"/>
    <col min="4356" max="4356" width="20.140625" style="505" customWidth="1"/>
    <col min="4357" max="4360" width="21.42578125" style="505" customWidth="1"/>
    <col min="4361" max="4608" width="12.5703125" style="505"/>
    <col min="4609" max="4609" width="4.85546875" style="505" customWidth="1"/>
    <col min="4610" max="4610" width="1.7109375" style="505" customWidth="1"/>
    <col min="4611" max="4611" width="55" style="505" customWidth="1"/>
    <col min="4612" max="4612" width="20.140625" style="505" customWidth="1"/>
    <col min="4613" max="4616" width="21.42578125" style="505" customWidth="1"/>
    <col min="4617" max="4864" width="12.5703125" style="505"/>
    <col min="4865" max="4865" width="4.85546875" style="505" customWidth="1"/>
    <col min="4866" max="4866" width="1.7109375" style="505" customWidth="1"/>
    <col min="4867" max="4867" width="55" style="505" customWidth="1"/>
    <col min="4868" max="4868" width="20.140625" style="505" customWidth="1"/>
    <col min="4869" max="4872" width="21.42578125" style="505" customWidth="1"/>
    <col min="4873" max="5120" width="12.5703125" style="505"/>
    <col min="5121" max="5121" width="4.85546875" style="505" customWidth="1"/>
    <col min="5122" max="5122" width="1.7109375" style="505" customWidth="1"/>
    <col min="5123" max="5123" width="55" style="505" customWidth="1"/>
    <col min="5124" max="5124" width="20.140625" style="505" customWidth="1"/>
    <col min="5125" max="5128" width="21.42578125" style="505" customWidth="1"/>
    <col min="5129" max="5376" width="12.5703125" style="505"/>
    <col min="5377" max="5377" width="4.85546875" style="505" customWidth="1"/>
    <col min="5378" max="5378" width="1.7109375" style="505" customWidth="1"/>
    <col min="5379" max="5379" width="55" style="505" customWidth="1"/>
    <col min="5380" max="5380" width="20.140625" style="505" customWidth="1"/>
    <col min="5381" max="5384" width="21.42578125" style="505" customWidth="1"/>
    <col min="5385" max="5632" width="12.5703125" style="505"/>
    <col min="5633" max="5633" width="4.85546875" style="505" customWidth="1"/>
    <col min="5634" max="5634" width="1.7109375" style="505" customWidth="1"/>
    <col min="5635" max="5635" width="55" style="505" customWidth="1"/>
    <col min="5636" max="5636" width="20.140625" style="505" customWidth="1"/>
    <col min="5637" max="5640" width="21.42578125" style="505" customWidth="1"/>
    <col min="5641" max="5888" width="12.5703125" style="505"/>
    <col min="5889" max="5889" width="4.85546875" style="505" customWidth="1"/>
    <col min="5890" max="5890" width="1.7109375" style="505" customWidth="1"/>
    <col min="5891" max="5891" width="55" style="505" customWidth="1"/>
    <col min="5892" max="5892" width="20.140625" style="505" customWidth="1"/>
    <col min="5893" max="5896" width="21.42578125" style="505" customWidth="1"/>
    <col min="5897" max="6144" width="12.5703125" style="505"/>
    <col min="6145" max="6145" width="4.85546875" style="505" customWidth="1"/>
    <col min="6146" max="6146" width="1.7109375" style="505" customWidth="1"/>
    <col min="6147" max="6147" width="55" style="505" customWidth="1"/>
    <col min="6148" max="6148" width="20.140625" style="505" customWidth="1"/>
    <col min="6149" max="6152" width="21.42578125" style="505" customWidth="1"/>
    <col min="6153" max="6400" width="12.5703125" style="505"/>
    <col min="6401" max="6401" width="4.85546875" style="505" customWidth="1"/>
    <col min="6402" max="6402" width="1.7109375" style="505" customWidth="1"/>
    <col min="6403" max="6403" width="55" style="505" customWidth="1"/>
    <col min="6404" max="6404" width="20.140625" style="505" customWidth="1"/>
    <col min="6405" max="6408" width="21.42578125" style="505" customWidth="1"/>
    <col min="6409" max="6656" width="12.5703125" style="505"/>
    <col min="6657" max="6657" width="4.85546875" style="505" customWidth="1"/>
    <col min="6658" max="6658" width="1.7109375" style="505" customWidth="1"/>
    <col min="6659" max="6659" width="55" style="505" customWidth="1"/>
    <col min="6660" max="6660" width="20.140625" style="505" customWidth="1"/>
    <col min="6661" max="6664" width="21.42578125" style="505" customWidth="1"/>
    <col min="6665" max="6912" width="12.5703125" style="505"/>
    <col min="6913" max="6913" width="4.85546875" style="505" customWidth="1"/>
    <col min="6914" max="6914" width="1.7109375" style="505" customWidth="1"/>
    <col min="6915" max="6915" width="55" style="505" customWidth="1"/>
    <col min="6916" max="6916" width="20.140625" style="505" customWidth="1"/>
    <col min="6917" max="6920" width="21.42578125" style="505" customWidth="1"/>
    <col min="6921" max="7168" width="12.5703125" style="505"/>
    <col min="7169" max="7169" width="4.85546875" style="505" customWidth="1"/>
    <col min="7170" max="7170" width="1.7109375" style="505" customWidth="1"/>
    <col min="7171" max="7171" width="55" style="505" customWidth="1"/>
    <col min="7172" max="7172" width="20.140625" style="505" customWidth="1"/>
    <col min="7173" max="7176" width="21.42578125" style="505" customWidth="1"/>
    <col min="7177" max="7424" width="12.5703125" style="505"/>
    <col min="7425" max="7425" width="4.85546875" style="505" customWidth="1"/>
    <col min="7426" max="7426" width="1.7109375" style="505" customWidth="1"/>
    <col min="7427" max="7427" width="55" style="505" customWidth="1"/>
    <col min="7428" max="7428" width="20.140625" style="505" customWidth="1"/>
    <col min="7429" max="7432" width="21.42578125" style="505" customWidth="1"/>
    <col min="7433" max="7680" width="12.5703125" style="505"/>
    <col min="7681" max="7681" width="4.85546875" style="505" customWidth="1"/>
    <col min="7682" max="7682" width="1.7109375" style="505" customWidth="1"/>
    <col min="7683" max="7683" width="55" style="505" customWidth="1"/>
    <col min="7684" max="7684" width="20.140625" style="505" customWidth="1"/>
    <col min="7685" max="7688" width="21.42578125" style="505" customWidth="1"/>
    <col min="7689" max="7936" width="12.5703125" style="505"/>
    <col min="7937" max="7937" width="4.85546875" style="505" customWidth="1"/>
    <col min="7938" max="7938" width="1.7109375" style="505" customWidth="1"/>
    <col min="7939" max="7939" width="55" style="505" customWidth="1"/>
    <col min="7940" max="7940" width="20.140625" style="505" customWidth="1"/>
    <col min="7941" max="7944" width="21.42578125" style="505" customWidth="1"/>
    <col min="7945" max="8192" width="12.5703125" style="505"/>
    <col min="8193" max="8193" width="4.85546875" style="505" customWidth="1"/>
    <col min="8194" max="8194" width="1.7109375" style="505" customWidth="1"/>
    <col min="8195" max="8195" width="55" style="505" customWidth="1"/>
    <col min="8196" max="8196" width="20.140625" style="505" customWidth="1"/>
    <col min="8197" max="8200" width="21.42578125" style="505" customWidth="1"/>
    <col min="8201" max="8448" width="12.5703125" style="505"/>
    <col min="8449" max="8449" width="4.85546875" style="505" customWidth="1"/>
    <col min="8450" max="8450" width="1.7109375" style="505" customWidth="1"/>
    <col min="8451" max="8451" width="55" style="505" customWidth="1"/>
    <col min="8452" max="8452" width="20.140625" style="505" customWidth="1"/>
    <col min="8453" max="8456" width="21.42578125" style="505" customWidth="1"/>
    <col min="8457" max="8704" width="12.5703125" style="505"/>
    <col min="8705" max="8705" width="4.85546875" style="505" customWidth="1"/>
    <col min="8706" max="8706" width="1.7109375" style="505" customWidth="1"/>
    <col min="8707" max="8707" width="55" style="505" customWidth="1"/>
    <col min="8708" max="8708" width="20.140625" style="505" customWidth="1"/>
    <col min="8709" max="8712" width="21.42578125" style="505" customWidth="1"/>
    <col min="8713" max="8960" width="12.5703125" style="505"/>
    <col min="8961" max="8961" width="4.85546875" style="505" customWidth="1"/>
    <col min="8962" max="8962" width="1.7109375" style="505" customWidth="1"/>
    <col min="8963" max="8963" width="55" style="505" customWidth="1"/>
    <col min="8964" max="8964" width="20.140625" style="505" customWidth="1"/>
    <col min="8965" max="8968" width="21.42578125" style="505" customWidth="1"/>
    <col min="8969" max="9216" width="12.5703125" style="505"/>
    <col min="9217" max="9217" width="4.85546875" style="505" customWidth="1"/>
    <col min="9218" max="9218" width="1.7109375" style="505" customWidth="1"/>
    <col min="9219" max="9219" width="55" style="505" customWidth="1"/>
    <col min="9220" max="9220" width="20.140625" style="505" customWidth="1"/>
    <col min="9221" max="9224" width="21.42578125" style="505" customWidth="1"/>
    <col min="9225" max="9472" width="12.5703125" style="505"/>
    <col min="9473" max="9473" width="4.85546875" style="505" customWidth="1"/>
    <col min="9474" max="9474" width="1.7109375" style="505" customWidth="1"/>
    <col min="9475" max="9475" width="55" style="505" customWidth="1"/>
    <col min="9476" max="9476" width="20.140625" style="505" customWidth="1"/>
    <col min="9477" max="9480" width="21.42578125" style="505" customWidth="1"/>
    <col min="9481" max="9728" width="12.5703125" style="505"/>
    <col min="9729" max="9729" width="4.85546875" style="505" customWidth="1"/>
    <col min="9730" max="9730" width="1.7109375" style="505" customWidth="1"/>
    <col min="9731" max="9731" width="55" style="505" customWidth="1"/>
    <col min="9732" max="9732" width="20.140625" style="505" customWidth="1"/>
    <col min="9733" max="9736" width="21.42578125" style="505" customWidth="1"/>
    <col min="9737" max="9984" width="12.5703125" style="505"/>
    <col min="9985" max="9985" width="4.85546875" style="505" customWidth="1"/>
    <col min="9986" max="9986" width="1.7109375" style="505" customWidth="1"/>
    <col min="9987" max="9987" width="55" style="505" customWidth="1"/>
    <col min="9988" max="9988" width="20.140625" style="505" customWidth="1"/>
    <col min="9989" max="9992" width="21.42578125" style="505" customWidth="1"/>
    <col min="9993" max="10240" width="12.5703125" style="505"/>
    <col min="10241" max="10241" width="4.85546875" style="505" customWidth="1"/>
    <col min="10242" max="10242" width="1.7109375" style="505" customWidth="1"/>
    <col min="10243" max="10243" width="55" style="505" customWidth="1"/>
    <col min="10244" max="10244" width="20.140625" style="505" customWidth="1"/>
    <col min="10245" max="10248" width="21.42578125" style="505" customWidth="1"/>
    <col min="10249" max="10496" width="12.5703125" style="505"/>
    <col min="10497" max="10497" width="4.85546875" style="505" customWidth="1"/>
    <col min="10498" max="10498" width="1.7109375" style="505" customWidth="1"/>
    <col min="10499" max="10499" width="55" style="505" customWidth="1"/>
    <col min="10500" max="10500" width="20.140625" style="505" customWidth="1"/>
    <col min="10501" max="10504" width="21.42578125" style="505" customWidth="1"/>
    <col min="10505" max="10752" width="12.5703125" style="505"/>
    <col min="10753" max="10753" width="4.85546875" style="505" customWidth="1"/>
    <col min="10754" max="10754" width="1.7109375" style="505" customWidth="1"/>
    <col min="10755" max="10755" width="55" style="505" customWidth="1"/>
    <col min="10756" max="10756" width="20.140625" style="505" customWidth="1"/>
    <col min="10757" max="10760" width="21.42578125" style="505" customWidth="1"/>
    <col min="10761" max="11008" width="12.5703125" style="505"/>
    <col min="11009" max="11009" width="4.85546875" style="505" customWidth="1"/>
    <col min="11010" max="11010" width="1.7109375" style="505" customWidth="1"/>
    <col min="11011" max="11011" width="55" style="505" customWidth="1"/>
    <col min="11012" max="11012" width="20.140625" style="505" customWidth="1"/>
    <col min="11013" max="11016" width="21.42578125" style="505" customWidth="1"/>
    <col min="11017" max="11264" width="12.5703125" style="505"/>
    <col min="11265" max="11265" width="4.85546875" style="505" customWidth="1"/>
    <col min="11266" max="11266" width="1.7109375" style="505" customWidth="1"/>
    <col min="11267" max="11267" width="55" style="505" customWidth="1"/>
    <col min="11268" max="11268" width="20.140625" style="505" customWidth="1"/>
    <col min="11269" max="11272" width="21.42578125" style="505" customWidth="1"/>
    <col min="11273" max="11520" width="12.5703125" style="505"/>
    <col min="11521" max="11521" width="4.85546875" style="505" customWidth="1"/>
    <col min="11522" max="11522" width="1.7109375" style="505" customWidth="1"/>
    <col min="11523" max="11523" width="55" style="505" customWidth="1"/>
    <col min="11524" max="11524" width="20.140625" style="505" customWidth="1"/>
    <col min="11525" max="11528" width="21.42578125" style="505" customWidth="1"/>
    <col min="11529" max="11776" width="12.5703125" style="505"/>
    <col min="11777" max="11777" width="4.85546875" style="505" customWidth="1"/>
    <col min="11778" max="11778" width="1.7109375" style="505" customWidth="1"/>
    <col min="11779" max="11779" width="55" style="505" customWidth="1"/>
    <col min="11780" max="11780" width="20.140625" style="505" customWidth="1"/>
    <col min="11781" max="11784" width="21.42578125" style="505" customWidth="1"/>
    <col min="11785" max="12032" width="12.5703125" style="505"/>
    <col min="12033" max="12033" width="4.85546875" style="505" customWidth="1"/>
    <col min="12034" max="12034" width="1.7109375" style="505" customWidth="1"/>
    <col min="12035" max="12035" width="55" style="505" customWidth="1"/>
    <col min="12036" max="12036" width="20.140625" style="505" customWidth="1"/>
    <col min="12037" max="12040" width="21.42578125" style="505" customWidth="1"/>
    <col min="12041" max="12288" width="12.5703125" style="505"/>
    <col min="12289" max="12289" width="4.85546875" style="505" customWidth="1"/>
    <col min="12290" max="12290" width="1.7109375" style="505" customWidth="1"/>
    <col min="12291" max="12291" width="55" style="505" customWidth="1"/>
    <col min="12292" max="12292" width="20.140625" style="505" customWidth="1"/>
    <col min="12293" max="12296" width="21.42578125" style="505" customWidth="1"/>
    <col min="12297" max="12544" width="12.5703125" style="505"/>
    <col min="12545" max="12545" width="4.85546875" style="505" customWidth="1"/>
    <col min="12546" max="12546" width="1.7109375" style="505" customWidth="1"/>
    <col min="12547" max="12547" width="55" style="505" customWidth="1"/>
    <col min="12548" max="12548" width="20.140625" style="505" customWidth="1"/>
    <col min="12549" max="12552" width="21.42578125" style="505" customWidth="1"/>
    <col min="12553" max="12800" width="12.5703125" style="505"/>
    <col min="12801" max="12801" width="4.85546875" style="505" customWidth="1"/>
    <col min="12802" max="12802" width="1.7109375" style="505" customWidth="1"/>
    <col min="12803" max="12803" width="55" style="505" customWidth="1"/>
    <col min="12804" max="12804" width="20.140625" style="505" customWidth="1"/>
    <col min="12805" max="12808" width="21.42578125" style="505" customWidth="1"/>
    <col min="12809" max="13056" width="12.5703125" style="505"/>
    <col min="13057" max="13057" width="4.85546875" style="505" customWidth="1"/>
    <col min="13058" max="13058" width="1.7109375" style="505" customWidth="1"/>
    <col min="13059" max="13059" width="55" style="505" customWidth="1"/>
    <col min="13060" max="13060" width="20.140625" style="505" customWidth="1"/>
    <col min="13061" max="13064" width="21.42578125" style="505" customWidth="1"/>
    <col min="13065" max="13312" width="12.5703125" style="505"/>
    <col min="13313" max="13313" width="4.85546875" style="505" customWidth="1"/>
    <col min="13314" max="13314" width="1.7109375" style="505" customWidth="1"/>
    <col min="13315" max="13315" width="55" style="505" customWidth="1"/>
    <col min="13316" max="13316" width="20.140625" style="505" customWidth="1"/>
    <col min="13317" max="13320" width="21.42578125" style="505" customWidth="1"/>
    <col min="13321" max="13568" width="12.5703125" style="505"/>
    <col min="13569" max="13569" width="4.85546875" style="505" customWidth="1"/>
    <col min="13570" max="13570" width="1.7109375" style="505" customWidth="1"/>
    <col min="13571" max="13571" width="55" style="505" customWidth="1"/>
    <col min="13572" max="13572" width="20.140625" style="505" customWidth="1"/>
    <col min="13573" max="13576" width="21.42578125" style="505" customWidth="1"/>
    <col min="13577" max="13824" width="12.5703125" style="505"/>
    <col min="13825" max="13825" width="4.85546875" style="505" customWidth="1"/>
    <col min="13826" max="13826" width="1.7109375" style="505" customWidth="1"/>
    <col min="13827" max="13827" width="55" style="505" customWidth="1"/>
    <col min="13828" max="13828" width="20.140625" style="505" customWidth="1"/>
    <col min="13829" max="13832" width="21.42578125" style="505" customWidth="1"/>
    <col min="13833" max="14080" width="12.5703125" style="505"/>
    <col min="14081" max="14081" width="4.85546875" style="505" customWidth="1"/>
    <col min="14082" max="14082" width="1.7109375" style="505" customWidth="1"/>
    <col min="14083" max="14083" width="55" style="505" customWidth="1"/>
    <col min="14084" max="14084" width="20.140625" style="505" customWidth="1"/>
    <col min="14085" max="14088" width="21.42578125" style="505" customWidth="1"/>
    <col min="14089" max="14336" width="12.5703125" style="505"/>
    <col min="14337" max="14337" width="4.85546875" style="505" customWidth="1"/>
    <col min="14338" max="14338" width="1.7109375" style="505" customWidth="1"/>
    <col min="14339" max="14339" width="55" style="505" customWidth="1"/>
    <col min="14340" max="14340" width="20.140625" style="505" customWidth="1"/>
    <col min="14341" max="14344" width="21.42578125" style="505" customWidth="1"/>
    <col min="14345" max="14592" width="12.5703125" style="505"/>
    <col min="14593" max="14593" width="4.85546875" style="505" customWidth="1"/>
    <col min="14594" max="14594" width="1.7109375" style="505" customWidth="1"/>
    <col min="14595" max="14595" width="55" style="505" customWidth="1"/>
    <col min="14596" max="14596" width="20.140625" style="505" customWidth="1"/>
    <col min="14597" max="14600" width="21.42578125" style="505" customWidth="1"/>
    <col min="14601" max="14848" width="12.5703125" style="505"/>
    <col min="14849" max="14849" width="4.85546875" style="505" customWidth="1"/>
    <col min="14850" max="14850" width="1.7109375" style="505" customWidth="1"/>
    <col min="14851" max="14851" width="55" style="505" customWidth="1"/>
    <col min="14852" max="14852" width="20.140625" style="505" customWidth="1"/>
    <col min="14853" max="14856" width="21.42578125" style="505" customWidth="1"/>
    <col min="14857" max="15104" width="12.5703125" style="505"/>
    <col min="15105" max="15105" width="4.85546875" style="505" customWidth="1"/>
    <col min="15106" max="15106" width="1.7109375" style="505" customWidth="1"/>
    <col min="15107" max="15107" width="55" style="505" customWidth="1"/>
    <col min="15108" max="15108" width="20.140625" style="505" customWidth="1"/>
    <col min="15109" max="15112" width="21.42578125" style="505" customWidth="1"/>
    <col min="15113" max="15360" width="12.5703125" style="505"/>
    <col min="15361" max="15361" width="4.85546875" style="505" customWidth="1"/>
    <col min="15362" max="15362" width="1.7109375" style="505" customWidth="1"/>
    <col min="15363" max="15363" width="55" style="505" customWidth="1"/>
    <col min="15364" max="15364" width="20.140625" style="505" customWidth="1"/>
    <col min="15365" max="15368" width="21.42578125" style="505" customWidth="1"/>
    <col min="15369" max="15616" width="12.5703125" style="505"/>
    <col min="15617" max="15617" width="4.85546875" style="505" customWidth="1"/>
    <col min="15618" max="15618" width="1.7109375" style="505" customWidth="1"/>
    <col min="15619" max="15619" width="55" style="505" customWidth="1"/>
    <col min="15620" max="15620" width="20.140625" style="505" customWidth="1"/>
    <col min="15621" max="15624" width="21.42578125" style="505" customWidth="1"/>
    <col min="15625" max="15872" width="12.5703125" style="505"/>
    <col min="15873" max="15873" width="4.85546875" style="505" customWidth="1"/>
    <col min="15874" max="15874" width="1.7109375" style="505" customWidth="1"/>
    <col min="15875" max="15875" width="55" style="505" customWidth="1"/>
    <col min="15876" max="15876" width="20.140625" style="505" customWidth="1"/>
    <col min="15877" max="15880" width="21.42578125" style="505" customWidth="1"/>
    <col min="15881" max="16128" width="12.5703125" style="505"/>
    <col min="16129" max="16129" width="4.85546875" style="505" customWidth="1"/>
    <col min="16130" max="16130" width="1.7109375" style="505" customWidth="1"/>
    <col min="16131" max="16131" width="55" style="505" customWidth="1"/>
    <col min="16132" max="16132" width="20.140625" style="505" customWidth="1"/>
    <col min="16133" max="16136" width="21.42578125" style="505" customWidth="1"/>
    <col min="16137" max="16384" width="12.5703125" style="505"/>
  </cols>
  <sheetData>
    <row r="1" spans="1:30" ht="16.5" customHeight="1">
      <c r="A1" s="1727" t="s">
        <v>601</v>
      </c>
      <c r="B1" s="1727"/>
      <c r="C1" s="1727"/>
      <c r="D1" s="503"/>
      <c r="E1" s="503"/>
      <c r="F1" s="503"/>
      <c r="G1" s="504"/>
      <c r="H1" s="504"/>
    </row>
    <row r="2" spans="1:30" ht="15.75" customHeight="1">
      <c r="A2" s="1728" t="s">
        <v>602</v>
      </c>
      <c r="B2" s="1728"/>
      <c r="C2" s="1728"/>
      <c r="D2" s="1728"/>
      <c r="E2" s="1728"/>
      <c r="F2" s="1728"/>
      <c r="G2" s="1728"/>
      <c r="H2" s="1728"/>
    </row>
    <row r="3" spans="1:30" ht="12" customHeight="1">
      <c r="A3" s="503"/>
      <c r="B3" s="503"/>
      <c r="C3" s="506"/>
      <c r="D3" s="507"/>
      <c r="E3" s="507"/>
      <c r="F3" s="507"/>
      <c r="G3" s="508"/>
      <c r="H3" s="508"/>
    </row>
    <row r="4" spans="1:30" ht="15" customHeight="1">
      <c r="A4" s="509"/>
      <c r="B4" s="509"/>
      <c r="C4" s="506"/>
      <c r="D4" s="507"/>
      <c r="E4" s="507"/>
      <c r="F4" s="507"/>
      <c r="G4" s="508"/>
      <c r="H4" s="510" t="s">
        <v>2</v>
      </c>
    </row>
    <row r="5" spans="1:30" ht="16.5" customHeight="1">
      <c r="A5" s="511"/>
      <c r="B5" s="504"/>
      <c r="C5" s="512"/>
      <c r="D5" s="1729" t="s">
        <v>562</v>
      </c>
      <c r="E5" s="1730"/>
      <c r="F5" s="1731"/>
      <c r="G5" s="1732" t="s">
        <v>563</v>
      </c>
      <c r="H5" s="1733"/>
    </row>
    <row r="6" spans="1:30" ht="15" customHeight="1">
      <c r="A6" s="513"/>
      <c r="B6" s="504"/>
      <c r="C6" s="514"/>
      <c r="D6" s="1720" t="s">
        <v>899</v>
      </c>
      <c r="E6" s="1721"/>
      <c r="F6" s="1722"/>
      <c r="G6" s="1701" t="s">
        <v>899</v>
      </c>
      <c r="H6" s="1703"/>
      <c r="K6" s="515" t="s">
        <v>4</v>
      </c>
      <c r="L6" s="515" t="s">
        <v>4</v>
      </c>
      <c r="M6" s="515" t="s">
        <v>4</v>
      </c>
      <c r="N6" s="515" t="s">
        <v>4</v>
      </c>
      <c r="W6" s="515" t="s">
        <v>4</v>
      </c>
      <c r="X6" s="515" t="s">
        <v>4</v>
      </c>
      <c r="Y6" s="515" t="s">
        <v>4</v>
      </c>
      <c r="Z6" s="515" t="s">
        <v>4</v>
      </c>
    </row>
    <row r="7" spans="1:30" ht="15.75">
      <c r="A7" s="513"/>
      <c r="B7" s="504"/>
      <c r="C7" s="516" t="s">
        <v>3</v>
      </c>
      <c r="D7" s="517"/>
      <c r="E7" s="518" t="s">
        <v>564</v>
      </c>
      <c r="F7" s="519"/>
      <c r="G7" s="520" t="s">
        <v>4</v>
      </c>
      <c r="H7" s="521" t="s">
        <v>4</v>
      </c>
    </row>
    <row r="8" spans="1:30" ht="14.25" customHeight="1">
      <c r="A8" s="513"/>
      <c r="B8" s="504"/>
      <c r="C8" s="522"/>
      <c r="D8" s="523"/>
      <c r="E8" s="524"/>
      <c r="F8" s="525" t="s">
        <v>564</v>
      </c>
      <c r="G8" s="526" t="s">
        <v>565</v>
      </c>
      <c r="H8" s="521" t="s">
        <v>566</v>
      </c>
      <c r="K8" s="515" t="s">
        <v>4</v>
      </c>
      <c r="L8" s="515" t="s">
        <v>4</v>
      </c>
      <c r="M8" s="515" t="s">
        <v>4</v>
      </c>
      <c r="N8" s="515" t="s">
        <v>4</v>
      </c>
      <c r="W8" s="515" t="s">
        <v>4</v>
      </c>
      <c r="X8" s="515" t="s">
        <v>4</v>
      </c>
      <c r="Y8" s="515" t="s">
        <v>4</v>
      </c>
      <c r="Z8" s="515" t="s">
        <v>4</v>
      </c>
    </row>
    <row r="9" spans="1:30" ht="14.25" customHeight="1">
      <c r="A9" s="513"/>
      <c r="B9" s="504"/>
      <c r="C9" s="527"/>
      <c r="D9" s="528" t="s">
        <v>567</v>
      </c>
      <c r="E9" s="529" t="s">
        <v>568</v>
      </c>
      <c r="F9" s="530" t="s">
        <v>569</v>
      </c>
      <c r="G9" s="526" t="s">
        <v>570</v>
      </c>
      <c r="H9" s="521" t="s">
        <v>571</v>
      </c>
    </row>
    <row r="10" spans="1:30" ht="14.25" customHeight="1">
      <c r="A10" s="531"/>
      <c r="B10" s="509"/>
      <c r="C10" s="532"/>
      <c r="D10" s="533"/>
      <c r="E10" s="534"/>
      <c r="F10" s="530" t="s">
        <v>572</v>
      </c>
      <c r="G10" s="535" t="s">
        <v>573</v>
      </c>
      <c r="H10" s="536"/>
      <c r="K10" s="515" t="s">
        <v>4</v>
      </c>
      <c r="L10" s="515" t="s">
        <v>4</v>
      </c>
      <c r="M10" s="515" t="s">
        <v>4</v>
      </c>
      <c r="N10" s="515" t="s">
        <v>4</v>
      </c>
      <c r="W10" s="515" t="s">
        <v>4</v>
      </c>
      <c r="X10" s="515" t="s">
        <v>4</v>
      </c>
      <c r="Y10" s="515" t="s">
        <v>4</v>
      </c>
      <c r="Z10" s="515" t="s">
        <v>4</v>
      </c>
    </row>
    <row r="11" spans="1:30" ht="9.9499999999999993" customHeight="1">
      <c r="A11" s="537"/>
      <c r="B11" s="538"/>
      <c r="C11" s="539" t="s">
        <v>439</v>
      </c>
      <c r="D11" s="540">
        <v>2</v>
      </c>
      <c r="E11" s="541">
        <v>3</v>
      </c>
      <c r="F11" s="541">
        <v>4</v>
      </c>
      <c r="G11" s="542">
        <v>5</v>
      </c>
      <c r="H11" s="543">
        <v>6</v>
      </c>
    </row>
    <row r="12" spans="1:30" ht="15.75" customHeight="1">
      <c r="A12" s="511"/>
      <c r="B12" s="544"/>
      <c r="C12" s="545" t="s">
        <v>4</v>
      </c>
      <c r="D12" s="546" t="s">
        <v>4</v>
      </c>
      <c r="E12" s="547" t="s">
        <v>124</v>
      </c>
      <c r="F12" s="548"/>
      <c r="G12" s="549" t="s">
        <v>4</v>
      </c>
      <c r="H12" s="550" t="s">
        <v>124</v>
      </c>
      <c r="K12" s="515" t="s">
        <v>4</v>
      </c>
      <c r="L12" s="515" t="s">
        <v>4</v>
      </c>
      <c r="M12" s="515" t="s">
        <v>4</v>
      </c>
      <c r="N12" s="515" t="s">
        <v>4</v>
      </c>
      <c r="W12" s="515" t="s">
        <v>4</v>
      </c>
      <c r="X12" s="515" t="s">
        <v>4</v>
      </c>
      <c r="Y12" s="515" t="s">
        <v>4</v>
      </c>
      <c r="Z12" s="515" t="s">
        <v>4</v>
      </c>
    </row>
    <row r="13" spans="1:30" ht="15.75">
      <c r="A13" s="1723" t="s">
        <v>40</v>
      </c>
      <c r="B13" s="1724"/>
      <c r="C13" s="1725"/>
      <c r="D13" s="817">
        <v>318907857.55000001</v>
      </c>
      <c r="E13" s="818">
        <v>583247.25</v>
      </c>
      <c r="F13" s="818">
        <v>299.48</v>
      </c>
      <c r="G13" s="819">
        <v>581383.59</v>
      </c>
      <c r="H13" s="820">
        <v>1863.66</v>
      </c>
    </row>
    <row r="14" spans="1:30" s="553" customFormat="1" ht="24" customHeight="1">
      <c r="A14" s="816">
        <v>2</v>
      </c>
      <c r="B14" s="551" t="s">
        <v>47</v>
      </c>
      <c r="C14" s="552" t="s">
        <v>603</v>
      </c>
      <c r="D14" s="821">
        <v>18633067.890000001</v>
      </c>
      <c r="E14" s="822">
        <v>0</v>
      </c>
      <c r="F14" s="822">
        <v>0</v>
      </c>
      <c r="G14" s="823">
        <v>0</v>
      </c>
      <c r="H14" s="824">
        <v>0</v>
      </c>
      <c r="I14" s="505"/>
      <c r="J14" s="505"/>
      <c r="K14" s="515" t="s">
        <v>4</v>
      </c>
      <c r="L14" s="515" t="s">
        <v>4</v>
      </c>
      <c r="M14" s="515" t="s">
        <v>4</v>
      </c>
      <c r="N14" s="515" t="s">
        <v>4</v>
      </c>
      <c r="O14" s="505"/>
      <c r="P14" s="505"/>
      <c r="Q14" s="505"/>
      <c r="R14" s="505"/>
      <c r="S14" s="505"/>
      <c r="T14" s="505"/>
      <c r="U14" s="505"/>
      <c r="V14" s="505"/>
      <c r="W14" s="515" t="s">
        <v>4</v>
      </c>
      <c r="X14" s="515" t="s">
        <v>4</v>
      </c>
      <c r="Y14" s="515" t="s">
        <v>4</v>
      </c>
      <c r="Z14" s="515" t="s">
        <v>4</v>
      </c>
      <c r="AA14" s="505"/>
      <c r="AB14" s="505"/>
      <c r="AC14" s="505"/>
      <c r="AD14" s="505"/>
    </row>
    <row r="15" spans="1:30" s="553" customFormat="1" ht="24" customHeight="1">
      <c r="A15" s="816">
        <v>4</v>
      </c>
      <c r="B15" s="551" t="s">
        <v>47</v>
      </c>
      <c r="C15" s="552" t="s">
        <v>604</v>
      </c>
      <c r="D15" s="821">
        <v>15400797.839999998</v>
      </c>
      <c r="E15" s="822">
        <v>0</v>
      </c>
      <c r="F15" s="822">
        <v>0</v>
      </c>
      <c r="G15" s="823">
        <v>0</v>
      </c>
      <c r="H15" s="824">
        <v>0</v>
      </c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</row>
    <row r="16" spans="1:30" s="553" customFormat="1" ht="24" customHeight="1">
      <c r="A16" s="816">
        <v>6</v>
      </c>
      <c r="B16" s="551" t="s">
        <v>47</v>
      </c>
      <c r="C16" s="552" t="s">
        <v>605</v>
      </c>
      <c r="D16" s="821">
        <v>21007700.840000011</v>
      </c>
      <c r="E16" s="822">
        <v>206647.09</v>
      </c>
      <c r="F16" s="822">
        <v>299.48</v>
      </c>
      <c r="G16" s="823">
        <v>206647.09</v>
      </c>
      <c r="H16" s="824">
        <v>0</v>
      </c>
      <c r="I16" s="505"/>
      <c r="J16" s="505"/>
      <c r="K16" s="515" t="s">
        <v>4</v>
      </c>
      <c r="L16" s="515" t="s">
        <v>4</v>
      </c>
      <c r="M16" s="515" t="s">
        <v>4</v>
      </c>
      <c r="N16" s="515" t="s">
        <v>4</v>
      </c>
      <c r="O16" s="505"/>
      <c r="P16" s="505"/>
      <c r="Q16" s="505"/>
      <c r="R16" s="505"/>
      <c r="S16" s="505"/>
      <c r="T16" s="505"/>
      <c r="U16" s="505"/>
      <c r="V16" s="505"/>
      <c r="W16" s="515" t="s">
        <v>4</v>
      </c>
      <c r="X16" s="515" t="s">
        <v>4</v>
      </c>
      <c r="Y16" s="515" t="s">
        <v>4</v>
      </c>
      <c r="Z16" s="515" t="s">
        <v>4</v>
      </c>
      <c r="AA16" s="505"/>
      <c r="AB16" s="505"/>
      <c r="AC16" s="505"/>
      <c r="AD16" s="505"/>
    </row>
    <row r="17" spans="1:30" s="553" customFormat="1" ht="24" customHeight="1">
      <c r="A17" s="816">
        <v>8</v>
      </c>
      <c r="B17" s="551" t="s">
        <v>47</v>
      </c>
      <c r="C17" s="552" t="s">
        <v>606</v>
      </c>
      <c r="D17" s="821">
        <v>10666793.309999995</v>
      </c>
      <c r="E17" s="822">
        <v>0.4</v>
      </c>
      <c r="F17" s="822">
        <v>0</v>
      </c>
      <c r="G17" s="823">
        <v>0.4</v>
      </c>
      <c r="H17" s="824">
        <v>0</v>
      </c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5"/>
      <c r="AD17" s="505"/>
    </row>
    <row r="18" spans="1:30" s="553" customFormat="1" ht="24" customHeight="1">
      <c r="A18" s="816">
        <v>10</v>
      </c>
      <c r="B18" s="551" t="s">
        <v>47</v>
      </c>
      <c r="C18" s="552" t="s">
        <v>607</v>
      </c>
      <c r="D18" s="821">
        <v>18314239.739999991</v>
      </c>
      <c r="E18" s="822">
        <v>5400</v>
      </c>
      <c r="F18" s="822">
        <v>0</v>
      </c>
      <c r="G18" s="823">
        <v>5400</v>
      </c>
      <c r="H18" s="824">
        <v>0</v>
      </c>
      <c r="I18" s="505"/>
      <c r="J18" s="505"/>
      <c r="K18" s="515" t="s">
        <v>4</v>
      </c>
      <c r="L18" s="515" t="s">
        <v>4</v>
      </c>
      <c r="M18" s="515" t="s">
        <v>4</v>
      </c>
      <c r="N18" s="515" t="s">
        <v>4</v>
      </c>
      <c r="O18" s="505"/>
      <c r="P18" s="505"/>
      <c r="Q18" s="505"/>
      <c r="R18" s="505"/>
      <c r="S18" s="505"/>
      <c r="T18" s="505"/>
      <c r="U18" s="505"/>
      <c r="V18" s="505"/>
      <c r="W18" s="515" t="s">
        <v>4</v>
      </c>
      <c r="X18" s="515" t="s">
        <v>4</v>
      </c>
      <c r="Y18" s="515" t="s">
        <v>4</v>
      </c>
      <c r="Z18" s="515" t="s">
        <v>4</v>
      </c>
      <c r="AA18" s="505"/>
      <c r="AB18" s="505"/>
      <c r="AC18" s="505"/>
      <c r="AD18" s="505"/>
    </row>
    <row r="19" spans="1:30" s="553" customFormat="1" ht="24" customHeight="1">
      <c r="A19" s="816">
        <v>12</v>
      </c>
      <c r="B19" s="551" t="s">
        <v>47</v>
      </c>
      <c r="C19" s="552" t="s">
        <v>608</v>
      </c>
      <c r="D19" s="821">
        <v>30438033.539999995</v>
      </c>
      <c r="E19" s="822">
        <v>6174</v>
      </c>
      <c r="F19" s="822">
        <v>0</v>
      </c>
      <c r="G19" s="823">
        <v>6174</v>
      </c>
      <c r="H19" s="824">
        <v>0</v>
      </c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</row>
    <row r="20" spans="1:30" s="553" customFormat="1" ht="24" customHeight="1">
      <c r="A20" s="816">
        <v>14</v>
      </c>
      <c r="B20" s="551" t="s">
        <v>47</v>
      </c>
      <c r="C20" s="552" t="s">
        <v>609</v>
      </c>
      <c r="D20" s="821">
        <v>41665533.259999998</v>
      </c>
      <c r="E20" s="822">
        <v>0</v>
      </c>
      <c r="F20" s="822">
        <v>0</v>
      </c>
      <c r="G20" s="823">
        <v>0</v>
      </c>
      <c r="H20" s="824">
        <v>0</v>
      </c>
      <c r="I20" s="505"/>
      <c r="J20" s="505"/>
      <c r="K20" s="515" t="s">
        <v>4</v>
      </c>
      <c r="L20" s="515" t="s">
        <v>4</v>
      </c>
      <c r="M20" s="515" t="s">
        <v>4</v>
      </c>
      <c r="N20" s="515" t="s">
        <v>4</v>
      </c>
      <c r="O20" s="505"/>
      <c r="P20" s="505"/>
      <c r="Q20" s="505"/>
      <c r="R20" s="505"/>
      <c r="S20" s="505"/>
      <c r="T20" s="505"/>
      <c r="U20" s="505"/>
      <c r="V20" s="505"/>
      <c r="W20" s="515" t="s">
        <v>4</v>
      </c>
      <c r="X20" s="515" t="s">
        <v>4</v>
      </c>
      <c r="Y20" s="515" t="s">
        <v>4</v>
      </c>
      <c r="Z20" s="515" t="s">
        <v>4</v>
      </c>
      <c r="AA20" s="505"/>
      <c r="AB20" s="505"/>
      <c r="AC20" s="505"/>
      <c r="AD20" s="505"/>
    </row>
    <row r="21" spans="1:30" s="553" customFormat="1" ht="24" customHeight="1">
      <c r="A21" s="816">
        <v>16</v>
      </c>
      <c r="B21" s="551" t="s">
        <v>47</v>
      </c>
      <c r="C21" s="552" t="s">
        <v>610</v>
      </c>
      <c r="D21" s="821">
        <v>8897669.7400000058</v>
      </c>
      <c r="E21" s="822">
        <v>0</v>
      </c>
      <c r="F21" s="822">
        <v>0</v>
      </c>
      <c r="G21" s="823">
        <v>0</v>
      </c>
      <c r="H21" s="824">
        <v>0</v>
      </c>
      <c r="I21" s="505"/>
      <c r="J21" s="505"/>
      <c r="K21" s="505"/>
      <c r="L21" s="505"/>
      <c r="M21" s="505"/>
      <c r="N21" s="505"/>
      <c r="O21" s="505"/>
      <c r="P21" s="505"/>
      <c r="Q21" s="505"/>
      <c r="R21" s="505"/>
      <c r="S21" s="505"/>
      <c r="T21" s="505"/>
      <c r="U21" s="505"/>
      <c r="V21" s="505"/>
      <c r="W21" s="505"/>
      <c r="X21" s="505"/>
      <c r="Y21" s="505"/>
      <c r="Z21" s="505"/>
      <c r="AA21" s="505"/>
      <c r="AB21" s="505"/>
      <c r="AC21" s="505"/>
      <c r="AD21" s="505"/>
    </row>
    <row r="22" spans="1:30" s="553" customFormat="1" ht="24" customHeight="1">
      <c r="A22" s="816">
        <v>18</v>
      </c>
      <c r="B22" s="551" t="s">
        <v>47</v>
      </c>
      <c r="C22" s="552" t="s">
        <v>611</v>
      </c>
      <c r="D22" s="821">
        <v>18049878.570000004</v>
      </c>
      <c r="E22" s="822">
        <v>0</v>
      </c>
      <c r="F22" s="822">
        <v>0</v>
      </c>
      <c r="G22" s="823">
        <v>0</v>
      </c>
      <c r="H22" s="824">
        <v>0</v>
      </c>
      <c r="I22" s="505"/>
      <c r="J22" s="505"/>
      <c r="K22" s="515" t="s">
        <v>4</v>
      </c>
      <c r="L22" s="515" t="s">
        <v>4</v>
      </c>
      <c r="M22" s="515" t="s">
        <v>4</v>
      </c>
      <c r="N22" s="515" t="s">
        <v>4</v>
      </c>
      <c r="O22" s="505"/>
      <c r="P22" s="505"/>
      <c r="Q22" s="505"/>
      <c r="R22" s="505"/>
      <c r="S22" s="505"/>
      <c r="T22" s="505"/>
      <c r="U22" s="505"/>
      <c r="V22" s="505"/>
      <c r="W22" s="515" t="s">
        <v>4</v>
      </c>
      <c r="X22" s="515" t="s">
        <v>4</v>
      </c>
      <c r="Y22" s="515" t="s">
        <v>4</v>
      </c>
      <c r="Z22" s="515" t="s">
        <v>4</v>
      </c>
      <c r="AA22" s="505"/>
      <c r="AB22" s="505"/>
      <c r="AC22" s="505"/>
      <c r="AD22" s="505"/>
    </row>
    <row r="23" spans="1:30" s="553" customFormat="1" ht="24" customHeight="1">
      <c r="A23" s="816">
        <v>20</v>
      </c>
      <c r="B23" s="551" t="s">
        <v>47</v>
      </c>
      <c r="C23" s="552" t="s">
        <v>612</v>
      </c>
      <c r="D23" s="821">
        <v>14610627.090000002</v>
      </c>
      <c r="E23" s="822">
        <v>0</v>
      </c>
      <c r="F23" s="822">
        <v>0</v>
      </c>
      <c r="G23" s="823">
        <v>0</v>
      </c>
      <c r="H23" s="824">
        <v>0</v>
      </c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</row>
    <row r="24" spans="1:30" ht="24" customHeight="1">
      <c r="A24" s="816">
        <v>22</v>
      </c>
      <c r="B24" s="551" t="s">
        <v>47</v>
      </c>
      <c r="C24" s="552" t="s">
        <v>613</v>
      </c>
      <c r="D24" s="821">
        <v>16832176.630000003</v>
      </c>
      <c r="E24" s="822">
        <v>0</v>
      </c>
      <c r="F24" s="822">
        <v>0</v>
      </c>
      <c r="G24" s="823">
        <v>0</v>
      </c>
      <c r="H24" s="824">
        <v>0</v>
      </c>
      <c r="K24" s="515" t="s">
        <v>4</v>
      </c>
      <c r="L24" s="515" t="s">
        <v>4</v>
      </c>
      <c r="M24" s="515" t="s">
        <v>4</v>
      </c>
      <c r="N24" s="515" t="s">
        <v>4</v>
      </c>
      <c r="W24" s="515" t="s">
        <v>4</v>
      </c>
      <c r="X24" s="515" t="s">
        <v>4</v>
      </c>
      <c r="Y24" s="515" t="s">
        <v>4</v>
      </c>
      <c r="Z24" s="515" t="s">
        <v>4</v>
      </c>
    </row>
    <row r="25" spans="1:30" s="553" customFormat="1" ht="24" customHeight="1">
      <c r="A25" s="816">
        <v>24</v>
      </c>
      <c r="B25" s="551" t="s">
        <v>47</v>
      </c>
      <c r="C25" s="552" t="s">
        <v>614</v>
      </c>
      <c r="D25" s="821">
        <v>25421219.959999993</v>
      </c>
      <c r="E25" s="822">
        <v>185968.14</v>
      </c>
      <c r="F25" s="822">
        <v>0</v>
      </c>
      <c r="G25" s="823">
        <v>184104.48</v>
      </c>
      <c r="H25" s="824">
        <v>1863.66</v>
      </c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</row>
    <row r="26" spans="1:30" s="554" customFormat="1" ht="24" customHeight="1">
      <c r="A26" s="816">
        <v>26</v>
      </c>
      <c r="B26" s="551" t="s">
        <v>47</v>
      </c>
      <c r="C26" s="552" t="s">
        <v>615</v>
      </c>
      <c r="D26" s="821">
        <v>10798379.000000002</v>
      </c>
      <c r="E26" s="822">
        <v>0</v>
      </c>
      <c r="F26" s="822">
        <v>0</v>
      </c>
      <c r="G26" s="823">
        <v>0</v>
      </c>
      <c r="H26" s="824">
        <v>0</v>
      </c>
      <c r="I26" s="505"/>
      <c r="J26" s="505"/>
      <c r="K26" s="515" t="s">
        <v>4</v>
      </c>
      <c r="L26" s="515" t="s">
        <v>4</v>
      </c>
      <c r="M26" s="515" t="s">
        <v>4</v>
      </c>
      <c r="N26" s="515" t="s">
        <v>4</v>
      </c>
      <c r="O26" s="505"/>
      <c r="P26" s="505"/>
      <c r="Q26" s="505"/>
      <c r="R26" s="505"/>
      <c r="S26" s="505"/>
      <c r="T26" s="505"/>
      <c r="U26" s="505"/>
      <c r="V26" s="505"/>
      <c r="W26" s="515" t="s">
        <v>4</v>
      </c>
      <c r="X26" s="515" t="s">
        <v>4</v>
      </c>
      <c r="Y26" s="515" t="s">
        <v>4</v>
      </c>
      <c r="Z26" s="515" t="s">
        <v>4</v>
      </c>
      <c r="AA26" s="505"/>
      <c r="AB26" s="505"/>
      <c r="AC26" s="505"/>
      <c r="AD26" s="505"/>
    </row>
    <row r="27" spans="1:30" s="555" customFormat="1" ht="24" customHeight="1">
      <c r="A27" s="816">
        <v>28</v>
      </c>
      <c r="B27" s="551" t="s">
        <v>47</v>
      </c>
      <c r="C27" s="552" t="s">
        <v>616</v>
      </c>
      <c r="D27" s="821">
        <v>15003979.730000006</v>
      </c>
      <c r="E27" s="822">
        <v>0</v>
      </c>
      <c r="F27" s="822">
        <v>0</v>
      </c>
      <c r="G27" s="823">
        <v>0</v>
      </c>
      <c r="H27" s="824">
        <v>0</v>
      </c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</row>
    <row r="28" spans="1:30" s="555" customFormat="1" ht="24" customHeight="1">
      <c r="A28" s="816">
        <v>30</v>
      </c>
      <c r="B28" s="551" t="s">
        <v>47</v>
      </c>
      <c r="C28" s="552" t="s">
        <v>617</v>
      </c>
      <c r="D28" s="821">
        <v>36182745.559999987</v>
      </c>
      <c r="E28" s="822">
        <v>179057.62</v>
      </c>
      <c r="F28" s="822">
        <v>0</v>
      </c>
      <c r="G28" s="823">
        <v>179057.62</v>
      </c>
      <c r="H28" s="824">
        <v>0</v>
      </c>
      <c r="I28" s="505"/>
      <c r="J28" s="505"/>
      <c r="K28" s="515" t="s">
        <v>4</v>
      </c>
      <c r="L28" s="515" t="s">
        <v>4</v>
      </c>
      <c r="M28" s="515" t="s">
        <v>4</v>
      </c>
      <c r="N28" s="515" t="s">
        <v>4</v>
      </c>
      <c r="O28" s="505"/>
      <c r="P28" s="505"/>
      <c r="Q28" s="505"/>
      <c r="R28" s="505"/>
      <c r="S28" s="505"/>
      <c r="T28" s="505"/>
      <c r="U28" s="505"/>
      <c r="V28" s="505"/>
      <c r="W28" s="515" t="s">
        <v>4</v>
      </c>
      <c r="X28" s="515" t="s">
        <v>4</v>
      </c>
      <c r="Y28" s="515" t="s">
        <v>4</v>
      </c>
      <c r="Z28" s="515" t="s">
        <v>4</v>
      </c>
      <c r="AA28" s="505"/>
      <c r="AB28" s="505"/>
      <c r="AC28" s="505"/>
      <c r="AD28" s="505"/>
    </row>
    <row r="29" spans="1:30" s="555" customFormat="1" ht="24" customHeight="1">
      <c r="A29" s="816">
        <v>32</v>
      </c>
      <c r="B29" s="551" t="s">
        <v>47</v>
      </c>
      <c r="C29" s="552" t="s">
        <v>618</v>
      </c>
      <c r="D29" s="821">
        <v>16985014.850000001</v>
      </c>
      <c r="E29" s="822">
        <v>0</v>
      </c>
      <c r="F29" s="822">
        <v>0</v>
      </c>
      <c r="G29" s="823">
        <v>0</v>
      </c>
      <c r="H29" s="824">
        <v>0</v>
      </c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</row>
    <row r="30" spans="1:30" s="553" customFormat="1" ht="19.5" customHeight="1">
      <c r="A30" s="556" t="s">
        <v>4</v>
      </c>
      <c r="B30" s="557"/>
      <c r="C30" s="556"/>
      <c r="D30" s="558" t="s">
        <v>4</v>
      </c>
      <c r="E30" s="558" t="s">
        <v>4</v>
      </c>
      <c r="F30" s="558" t="s">
        <v>4</v>
      </c>
      <c r="G30" s="559" t="s">
        <v>4</v>
      </c>
      <c r="H30" s="558" t="s">
        <v>4</v>
      </c>
      <c r="I30" s="505"/>
      <c r="J30" s="505"/>
      <c r="K30" s="515" t="s">
        <v>4</v>
      </c>
      <c r="L30" s="515" t="s">
        <v>4</v>
      </c>
      <c r="M30" s="515" t="s">
        <v>4</v>
      </c>
      <c r="N30" s="515" t="s">
        <v>4</v>
      </c>
      <c r="O30" s="505"/>
      <c r="P30" s="505"/>
      <c r="Q30" s="505"/>
      <c r="R30" s="505"/>
      <c r="S30" s="505"/>
      <c r="T30" s="505"/>
      <c r="U30" s="505"/>
      <c r="V30" s="505"/>
      <c r="W30" s="515" t="s">
        <v>4</v>
      </c>
      <c r="X30" s="515" t="s">
        <v>4</v>
      </c>
      <c r="Y30" s="515" t="s">
        <v>4</v>
      </c>
      <c r="Z30" s="515" t="s">
        <v>4</v>
      </c>
      <c r="AA30" s="505"/>
      <c r="AB30" s="505"/>
      <c r="AC30" s="505"/>
      <c r="AD30" s="505"/>
    </row>
    <row r="31" spans="1:30" ht="27" customHeight="1">
      <c r="A31" s="503"/>
      <c r="B31" s="1726" t="s">
        <v>4</v>
      </c>
      <c r="C31" s="1726"/>
      <c r="D31" s="503"/>
      <c r="E31" s="503"/>
      <c r="F31" s="503"/>
      <c r="G31" s="503"/>
      <c r="H31" s="503"/>
    </row>
    <row r="32" spans="1:30">
      <c r="A32" s="503"/>
      <c r="B32" s="503"/>
      <c r="C32" s="503"/>
      <c r="D32" s="503"/>
      <c r="E32" s="503"/>
      <c r="F32" s="503"/>
      <c r="G32" s="503"/>
      <c r="H32" s="503"/>
    </row>
    <row r="33" spans="1:8">
      <c r="A33" s="503"/>
      <c r="B33" s="503"/>
      <c r="C33" s="503"/>
      <c r="D33" s="503"/>
      <c r="E33" s="503"/>
      <c r="F33" s="503"/>
      <c r="G33" s="503"/>
      <c r="H33" s="503"/>
    </row>
    <row r="34" spans="1:8">
      <c r="A34" s="503"/>
      <c r="B34" s="503"/>
      <c r="C34" s="503"/>
      <c r="D34" s="503"/>
      <c r="E34" s="503"/>
      <c r="F34" s="503"/>
      <c r="G34" s="503"/>
      <c r="H34" s="503"/>
    </row>
    <row r="37" spans="1:8">
      <c r="D37" s="560" t="s">
        <v>4</v>
      </c>
    </row>
    <row r="45" spans="1:8">
      <c r="D45" s="561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K37"/>
  <sheetViews>
    <sheetView showGridLines="0" showZeros="0" topLeftCell="A4" zoomScale="80" zoomScaleNormal="80" zoomScaleSheetLayoutView="75" workbookViewId="0">
      <selection activeCell="L10" sqref="L10"/>
    </sheetView>
  </sheetViews>
  <sheetFormatPr defaultColWidth="27.140625" defaultRowHeight="14.25"/>
  <cols>
    <col min="1" max="1" width="5.85546875" style="286" customWidth="1"/>
    <col min="2" max="2" width="53" style="286" customWidth="1"/>
    <col min="3" max="3" width="22.5703125" style="286" customWidth="1"/>
    <col min="4" max="4" width="18" style="286" customWidth="1"/>
    <col min="5" max="5" width="5.7109375" style="1117" bestFit="1" customWidth="1"/>
    <col min="6" max="6" width="22.7109375" style="286" customWidth="1"/>
    <col min="7" max="7" width="24.140625" style="286" bestFit="1" customWidth="1"/>
    <col min="8" max="8" width="27.42578125" style="286" customWidth="1"/>
    <col min="9" max="16384" width="27.140625" style="286"/>
  </cols>
  <sheetData>
    <row r="1" spans="1:10" ht="15.75">
      <c r="A1" s="1736" t="s">
        <v>514</v>
      </c>
      <c r="B1" s="1736"/>
      <c r="C1" s="1736"/>
      <c r="D1" s="285"/>
      <c r="E1" s="1619"/>
    </row>
    <row r="4" spans="1:10" ht="15.75">
      <c r="A4" s="1737" t="s">
        <v>515</v>
      </c>
      <c r="B4" s="1737"/>
      <c r="C4" s="1737"/>
      <c r="D4" s="1737"/>
      <c r="E4" s="1737"/>
      <c r="F4" s="1737"/>
      <c r="G4" s="1737"/>
      <c r="H4" s="752"/>
    </row>
    <row r="5" spans="1:10" ht="15">
      <c r="B5" s="287"/>
      <c r="C5" s="288"/>
      <c r="D5" s="288"/>
      <c r="E5" s="288"/>
      <c r="F5" s="288"/>
      <c r="G5" s="288"/>
      <c r="H5" s="288"/>
    </row>
    <row r="6" spans="1:10" ht="15">
      <c r="G6" s="319" t="s">
        <v>2</v>
      </c>
      <c r="H6" s="319"/>
    </row>
    <row r="7" spans="1:10" ht="15">
      <c r="A7" s="289"/>
      <c r="B7" s="290"/>
      <c r="C7" s="291" t="s">
        <v>227</v>
      </c>
      <c r="D7" s="318" t="s">
        <v>518</v>
      </c>
      <c r="E7" s="1622"/>
      <c r="F7" s="316" t="s">
        <v>517</v>
      </c>
      <c r="G7" s="292" t="s">
        <v>516</v>
      </c>
      <c r="H7" s="825"/>
    </row>
    <row r="8" spans="1:10" ht="15">
      <c r="A8" s="293"/>
      <c r="B8" s="294" t="s">
        <v>3</v>
      </c>
      <c r="C8" s="295" t="s">
        <v>228</v>
      </c>
      <c r="D8" s="315" t="s">
        <v>519</v>
      </c>
      <c r="E8" s="1620"/>
      <c r="F8" s="317" t="s">
        <v>520</v>
      </c>
      <c r="G8" s="295" t="s">
        <v>519</v>
      </c>
      <c r="H8" s="825"/>
    </row>
    <row r="9" spans="1:10" ht="15">
      <c r="A9" s="296"/>
      <c r="B9" s="297"/>
      <c r="C9" s="295" t="s">
        <v>927</v>
      </c>
      <c r="D9" s="315"/>
      <c r="E9" s="1620"/>
      <c r="F9" s="317" t="s">
        <v>754</v>
      </c>
      <c r="G9" s="295" t="s">
        <v>521</v>
      </c>
      <c r="H9" s="315"/>
    </row>
    <row r="10" spans="1:10" s="300" customFormat="1" ht="11.25">
      <c r="A10" s="1738" t="s">
        <v>439</v>
      </c>
      <c r="B10" s="1739"/>
      <c r="C10" s="298">
        <v>2</v>
      </c>
      <c r="D10" s="314">
        <v>3</v>
      </c>
      <c r="E10" s="1621"/>
      <c r="F10" s="314">
        <v>4</v>
      </c>
      <c r="G10" s="299">
        <v>5</v>
      </c>
      <c r="H10" s="826"/>
    </row>
    <row r="11" spans="1:10" ht="24" customHeight="1">
      <c r="A11" s="1740" t="s">
        <v>522</v>
      </c>
      <c r="B11" s="1741"/>
      <c r="C11" s="1629">
        <v>557935000</v>
      </c>
      <c r="D11" s="1630">
        <v>557935000</v>
      </c>
      <c r="E11" s="1631"/>
      <c r="F11" s="1630">
        <v>480248691.61000007</v>
      </c>
      <c r="G11" s="1632">
        <v>77686308.389999926</v>
      </c>
      <c r="H11" s="827"/>
    </row>
    <row r="12" spans="1:10" ht="24" customHeight="1">
      <c r="A12" s="1742" t="s">
        <v>523</v>
      </c>
      <c r="B12" s="1743"/>
      <c r="C12" s="1629">
        <v>30264460000</v>
      </c>
      <c r="D12" s="1630">
        <v>35567774243.830002</v>
      </c>
      <c r="E12" s="1582" t="s">
        <v>901</v>
      </c>
      <c r="F12" s="1630">
        <v>35232361812.190002</v>
      </c>
      <c r="G12" s="1632">
        <v>335412431.63999987</v>
      </c>
      <c r="H12" s="678"/>
      <c r="I12" s="1117"/>
      <c r="J12" s="1117"/>
    </row>
    <row r="13" spans="1:10" ht="18" customHeight="1">
      <c r="A13" s="1734" t="s">
        <v>524</v>
      </c>
      <c r="B13" s="1735"/>
      <c r="C13" s="1633"/>
      <c r="D13" s="1634"/>
      <c r="E13" s="1635"/>
      <c r="F13" s="1636"/>
      <c r="G13" s="1633"/>
      <c r="H13" s="827"/>
      <c r="I13" s="1117"/>
      <c r="J13" s="1117"/>
    </row>
    <row r="14" spans="1:10" ht="15.75" customHeight="1">
      <c r="A14" s="1734" t="s">
        <v>525</v>
      </c>
      <c r="B14" s="1735"/>
      <c r="C14" s="1625">
        <v>13222583000</v>
      </c>
      <c r="D14" s="1626">
        <v>10204953562.18</v>
      </c>
      <c r="E14" s="1637"/>
      <c r="F14" s="1626">
        <v>10095279160.699999</v>
      </c>
      <c r="G14" s="1628">
        <v>109674401.48000145</v>
      </c>
      <c r="H14" s="679"/>
      <c r="I14" s="1117"/>
      <c r="J14" s="1117"/>
    </row>
    <row r="15" spans="1:10" ht="15.75" customHeight="1">
      <c r="A15" s="1734" t="s">
        <v>526</v>
      </c>
      <c r="B15" s="1735"/>
      <c r="C15" s="1625">
        <v>671090000</v>
      </c>
      <c r="D15" s="1626">
        <v>563135066</v>
      </c>
      <c r="E15" s="1637"/>
      <c r="F15" s="1626">
        <v>557471910</v>
      </c>
      <c r="G15" s="1628">
        <v>5663156</v>
      </c>
      <c r="H15" s="828"/>
      <c r="I15" s="1117"/>
      <c r="J15" s="1117"/>
    </row>
    <row r="16" spans="1:10" ht="15.75" customHeight="1">
      <c r="A16" s="1734" t="s">
        <v>527</v>
      </c>
      <c r="B16" s="1735"/>
      <c r="C16" s="1625">
        <v>3831335000</v>
      </c>
      <c r="D16" s="1626">
        <v>13147701859.1</v>
      </c>
      <c r="E16" s="1581" t="s">
        <v>901</v>
      </c>
      <c r="F16" s="1626">
        <v>12956693423.310001</v>
      </c>
      <c r="G16" s="1628">
        <v>191008435.78999901</v>
      </c>
      <c r="H16" s="679"/>
      <c r="I16" s="1117"/>
      <c r="J16" s="1117"/>
    </row>
    <row r="17" spans="1:11" ht="15.75" customHeight="1">
      <c r="A17" s="1734" t="s">
        <v>528</v>
      </c>
      <c r="B17" s="1735"/>
      <c r="C17" s="1625">
        <v>4104218000</v>
      </c>
      <c r="D17" s="1626">
        <v>3691171756.5500002</v>
      </c>
      <c r="E17" s="1627"/>
      <c r="F17" s="1626">
        <v>3663484516.6200004</v>
      </c>
      <c r="G17" s="1628">
        <v>27687239.929999828</v>
      </c>
      <c r="H17" s="679"/>
      <c r="I17" s="1117"/>
      <c r="J17" s="1117"/>
    </row>
    <row r="18" spans="1:11" s="1117" customFormat="1" ht="18" customHeight="1">
      <c r="A18" s="1734" t="s">
        <v>900</v>
      </c>
      <c r="B18" s="1735"/>
      <c r="C18" s="1625">
        <v>300000000</v>
      </c>
      <c r="D18" s="1626">
        <v>300000000</v>
      </c>
      <c r="E18" s="1627"/>
      <c r="F18" s="1626">
        <v>300000000</v>
      </c>
      <c r="G18" s="1628">
        <v>0</v>
      </c>
      <c r="H18" s="828"/>
    </row>
    <row r="19" spans="1:11" ht="15.75" customHeight="1">
      <c r="A19" s="1734" t="s">
        <v>702</v>
      </c>
      <c r="B19" s="1735"/>
      <c r="C19" s="1625">
        <v>2400000000</v>
      </c>
      <c r="D19" s="1626">
        <v>2300000000</v>
      </c>
      <c r="E19" s="1627"/>
      <c r="F19" s="1626">
        <v>2298622278.0799999</v>
      </c>
      <c r="G19" s="1628">
        <v>1377721.9200000763</v>
      </c>
      <c r="H19" s="828"/>
      <c r="I19" s="1117"/>
      <c r="J19" s="1117"/>
    </row>
    <row r="20" spans="1:11" ht="15.75" customHeight="1">
      <c r="A20" s="1734" t="s">
        <v>529</v>
      </c>
      <c r="B20" s="1735"/>
      <c r="C20" s="1633"/>
      <c r="D20" s="1634"/>
      <c r="E20" s="1638"/>
      <c r="F20" s="1636"/>
      <c r="G20" s="1633"/>
      <c r="H20" s="828"/>
      <c r="I20" s="1117"/>
      <c r="J20" s="1117"/>
    </row>
    <row r="21" spans="1:11" ht="15.75" customHeight="1">
      <c r="A21" s="1644" t="s">
        <v>530</v>
      </c>
      <c r="B21" s="1645"/>
      <c r="C21" s="1625">
        <v>5735234000</v>
      </c>
      <c r="D21" s="1626">
        <v>5360812000</v>
      </c>
      <c r="E21" s="1627"/>
      <c r="F21" s="1626">
        <v>5360810523.4800005</v>
      </c>
      <c r="G21" s="1628">
        <v>1476.5199995040894</v>
      </c>
      <c r="H21" s="679"/>
      <c r="I21" s="1117"/>
      <c r="J21" s="1117"/>
    </row>
    <row r="22" spans="1:11" ht="12.75" customHeight="1">
      <c r="A22" s="1747" t="s">
        <v>4</v>
      </c>
      <c r="B22" s="1748"/>
      <c r="C22" s="1639"/>
      <c r="D22" s="1640"/>
      <c r="E22" s="1641"/>
      <c r="F22" s="1642"/>
      <c r="G22" s="1643"/>
      <c r="H22" s="829"/>
      <c r="J22" s="1117"/>
    </row>
    <row r="23" spans="1:11" s="313" customFormat="1" ht="22.5" customHeight="1">
      <c r="A23" s="1744" t="s">
        <v>902</v>
      </c>
      <c r="B23" s="1745"/>
      <c r="C23" s="1745"/>
      <c r="D23" s="1745"/>
      <c r="E23" s="1745"/>
      <c r="F23" s="1745"/>
      <c r="G23" s="1745"/>
      <c r="H23" s="1745"/>
      <c r="I23" s="1745"/>
      <c r="J23" s="312"/>
      <c r="K23" s="312"/>
    </row>
    <row r="24" spans="1:11" ht="16.5" customHeight="1">
      <c r="A24" s="1744" t="s">
        <v>903</v>
      </c>
      <c r="B24" s="1745"/>
      <c r="C24" s="1745"/>
      <c r="D24" s="1745"/>
      <c r="E24" s="1745"/>
      <c r="F24" s="1745"/>
      <c r="G24" s="1745"/>
      <c r="H24" s="1745"/>
      <c r="I24" s="1745"/>
    </row>
    <row r="25" spans="1:11" ht="48.75" customHeight="1">
      <c r="A25" s="1746" t="s">
        <v>930</v>
      </c>
      <c r="B25" s="1746"/>
      <c r="C25" s="1746"/>
      <c r="D25" s="1746"/>
      <c r="E25" s="1746"/>
      <c r="F25" s="1746"/>
      <c r="G25" s="1746"/>
      <c r="H25" s="1580"/>
      <c r="I25" s="1580"/>
    </row>
    <row r="26" spans="1:11" ht="15.75" customHeight="1">
      <c r="A26" s="304"/>
      <c r="B26" s="301"/>
      <c r="C26" s="302"/>
      <c r="D26" s="302"/>
      <c r="E26" s="302"/>
      <c r="F26" s="303"/>
      <c r="G26" s="302"/>
      <c r="H26" s="302"/>
    </row>
    <row r="27" spans="1:11" ht="17.25" customHeight="1"/>
    <row r="31" spans="1:11" ht="15">
      <c r="D31" s="276"/>
      <c r="E31" s="973"/>
      <c r="F31" s="277"/>
    </row>
    <row r="37" spans="3:8" ht="15">
      <c r="C37" s="55"/>
      <c r="D37" s="55"/>
      <c r="E37" s="55"/>
      <c r="F37" s="55"/>
      <c r="G37" s="55"/>
      <c r="H37" s="55"/>
    </row>
  </sheetData>
  <mergeCells count="17">
    <mergeCell ref="A19:B19"/>
    <mergeCell ref="A18:B18"/>
    <mergeCell ref="A23:I23"/>
    <mergeCell ref="A24:I24"/>
    <mergeCell ref="A25:G25"/>
    <mergeCell ref="A22:B22"/>
    <mergeCell ref="A20:B20"/>
    <mergeCell ref="A1:C1"/>
    <mergeCell ref="A4:G4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N27" sqref="N27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2.7109375" style="1563" bestFit="1" customWidth="1"/>
    <col min="6" max="6" width="16.7109375" style="180" customWidth="1"/>
    <col min="7" max="7" width="49.5703125" style="180" customWidth="1"/>
    <col min="8" max="8" width="20" style="180" bestFit="1" customWidth="1"/>
    <col min="9" max="9" width="16.28515625" style="180" bestFit="1" customWidth="1"/>
    <col min="10" max="10" width="16.85546875" style="180" bestFit="1" customWidth="1"/>
    <col min="11" max="11" width="18.5703125" style="180" bestFit="1" customWidth="1"/>
    <col min="12" max="12" width="25.42578125" style="180" customWidth="1"/>
    <col min="13" max="252" width="9.140625" style="180"/>
    <col min="253" max="253" width="4.5703125" style="180" customWidth="1"/>
    <col min="254" max="254" width="87.28515625" style="180" customWidth="1"/>
    <col min="255" max="256" width="20.7109375" style="180" customWidth="1"/>
    <col min="257" max="257" width="16.7109375" style="180" customWidth="1"/>
    <col min="258" max="258" width="3.85546875" style="180" customWidth="1"/>
    <col min="259" max="265" width="9.140625" style="180"/>
    <col min="266" max="266" width="19.28515625" style="180" customWidth="1"/>
    <col min="267" max="267" width="9.140625" style="180"/>
    <col min="268" max="268" width="25.42578125" style="180" customWidth="1"/>
    <col min="269" max="508" width="9.140625" style="180"/>
    <col min="509" max="509" width="4.5703125" style="180" customWidth="1"/>
    <col min="510" max="510" width="87.28515625" style="180" customWidth="1"/>
    <col min="511" max="512" width="20.7109375" style="180" customWidth="1"/>
    <col min="513" max="513" width="16.7109375" style="180" customWidth="1"/>
    <col min="514" max="514" width="3.85546875" style="180" customWidth="1"/>
    <col min="515" max="521" width="9.140625" style="180"/>
    <col min="522" max="522" width="19.28515625" style="180" customWidth="1"/>
    <col min="523" max="523" width="9.140625" style="180"/>
    <col min="524" max="524" width="25.42578125" style="180" customWidth="1"/>
    <col min="525" max="764" width="9.140625" style="180"/>
    <col min="765" max="765" width="4.5703125" style="180" customWidth="1"/>
    <col min="766" max="766" width="87.28515625" style="180" customWidth="1"/>
    <col min="767" max="768" width="20.7109375" style="180" customWidth="1"/>
    <col min="769" max="769" width="16.7109375" style="180" customWidth="1"/>
    <col min="770" max="770" width="3.85546875" style="180" customWidth="1"/>
    <col min="771" max="777" width="9.140625" style="180"/>
    <col min="778" max="778" width="19.28515625" style="180" customWidth="1"/>
    <col min="779" max="779" width="9.140625" style="180"/>
    <col min="780" max="780" width="25.42578125" style="180" customWidth="1"/>
    <col min="781" max="1020" width="9.140625" style="180"/>
    <col min="1021" max="1021" width="4.5703125" style="180" customWidth="1"/>
    <col min="1022" max="1022" width="87.28515625" style="180" customWidth="1"/>
    <col min="1023" max="1024" width="20.7109375" style="180" customWidth="1"/>
    <col min="1025" max="1025" width="16.7109375" style="180" customWidth="1"/>
    <col min="1026" max="1026" width="3.85546875" style="180" customWidth="1"/>
    <col min="1027" max="1033" width="9.140625" style="180"/>
    <col min="1034" max="1034" width="19.28515625" style="180" customWidth="1"/>
    <col min="1035" max="1035" width="9.140625" style="180"/>
    <col min="1036" max="1036" width="25.42578125" style="180" customWidth="1"/>
    <col min="1037" max="1276" width="9.140625" style="180"/>
    <col min="1277" max="1277" width="4.5703125" style="180" customWidth="1"/>
    <col min="1278" max="1278" width="87.28515625" style="180" customWidth="1"/>
    <col min="1279" max="1280" width="20.7109375" style="180" customWidth="1"/>
    <col min="1281" max="1281" width="16.7109375" style="180" customWidth="1"/>
    <col min="1282" max="1282" width="3.85546875" style="180" customWidth="1"/>
    <col min="1283" max="1289" width="9.140625" style="180"/>
    <col min="1290" max="1290" width="19.28515625" style="180" customWidth="1"/>
    <col min="1291" max="1291" width="9.140625" style="180"/>
    <col min="1292" max="1292" width="25.42578125" style="180" customWidth="1"/>
    <col min="1293" max="1532" width="9.140625" style="180"/>
    <col min="1533" max="1533" width="4.5703125" style="180" customWidth="1"/>
    <col min="1534" max="1534" width="87.28515625" style="180" customWidth="1"/>
    <col min="1535" max="1536" width="20.7109375" style="180" customWidth="1"/>
    <col min="1537" max="1537" width="16.7109375" style="180" customWidth="1"/>
    <col min="1538" max="1538" width="3.85546875" style="180" customWidth="1"/>
    <col min="1539" max="1545" width="9.140625" style="180"/>
    <col min="1546" max="1546" width="19.28515625" style="180" customWidth="1"/>
    <col min="1547" max="1547" width="9.140625" style="180"/>
    <col min="1548" max="1548" width="25.42578125" style="180" customWidth="1"/>
    <col min="1549" max="1788" width="9.140625" style="180"/>
    <col min="1789" max="1789" width="4.5703125" style="180" customWidth="1"/>
    <col min="1790" max="1790" width="87.28515625" style="180" customWidth="1"/>
    <col min="1791" max="1792" width="20.7109375" style="180" customWidth="1"/>
    <col min="1793" max="1793" width="16.7109375" style="180" customWidth="1"/>
    <col min="1794" max="1794" width="3.85546875" style="180" customWidth="1"/>
    <col min="1795" max="1801" width="9.140625" style="180"/>
    <col min="1802" max="1802" width="19.28515625" style="180" customWidth="1"/>
    <col min="1803" max="1803" width="9.140625" style="180"/>
    <col min="1804" max="1804" width="25.42578125" style="180" customWidth="1"/>
    <col min="1805" max="2044" width="9.140625" style="180"/>
    <col min="2045" max="2045" width="4.5703125" style="180" customWidth="1"/>
    <col min="2046" max="2046" width="87.28515625" style="180" customWidth="1"/>
    <col min="2047" max="2048" width="20.7109375" style="180" customWidth="1"/>
    <col min="2049" max="2049" width="16.7109375" style="180" customWidth="1"/>
    <col min="2050" max="2050" width="3.85546875" style="180" customWidth="1"/>
    <col min="2051" max="2057" width="9.140625" style="180"/>
    <col min="2058" max="2058" width="19.28515625" style="180" customWidth="1"/>
    <col min="2059" max="2059" width="9.140625" style="180"/>
    <col min="2060" max="2060" width="25.42578125" style="180" customWidth="1"/>
    <col min="2061" max="2300" width="9.140625" style="180"/>
    <col min="2301" max="2301" width="4.5703125" style="180" customWidth="1"/>
    <col min="2302" max="2302" width="87.28515625" style="180" customWidth="1"/>
    <col min="2303" max="2304" width="20.7109375" style="180" customWidth="1"/>
    <col min="2305" max="2305" width="16.7109375" style="180" customWidth="1"/>
    <col min="2306" max="2306" width="3.85546875" style="180" customWidth="1"/>
    <col min="2307" max="2313" width="9.140625" style="180"/>
    <col min="2314" max="2314" width="19.28515625" style="180" customWidth="1"/>
    <col min="2315" max="2315" width="9.140625" style="180"/>
    <col min="2316" max="2316" width="25.42578125" style="180" customWidth="1"/>
    <col min="2317" max="2556" width="9.140625" style="180"/>
    <col min="2557" max="2557" width="4.5703125" style="180" customWidth="1"/>
    <col min="2558" max="2558" width="87.28515625" style="180" customWidth="1"/>
    <col min="2559" max="2560" width="20.7109375" style="180" customWidth="1"/>
    <col min="2561" max="2561" width="16.7109375" style="180" customWidth="1"/>
    <col min="2562" max="2562" width="3.85546875" style="180" customWidth="1"/>
    <col min="2563" max="2569" width="9.140625" style="180"/>
    <col min="2570" max="2570" width="19.28515625" style="180" customWidth="1"/>
    <col min="2571" max="2571" width="9.140625" style="180"/>
    <col min="2572" max="2572" width="25.42578125" style="180" customWidth="1"/>
    <col min="2573" max="2812" width="9.140625" style="180"/>
    <col min="2813" max="2813" width="4.5703125" style="180" customWidth="1"/>
    <col min="2814" max="2814" width="87.28515625" style="180" customWidth="1"/>
    <col min="2815" max="2816" width="20.7109375" style="180" customWidth="1"/>
    <col min="2817" max="2817" width="16.7109375" style="180" customWidth="1"/>
    <col min="2818" max="2818" width="3.85546875" style="180" customWidth="1"/>
    <col min="2819" max="2825" width="9.140625" style="180"/>
    <col min="2826" max="2826" width="19.28515625" style="180" customWidth="1"/>
    <col min="2827" max="2827" width="9.140625" style="180"/>
    <col min="2828" max="2828" width="25.42578125" style="180" customWidth="1"/>
    <col min="2829" max="3068" width="9.140625" style="180"/>
    <col min="3069" max="3069" width="4.5703125" style="180" customWidth="1"/>
    <col min="3070" max="3070" width="87.28515625" style="180" customWidth="1"/>
    <col min="3071" max="3072" width="20.7109375" style="180" customWidth="1"/>
    <col min="3073" max="3073" width="16.7109375" style="180" customWidth="1"/>
    <col min="3074" max="3074" width="3.85546875" style="180" customWidth="1"/>
    <col min="3075" max="3081" width="9.140625" style="180"/>
    <col min="3082" max="3082" width="19.28515625" style="180" customWidth="1"/>
    <col min="3083" max="3083" width="9.140625" style="180"/>
    <col min="3084" max="3084" width="25.42578125" style="180" customWidth="1"/>
    <col min="3085" max="3324" width="9.140625" style="180"/>
    <col min="3325" max="3325" width="4.5703125" style="180" customWidth="1"/>
    <col min="3326" max="3326" width="87.28515625" style="180" customWidth="1"/>
    <col min="3327" max="3328" width="20.7109375" style="180" customWidth="1"/>
    <col min="3329" max="3329" width="16.7109375" style="180" customWidth="1"/>
    <col min="3330" max="3330" width="3.85546875" style="180" customWidth="1"/>
    <col min="3331" max="3337" width="9.140625" style="180"/>
    <col min="3338" max="3338" width="19.28515625" style="180" customWidth="1"/>
    <col min="3339" max="3339" width="9.140625" style="180"/>
    <col min="3340" max="3340" width="25.42578125" style="180" customWidth="1"/>
    <col min="3341" max="3580" width="9.140625" style="180"/>
    <col min="3581" max="3581" width="4.5703125" style="180" customWidth="1"/>
    <col min="3582" max="3582" width="87.28515625" style="180" customWidth="1"/>
    <col min="3583" max="3584" width="20.7109375" style="180" customWidth="1"/>
    <col min="3585" max="3585" width="16.7109375" style="180" customWidth="1"/>
    <col min="3586" max="3586" width="3.85546875" style="180" customWidth="1"/>
    <col min="3587" max="3593" width="9.140625" style="180"/>
    <col min="3594" max="3594" width="19.28515625" style="180" customWidth="1"/>
    <col min="3595" max="3595" width="9.140625" style="180"/>
    <col min="3596" max="3596" width="25.42578125" style="180" customWidth="1"/>
    <col min="3597" max="3836" width="9.140625" style="180"/>
    <col min="3837" max="3837" width="4.5703125" style="180" customWidth="1"/>
    <col min="3838" max="3838" width="87.28515625" style="180" customWidth="1"/>
    <col min="3839" max="3840" width="20.7109375" style="180" customWidth="1"/>
    <col min="3841" max="3841" width="16.7109375" style="180" customWidth="1"/>
    <col min="3842" max="3842" width="3.85546875" style="180" customWidth="1"/>
    <col min="3843" max="3849" width="9.140625" style="180"/>
    <col min="3850" max="3850" width="19.28515625" style="180" customWidth="1"/>
    <col min="3851" max="3851" width="9.140625" style="180"/>
    <col min="3852" max="3852" width="25.42578125" style="180" customWidth="1"/>
    <col min="3853" max="4092" width="9.140625" style="180"/>
    <col min="4093" max="4093" width="4.5703125" style="180" customWidth="1"/>
    <col min="4094" max="4094" width="87.28515625" style="180" customWidth="1"/>
    <col min="4095" max="4096" width="20.7109375" style="180" customWidth="1"/>
    <col min="4097" max="4097" width="16.7109375" style="180" customWidth="1"/>
    <col min="4098" max="4098" width="3.85546875" style="180" customWidth="1"/>
    <col min="4099" max="4105" width="9.140625" style="180"/>
    <col min="4106" max="4106" width="19.28515625" style="180" customWidth="1"/>
    <col min="4107" max="4107" width="9.140625" style="180"/>
    <col min="4108" max="4108" width="25.42578125" style="180" customWidth="1"/>
    <col min="4109" max="4348" width="9.140625" style="180"/>
    <col min="4349" max="4349" width="4.5703125" style="180" customWidth="1"/>
    <col min="4350" max="4350" width="87.28515625" style="180" customWidth="1"/>
    <col min="4351" max="4352" width="20.7109375" style="180" customWidth="1"/>
    <col min="4353" max="4353" width="16.7109375" style="180" customWidth="1"/>
    <col min="4354" max="4354" width="3.85546875" style="180" customWidth="1"/>
    <col min="4355" max="4361" width="9.140625" style="180"/>
    <col min="4362" max="4362" width="19.28515625" style="180" customWidth="1"/>
    <col min="4363" max="4363" width="9.140625" style="180"/>
    <col min="4364" max="4364" width="25.42578125" style="180" customWidth="1"/>
    <col min="4365" max="4604" width="9.140625" style="180"/>
    <col min="4605" max="4605" width="4.5703125" style="180" customWidth="1"/>
    <col min="4606" max="4606" width="87.28515625" style="180" customWidth="1"/>
    <col min="4607" max="4608" width="20.7109375" style="180" customWidth="1"/>
    <col min="4609" max="4609" width="16.7109375" style="180" customWidth="1"/>
    <col min="4610" max="4610" width="3.85546875" style="180" customWidth="1"/>
    <col min="4611" max="4617" width="9.140625" style="180"/>
    <col min="4618" max="4618" width="19.28515625" style="180" customWidth="1"/>
    <col min="4619" max="4619" width="9.140625" style="180"/>
    <col min="4620" max="4620" width="25.42578125" style="180" customWidth="1"/>
    <col min="4621" max="4860" width="9.140625" style="180"/>
    <col min="4861" max="4861" width="4.5703125" style="180" customWidth="1"/>
    <col min="4862" max="4862" width="87.28515625" style="180" customWidth="1"/>
    <col min="4863" max="4864" width="20.7109375" style="180" customWidth="1"/>
    <col min="4865" max="4865" width="16.7109375" style="180" customWidth="1"/>
    <col min="4866" max="4866" width="3.85546875" style="180" customWidth="1"/>
    <col min="4867" max="4873" width="9.140625" style="180"/>
    <col min="4874" max="4874" width="19.28515625" style="180" customWidth="1"/>
    <col min="4875" max="4875" width="9.140625" style="180"/>
    <col min="4876" max="4876" width="25.42578125" style="180" customWidth="1"/>
    <col min="4877" max="5116" width="9.140625" style="180"/>
    <col min="5117" max="5117" width="4.5703125" style="180" customWidth="1"/>
    <col min="5118" max="5118" width="87.28515625" style="180" customWidth="1"/>
    <col min="5119" max="5120" width="20.7109375" style="180" customWidth="1"/>
    <col min="5121" max="5121" width="16.7109375" style="180" customWidth="1"/>
    <col min="5122" max="5122" width="3.85546875" style="180" customWidth="1"/>
    <col min="5123" max="5129" width="9.140625" style="180"/>
    <col min="5130" max="5130" width="19.28515625" style="180" customWidth="1"/>
    <col min="5131" max="5131" width="9.140625" style="180"/>
    <col min="5132" max="5132" width="25.42578125" style="180" customWidth="1"/>
    <col min="5133" max="5372" width="9.140625" style="180"/>
    <col min="5373" max="5373" width="4.5703125" style="180" customWidth="1"/>
    <col min="5374" max="5374" width="87.28515625" style="180" customWidth="1"/>
    <col min="5375" max="5376" width="20.7109375" style="180" customWidth="1"/>
    <col min="5377" max="5377" width="16.7109375" style="180" customWidth="1"/>
    <col min="5378" max="5378" width="3.85546875" style="180" customWidth="1"/>
    <col min="5379" max="5385" width="9.140625" style="180"/>
    <col min="5386" max="5386" width="19.28515625" style="180" customWidth="1"/>
    <col min="5387" max="5387" width="9.140625" style="180"/>
    <col min="5388" max="5388" width="25.42578125" style="180" customWidth="1"/>
    <col min="5389" max="5628" width="9.140625" style="180"/>
    <col min="5629" max="5629" width="4.5703125" style="180" customWidth="1"/>
    <col min="5630" max="5630" width="87.28515625" style="180" customWidth="1"/>
    <col min="5631" max="5632" width="20.7109375" style="180" customWidth="1"/>
    <col min="5633" max="5633" width="16.7109375" style="180" customWidth="1"/>
    <col min="5634" max="5634" width="3.85546875" style="180" customWidth="1"/>
    <col min="5635" max="5641" width="9.140625" style="180"/>
    <col min="5642" max="5642" width="19.28515625" style="180" customWidth="1"/>
    <col min="5643" max="5643" width="9.140625" style="180"/>
    <col min="5644" max="5644" width="25.42578125" style="180" customWidth="1"/>
    <col min="5645" max="5884" width="9.140625" style="180"/>
    <col min="5885" max="5885" width="4.5703125" style="180" customWidth="1"/>
    <col min="5886" max="5886" width="87.28515625" style="180" customWidth="1"/>
    <col min="5887" max="5888" width="20.7109375" style="180" customWidth="1"/>
    <col min="5889" max="5889" width="16.7109375" style="180" customWidth="1"/>
    <col min="5890" max="5890" width="3.85546875" style="180" customWidth="1"/>
    <col min="5891" max="5897" width="9.140625" style="180"/>
    <col min="5898" max="5898" width="19.28515625" style="180" customWidth="1"/>
    <col min="5899" max="5899" width="9.140625" style="180"/>
    <col min="5900" max="5900" width="25.42578125" style="180" customWidth="1"/>
    <col min="5901" max="6140" width="9.140625" style="180"/>
    <col min="6141" max="6141" width="4.5703125" style="180" customWidth="1"/>
    <col min="6142" max="6142" width="87.28515625" style="180" customWidth="1"/>
    <col min="6143" max="6144" width="20.7109375" style="180" customWidth="1"/>
    <col min="6145" max="6145" width="16.7109375" style="180" customWidth="1"/>
    <col min="6146" max="6146" width="3.85546875" style="180" customWidth="1"/>
    <col min="6147" max="6153" width="9.140625" style="180"/>
    <col min="6154" max="6154" width="19.28515625" style="180" customWidth="1"/>
    <col min="6155" max="6155" width="9.140625" style="180"/>
    <col min="6156" max="6156" width="25.42578125" style="180" customWidth="1"/>
    <col min="6157" max="6396" width="9.140625" style="180"/>
    <col min="6397" max="6397" width="4.5703125" style="180" customWidth="1"/>
    <col min="6398" max="6398" width="87.28515625" style="180" customWidth="1"/>
    <col min="6399" max="6400" width="20.7109375" style="180" customWidth="1"/>
    <col min="6401" max="6401" width="16.7109375" style="180" customWidth="1"/>
    <col min="6402" max="6402" width="3.85546875" style="180" customWidth="1"/>
    <col min="6403" max="6409" width="9.140625" style="180"/>
    <col min="6410" max="6410" width="19.28515625" style="180" customWidth="1"/>
    <col min="6411" max="6411" width="9.140625" style="180"/>
    <col min="6412" max="6412" width="25.42578125" style="180" customWidth="1"/>
    <col min="6413" max="6652" width="9.140625" style="180"/>
    <col min="6653" max="6653" width="4.5703125" style="180" customWidth="1"/>
    <col min="6654" max="6654" width="87.28515625" style="180" customWidth="1"/>
    <col min="6655" max="6656" width="20.7109375" style="180" customWidth="1"/>
    <col min="6657" max="6657" width="16.7109375" style="180" customWidth="1"/>
    <col min="6658" max="6658" width="3.85546875" style="180" customWidth="1"/>
    <col min="6659" max="6665" width="9.140625" style="180"/>
    <col min="6666" max="6666" width="19.28515625" style="180" customWidth="1"/>
    <col min="6667" max="6667" width="9.140625" style="180"/>
    <col min="6668" max="6668" width="25.42578125" style="180" customWidth="1"/>
    <col min="6669" max="6908" width="9.140625" style="180"/>
    <col min="6909" max="6909" width="4.5703125" style="180" customWidth="1"/>
    <col min="6910" max="6910" width="87.28515625" style="180" customWidth="1"/>
    <col min="6911" max="6912" width="20.7109375" style="180" customWidth="1"/>
    <col min="6913" max="6913" width="16.7109375" style="180" customWidth="1"/>
    <col min="6914" max="6914" width="3.85546875" style="180" customWidth="1"/>
    <col min="6915" max="6921" width="9.140625" style="180"/>
    <col min="6922" max="6922" width="19.28515625" style="180" customWidth="1"/>
    <col min="6923" max="6923" width="9.140625" style="180"/>
    <col min="6924" max="6924" width="25.42578125" style="180" customWidth="1"/>
    <col min="6925" max="7164" width="9.140625" style="180"/>
    <col min="7165" max="7165" width="4.5703125" style="180" customWidth="1"/>
    <col min="7166" max="7166" width="87.28515625" style="180" customWidth="1"/>
    <col min="7167" max="7168" width="20.7109375" style="180" customWidth="1"/>
    <col min="7169" max="7169" width="16.7109375" style="180" customWidth="1"/>
    <col min="7170" max="7170" width="3.85546875" style="180" customWidth="1"/>
    <col min="7171" max="7177" width="9.140625" style="180"/>
    <col min="7178" max="7178" width="19.28515625" style="180" customWidth="1"/>
    <col min="7179" max="7179" width="9.140625" style="180"/>
    <col min="7180" max="7180" width="25.42578125" style="180" customWidth="1"/>
    <col min="7181" max="7420" width="9.140625" style="180"/>
    <col min="7421" max="7421" width="4.5703125" style="180" customWidth="1"/>
    <col min="7422" max="7422" width="87.28515625" style="180" customWidth="1"/>
    <col min="7423" max="7424" width="20.7109375" style="180" customWidth="1"/>
    <col min="7425" max="7425" width="16.7109375" style="180" customWidth="1"/>
    <col min="7426" max="7426" width="3.85546875" style="180" customWidth="1"/>
    <col min="7427" max="7433" width="9.140625" style="180"/>
    <col min="7434" max="7434" width="19.28515625" style="180" customWidth="1"/>
    <col min="7435" max="7435" width="9.140625" style="180"/>
    <col min="7436" max="7436" width="25.42578125" style="180" customWidth="1"/>
    <col min="7437" max="7676" width="9.140625" style="180"/>
    <col min="7677" max="7677" width="4.5703125" style="180" customWidth="1"/>
    <col min="7678" max="7678" width="87.28515625" style="180" customWidth="1"/>
    <col min="7679" max="7680" width="20.7109375" style="180" customWidth="1"/>
    <col min="7681" max="7681" width="16.7109375" style="180" customWidth="1"/>
    <col min="7682" max="7682" width="3.85546875" style="180" customWidth="1"/>
    <col min="7683" max="7689" width="9.140625" style="180"/>
    <col min="7690" max="7690" width="19.28515625" style="180" customWidth="1"/>
    <col min="7691" max="7691" width="9.140625" style="180"/>
    <col min="7692" max="7692" width="25.42578125" style="180" customWidth="1"/>
    <col min="7693" max="7932" width="9.140625" style="180"/>
    <col min="7933" max="7933" width="4.5703125" style="180" customWidth="1"/>
    <col min="7934" max="7934" width="87.28515625" style="180" customWidth="1"/>
    <col min="7935" max="7936" width="20.7109375" style="180" customWidth="1"/>
    <col min="7937" max="7937" width="16.7109375" style="180" customWidth="1"/>
    <col min="7938" max="7938" width="3.85546875" style="180" customWidth="1"/>
    <col min="7939" max="7945" width="9.140625" style="180"/>
    <col min="7946" max="7946" width="19.28515625" style="180" customWidth="1"/>
    <col min="7947" max="7947" width="9.140625" style="180"/>
    <col min="7948" max="7948" width="25.42578125" style="180" customWidth="1"/>
    <col min="7949" max="8188" width="9.140625" style="180"/>
    <col min="8189" max="8189" width="4.5703125" style="180" customWidth="1"/>
    <col min="8190" max="8190" width="87.28515625" style="180" customWidth="1"/>
    <col min="8191" max="8192" width="20.7109375" style="180" customWidth="1"/>
    <col min="8193" max="8193" width="16.7109375" style="180" customWidth="1"/>
    <col min="8194" max="8194" width="3.85546875" style="180" customWidth="1"/>
    <col min="8195" max="8201" width="9.140625" style="180"/>
    <col min="8202" max="8202" width="19.28515625" style="180" customWidth="1"/>
    <col min="8203" max="8203" width="9.140625" style="180"/>
    <col min="8204" max="8204" width="25.42578125" style="180" customWidth="1"/>
    <col min="8205" max="8444" width="9.140625" style="180"/>
    <col min="8445" max="8445" width="4.5703125" style="180" customWidth="1"/>
    <col min="8446" max="8446" width="87.28515625" style="180" customWidth="1"/>
    <col min="8447" max="8448" width="20.7109375" style="180" customWidth="1"/>
    <col min="8449" max="8449" width="16.7109375" style="180" customWidth="1"/>
    <col min="8450" max="8450" width="3.85546875" style="180" customWidth="1"/>
    <col min="8451" max="8457" width="9.140625" style="180"/>
    <col min="8458" max="8458" width="19.28515625" style="180" customWidth="1"/>
    <col min="8459" max="8459" width="9.140625" style="180"/>
    <col min="8460" max="8460" width="25.42578125" style="180" customWidth="1"/>
    <col min="8461" max="8700" width="9.140625" style="180"/>
    <col min="8701" max="8701" width="4.5703125" style="180" customWidth="1"/>
    <col min="8702" max="8702" width="87.28515625" style="180" customWidth="1"/>
    <col min="8703" max="8704" width="20.7109375" style="180" customWidth="1"/>
    <col min="8705" max="8705" width="16.7109375" style="180" customWidth="1"/>
    <col min="8706" max="8706" width="3.85546875" style="180" customWidth="1"/>
    <col min="8707" max="8713" width="9.140625" style="180"/>
    <col min="8714" max="8714" width="19.28515625" style="180" customWidth="1"/>
    <col min="8715" max="8715" width="9.140625" style="180"/>
    <col min="8716" max="8716" width="25.42578125" style="180" customWidth="1"/>
    <col min="8717" max="8956" width="9.140625" style="180"/>
    <col min="8957" max="8957" width="4.5703125" style="180" customWidth="1"/>
    <col min="8958" max="8958" width="87.28515625" style="180" customWidth="1"/>
    <col min="8959" max="8960" width="20.7109375" style="180" customWidth="1"/>
    <col min="8961" max="8961" width="16.7109375" style="180" customWidth="1"/>
    <col min="8962" max="8962" width="3.85546875" style="180" customWidth="1"/>
    <col min="8963" max="8969" width="9.140625" style="180"/>
    <col min="8970" max="8970" width="19.28515625" style="180" customWidth="1"/>
    <col min="8971" max="8971" width="9.140625" style="180"/>
    <col min="8972" max="8972" width="25.42578125" style="180" customWidth="1"/>
    <col min="8973" max="9212" width="9.140625" style="180"/>
    <col min="9213" max="9213" width="4.5703125" style="180" customWidth="1"/>
    <col min="9214" max="9214" width="87.28515625" style="180" customWidth="1"/>
    <col min="9215" max="9216" width="20.7109375" style="180" customWidth="1"/>
    <col min="9217" max="9217" width="16.7109375" style="180" customWidth="1"/>
    <col min="9218" max="9218" width="3.85546875" style="180" customWidth="1"/>
    <col min="9219" max="9225" width="9.140625" style="180"/>
    <col min="9226" max="9226" width="19.28515625" style="180" customWidth="1"/>
    <col min="9227" max="9227" width="9.140625" style="180"/>
    <col min="9228" max="9228" width="25.42578125" style="180" customWidth="1"/>
    <col min="9229" max="9468" width="9.140625" style="180"/>
    <col min="9469" max="9469" width="4.5703125" style="180" customWidth="1"/>
    <col min="9470" max="9470" width="87.28515625" style="180" customWidth="1"/>
    <col min="9471" max="9472" width="20.7109375" style="180" customWidth="1"/>
    <col min="9473" max="9473" width="16.7109375" style="180" customWidth="1"/>
    <col min="9474" max="9474" width="3.85546875" style="180" customWidth="1"/>
    <col min="9475" max="9481" width="9.140625" style="180"/>
    <col min="9482" max="9482" width="19.28515625" style="180" customWidth="1"/>
    <col min="9483" max="9483" width="9.140625" style="180"/>
    <col min="9484" max="9484" width="25.42578125" style="180" customWidth="1"/>
    <col min="9485" max="9724" width="9.140625" style="180"/>
    <col min="9725" max="9725" width="4.5703125" style="180" customWidth="1"/>
    <col min="9726" max="9726" width="87.28515625" style="180" customWidth="1"/>
    <col min="9727" max="9728" width="20.7109375" style="180" customWidth="1"/>
    <col min="9729" max="9729" width="16.7109375" style="180" customWidth="1"/>
    <col min="9730" max="9730" width="3.85546875" style="180" customWidth="1"/>
    <col min="9731" max="9737" width="9.140625" style="180"/>
    <col min="9738" max="9738" width="19.28515625" style="180" customWidth="1"/>
    <col min="9739" max="9739" width="9.140625" style="180"/>
    <col min="9740" max="9740" width="25.42578125" style="180" customWidth="1"/>
    <col min="9741" max="9980" width="9.140625" style="180"/>
    <col min="9981" max="9981" width="4.5703125" style="180" customWidth="1"/>
    <col min="9982" max="9982" width="87.28515625" style="180" customWidth="1"/>
    <col min="9983" max="9984" width="20.7109375" style="180" customWidth="1"/>
    <col min="9985" max="9985" width="16.7109375" style="180" customWidth="1"/>
    <col min="9986" max="9986" width="3.85546875" style="180" customWidth="1"/>
    <col min="9987" max="9993" width="9.140625" style="180"/>
    <col min="9994" max="9994" width="19.28515625" style="180" customWidth="1"/>
    <col min="9995" max="9995" width="9.140625" style="180"/>
    <col min="9996" max="9996" width="25.42578125" style="180" customWidth="1"/>
    <col min="9997" max="10236" width="9.140625" style="180"/>
    <col min="10237" max="10237" width="4.5703125" style="180" customWidth="1"/>
    <col min="10238" max="10238" width="87.28515625" style="180" customWidth="1"/>
    <col min="10239" max="10240" width="20.7109375" style="180" customWidth="1"/>
    <col min="10241" max="10241" width="16.7109375" style="180" customWidth="1"/>
    <col min="10242" max="10242" width="3.85546875" style="180" customWidth="1"/>
    <col min="10243" max="10249" width="9.140625" style="180"/>
    <col min="10250" max="10250" width="19.28515625" style="180" customWidth="1"/>
    <col min="10251" max="10251" width="9.140625" style="180"/>
    <col min="10252" max="10252" width="25.42578125" style="180" customWidth="1"/>
    <col min="10253" max="10492" width="9.140625" style="180"/>
    <col min="10493" max="10493" width="4.5703125" style="180" customWidth="1"/>
    <col min="10494" max="10494" width="87.28515625" style="180" customWidth="1"/>
    <col min="10495" max="10496" width="20.7109375" style="180" customWidth="1"/>
    <col min="10497" max="10497" width="16.7109375" style="180" customWidth="1"/>
    <col min="10498" max="10498" width="3.85546875" style="180" customWidth="1"/>
    <col min="10499" max="10505" width="9.140625" style="180"/>
    <col min="10506" max="10506" width="19.28515625" style="180" customWidth="1"/>
    <col min="10507" max="10507" width="9.140625" style="180"/>
    <col min="10508" max="10508" width="25.42578125" style="180" customWidth="1"/>
    <col min="10509" max="10748" width="9.140625" style="180"/>
    <col min="10749" max="10749" width="4.5703125" style="180" customWidth="1"/>
    <col min="10750" max="10750" width="87.28515625" style="180" customWidth="1"/>
    <col min="10751" max="10752" width="20.7109375" style="180" customWidth="1"/>
    <col min="10753" max="10753" width="16.7109375" style="180" customWidth="1"/>
    <col min="10754" max="10754" width="3.85546875" style="180" customWidth="1"/>
    <col min="10755" max="10761" width="9.140625" style="180"/>
    <col min="10762" max="10762" width="19.28515625" style="180" customWidth="1"/>
    <col min="10763" max="10763" width="9.140625" style="180"/>
    <col min="10764" max="10764" width="25.42578125" style="180" customWidth="1"/>
    <col min="10765" max="11004" width="9.140625" style="180"/>
    <col min="11005" max="11005" width="4.5703125" style="180" customWidth="1"/>
    <col min="11006" max="11006" width="87.28515625" style="180" customWidth="1"/>
    <col min="11007" max="11008" width="20.7109375" style="180" customWidth="1"/>
    <col min="11009" max="11009" width="16.7109375" style="180" customWidth="1"/>
    <col min="11010" max="11010" width="3.85546875" style="180" customWidth="1"/>
    <col min="11011" max="11017" width="9.140625" style="180"/>
    <col min="11018" max="11018" width="19.28515625" style="180" customWidth="1"/>
    <col min="11019" max="11019" width="9.140625" style="180"/>
    <col min="11020" max="11020" width="25.42578125" style="180" customWidth="1"/>
    <col min="11021" max="11260" width="9.140625" style="180"/>
    <col min="11261" max="11261" width="4.5703125" style="180" customWidth="1"/>
    <col min="11262" max="11262" width="87.28515625" style="180" customWidth="1"/>
    <col min="11263" max="11264" width="20.7109375" style="180" customWidth="1"/>
    <col min="11265" max="11265" width="16.7109375" style="180" customWidth="1"/>
    <col min="11266" max="11266" width="3.85546875" style="180" customWidth="1"/>
    <col min="11267" max="11273" width="9.140625" style="180"/>
    <col min="11274" max="11274" width="19.28515625" style="180" customWidth="1"/>
    <col min="11275" max="11275" width="9.140625" style="180"/>
    <col min="11276" max="11276" width="25.42578125" style="180" customWidth="1"/>
    <col min="11277" max="11516" width="9.140625" style="180"/>
    <col min="11517" max="11517" width="4.5703125" style="180" customWidth="1"/>
    <col min="11518" max="11518" width="87.28515625" style="180" customWidth="1"/>
    <col min="11519" max="11520" width="20.7109375" style="180" customWidth="1"/>
    <col min="11521" max="11521" width="16.7109375" style="180" customWidth="1"/>
    <col min="11522" max="11522" width="3.85546875" style="180" customWidth="1"/>
    <col min="11523" max="11529" width="9.140625" style="180"/>
    <col min="11530" max="11530" width="19.28515625" style="180" customWidth="1"/>
    <col min="11531" max="11531" width="9.140625" style="180"/>
    <col min="11532" max="11532" width="25.42578125" style="180" customWidth="1"/>
    <col min="11533" max="11772" width="9.140625" style="180"/>
    <col min="11773" max="11773" width="4.5703125" style="180" customWidth="1"/>
    <col min="11774" max="11774" width="87.28515625" style="180" customWidth="1"/>
    <col min="11775" max="11776" width="20.7109375" style="180" customWidth="1"/>
    <col min="11777" max="11777" width="16.7109375" style="180" customWidth="1"/>
    <col min="11778" max="11778" width="3.85546875" style="180" customWidth="1"/>
    <col min="11779" max="11785" width="9.140625" style="180"/>
    <col min="11786" max="11786" width="19.28515625" style="180" customWidth="1"/>
    <col min="11787" max="11787" width="9.140625" style="180"/>
    <col min="11788" max="11788" width="25.42578125" style="180" customWidth="1"/>
    <col min="11789" max="12028" width="9.140625" style="180"/>
    <col min="12029" max="12029" width="4.5703125" style="180" customWidth="1"/>
    <col min="12030" max="12030" width="87.28515625" style="180" customWidth="1"/>
    <col min="12031" max="12032" width="20.7109375" style="180" customWidth="1"/>
    <col min="12033" max="12033" width="16.7109375" style="180" customWidth="1"/>
    <col min="12034" max="12034" width="3.85546875" style="180" customWidth="1"/>
    <col min="12035" max="12041" width="9.140625" style="180"/>
    <col min="12042" max="12042" width="19.28515625" style="180" customWidth="1"/>
    <col min="12043" max="12043" width="9.140625" style="180"/>
    <col min="12044" max="12044" width="25.42578125" style="180" customWidth="1"/>
    <col min="12045" max="12284" width="9.140625" style="180"/>
    <col min="12285" max="12285" width="4.5703125" style="180" customWidth="1"/>
    <col min="12286" max="12286" width="87.28515625" style="180" customWidth="1"/>
    <col min="12287" max="12288" width="20.7109375" style="180" customWidth="1"/>
    <col min="12289" max="12289" width="16.7109375" style="180" customWidth="1"/>
    <col min="12290" max="12290" width="3.85546875" style="180" customWidth="1"/>
    <col min="12291" max="12297" width="9.140625" style="180"/>
    <col min="12298" max="12298" width="19.28515625" style="180" customWidth="1"/>
    <col min="12299" max="12299" width="9.140625" style="180"/>
    <col min="12300" max="12300" width="25.42578125" style="180" customWidth="1"/>
    <col min="12301" max="12540" width="9.140625" style="180"/>
    <col min="12541" max="12541" width="4.5703125" style="180" customWidth="1"/>
    <col min="12542" max="12542" width="87.28515625" style="180" customWidth="1"/>
    <col min="12543" max="12544" width="20.7109375" style="180" customWidth="1"/>
    <col min="12545" max="12545" width="16.7109375" style="180" customWidth="1"/>
    <col min="12546" max="12546" width="3.85546875" style="180" customWidth="1"/>
    <col min="12547" max="12553" width="9.140625" style="180"/>
    <col min="12554" max="12554" width="19.28515625" style="180" customWidth="1"/>
    <col min="12555" max="12555" width="9.140625" style="180"/>
    <col min="12556" max="12556" width="25.42578125" style="180" customWidth="1"/>
    <col min="12557" max="12796" width="9.140625" style="180"/>
    <col min="12797" max="12797" width="4.5703125" style="180" customWidth="1"/>
    <col min="12798" max="12798" width="87.28515625" style="180" customWidth="1"/>
    <col min="12799" max="12800" width="20.7109375" style="180" customWidth="1"/>
    <col min="12801" max="12801" width="16.7109375" style="180" customWidth="1"/>
    <col min="12802" max="12802" width="3.85546875" style="180" customWidth="1"/>
    <col min="12803" max="12809" width="9.140625" style="180"/>
    <col min="12810" max="12810" width="19.28515625" style="180" customWidth="1"/>
    <col min="12811" max="12811" width="9.140625" style="180"/>
    <col min="12812" max="12812" width="25.42578125" style="180" customWidth="1"/>
    <col min="12813" max="13052" width="9.140625" style="180"/>
    <col min="13053" max="13053" width="4.5703125" style="180" customWidth="1"/>
    <col min="13054" max="13054" width="87.28515625" style="180" customWidth="1"/>
    <col min="13055" max="13056" width="20.7109375" style="180" customWidth="1"/>
    <col min="13057" max="13057" width="16.7109375" style="180" customWidth="1"/>
    <col min="13058" max="13058" width="3.85546875" style="180" customWidth="1"/>
    <col min="13059" max="13065" width="9.140625" style="180"/>
    <col min="13066" max="13066" width="19.28515625" style="180" customWidth="1"/>
    <col min="13067" max="13067" width="9.140625" style="180"/>
    <col min="13068" max="13068" width="25.42578125" style="180" customWidth="1"/>
    <col min="13069" max="13308" width="9.140625" style="180"/>
    <col min="13309" max="13309" width="4.5703125" style="180" customWidth="1"/>
    <col min="13310" max="13310" width="87.28515625" style="180" customWidth="1"/>
    <col min="13311" max="13312" width="20.7109375" style="180" customWidth="1"/>
    <col min="13313" max="13313" width="16.7109375" style="180" customWidth="1"/>
    <col min="13314" max="13314" width="3.85546875" style="180" customWidth="1"/>
    <col min="13315" max="13321" width="9.140625" style="180"/>
    <col min="13322" max="13322" width="19.28515625" style="180" customWidth="1"/>
    <col min="13323" max="13323" width="9.140625" style="180"/>
    <col min="13324" max="13324" width="25.42578125" style="180" customWidth="1"/>
    <col min="13325" max="13564" width="9.140625" style="180"/>
    <col min="13565" max="13565" width="4.5703125" style="180" customWidth="1"/>
    <col min="13566" max="13566" width="87.28515625" style="180" customWidth="1"/>
    <col min="13567" max="13568" width="20.7109375" style="180" customWidth="1"/>
    <col min="13569" max="13569" width="16.7109375" style="180" customWidth="1"/>
    <col min="13570" max="13570" width="3.85546875" style="180" customWidth="1"/>
    <col min="13571" max="13577" width="9.140625" style="180"/>
    <col min="13578" max="13578" width="19.28515625" style="180" customWidth="1"/>
    <col min="13579" max="13579" width="9.140625" style="180"/>
    <col min="13580" max="13580" width="25.42578125" style="180" customWidth="1"/>
    <col min="13581" max="13820" width="9.140625" style="180"/>
    <col min="13821" max="13821" width="4.5703125" style="180" customWidth="1"/>
    <col min="13822" max="13822" width="87.28515625" style="180" customWidth="1"/>
    <col min="13823" max="13824" width="20.7109375" style="180" customWidth="1"/>
    <col min="13825" max="13825" width="16.7109375" style="180" customWidth="1"/>
    <col min="13826" max="13826" width="3.85546875" style="180" customWidth="1"/>
    <col min="13827" max="13833" width="9.140625" style="180"/>
    <col min="13834" max="13834" width="19.28515625" style="180" customWidth="1"/>
    <col min="13835" max="13835" width="9.140625" style="180"/>
    <col min="13836" max="13836" width="25.42578125" style="180" customWidth="1"/>
    <col min="13837" max="14076" width="9.140625" style="180"/>
    <col min="14077" max="14077" width="4.5703125" style="180" customWidth="1"/>
    <col min="14078" max="14078" width="87.28515625" style="180" customWidth="1"/>
    <col min="14079" max="14080" width="20.7109375" style="180" customWidth="1"/>
    <col min="14081" max="14081" width="16.7109375" style="180" customWidth="1"/>
    <col min="14082" max="14082" width="3.85546875" style="180" customWidth="1"/>
    <col min="14083" max="14089" width="9.140625" style="180"/>
    <col min="14090" max="14090" width="19.28515625" style="180" customWidth="1"/>
    <col min="14091" max="14091" width="9.140625" style="180"/>
    <col min="14092" max="14092" width="25.42578125" style="180" customWidth="1"/>
    <col min="14093" max="14332" width="9.140625" style="180"/>
    <col min="14333" max="14333" width="4.5703125" style="180" customWidth="1"/>
    <col min="14334" max="14334" width="87.28515625" style="180" customWidth="1"/>
    <col min="14335" max="14336" width="20.7109375" style="180" customWidth="1"/>
    <col min="14337" max="14337" width="16.7109375" style="180" customWidth="1"/>
    <col min="14338" max="14338" width="3.85546875" style="180" customWidth="1"/>
    <col min="14339" max="14345" width="9.140625" style="180"/>
    <col min="14346" max="14346" width="19.28515625" style="180" customWidth="1"/>
    <col min="14347" max="14347" width="9.140625" style="180"/>
    <col min="14348" max="14348" width="25.42578125" style="180" customWidth="1"/>
    <col min="14349" max="14588" width="9.140625" style="180"/>
    <col min="14589" max="14589" width="4.5703125" style="180" customWidth="1"/>
    <col min="14590" max="14590" width="87.28515625" style="180" customWidth="1"/>
    <col min="14591" max="14592" width="20.7109375" style="180" customWidth="1"/>
    <col min="14593" max="14593" width="16.7109375" style="180" customWidth="1"/>
    <col min="14594" max="14594" width="3.85546875" style="180" customWidth="1"/>
    <col min="14595" max="14601" width="9.140625" style="180"/>
    <col min="14602" max="14602" width="19.28515625" style="180" customWidth="1"/>
    <col min="14603" max="14603" width="9.140625" style="180"/>
    <col min="14604" max="14604" width="25.42578125" style="180" customWidth="1"/>
    <col min="14605" max="14844" width="9.140625" style="180"/>
    <col min="14845" max="14845" width="4.5703125" style="180" customWidth="1"/>
    <col min="14846" max="14846" width="87.28515625" style="180" customWidth="1"/>
    <col min="14847" max="14848" width="20.7109375" style="180" customWidth="1"/>
    <col min="14849" max="14849" width="16.7109375" style="180" customWidth="1"/>
    <col min="14850" max="14850" width="3.85546875" style="180" customWidth="1"/>
    <col min="14851" max="14857" width="9.140625" style="180"/>
    <col min="14858" max="14858" width="19.28515625" style="180" customWidth="1"/>
    <col min="14859" max="14859" width="9.140625" style="180"/>
    <col min="14860" max="14860" width="25.42578125" style="180" customWidth="1"/>
    <col min="14861" max="15100" width="9.140625" style="180"/>
    <col min="15101" max="15101" width="4.5703125" style="180" customWidth="1"/>
    <col min="15102" max="15102" width="87.28515625" style="180" customWidth="1"/>
    <col min="15103" max="15104" width="20.7109375" style="180" customWidth="1"/>
    <col min="15105" max="15105" width="16.7109375" style="180" customWidth="1"/>
    <col min="15106" max="15106" width="3.85546875" style="180" customWidth="1"/>
    <col min="15107" max="15113" width="9.140625" style="180"/>
    <col min="15114" max="15114" width="19.28515625" style="180" customWidth="1"/>
    <col min="15115" max="15115" width="9.140625" style="180"/>
    <col min="15116" max="15116" width="25.42578125" style="180" customWidth="1"/>
    <col min="15117" max="15356" width="9.140625" style="180"/>
    <col min="15357" max="15357" width="4.5703125" style="180" customWidth="1"/>
    <col min="15358" max="15358" width="87.28515625" style="180" customWidth="1"/>
    <col min="15359" max="15360" width="20.7109375" style="180" customWidth="1"/>
    <col min="15361" max="15361" width="16.7109375" style="180" customWidth="1"/>
    <col min="15362" max="15362" width="3.85546875" style="180" customWidth="1"/>
    <col min="15363" max="15369" width="9.140625" style="180"/>
    <col min="15370" max="15370" width="19.28515625" style="180" customWidth="1"/>
    <col min="15371" max="15371" width="9.140625" style="180"/>
    <col min="15372" max="15372" width="25.42578125" style="180" customWidth="1"/>
    <col min="15373" max="15612" width="9.140625" style="180"/>
    <col min="15613" max="15613" width="4.5703125" style="180" customWidth="1"/>
    <col min="15614" max="15614" width="87.28515625" style="180" customWidth="1"/>
    <col min="15615" max="15616" width="20.7109375" style="180" customWidth="1"/>
    <col min="15617" max="15617" width="16.7109375" style="180" customWidth="1"/>
    <col min="15618" max="15618" width="3.85546875" style="180" customWidth="1"/>
    <col min="15619" max="15625" width="9.140625" style="180"/>
    <col min="15626" max="15626" width="19.28515625" style="180" customWidth="1"/>
    <col min="15627" max="15627" width="9.140625" style="180"/>
    <col min="15628" max="15628" width="25.42578125" style="180" customWidth="1"/>
    <col min="15629" max="15868" width="9.140625" style="180"/>
    <col min="15869" max="15869" width="4.5703125" style="180" customWidth="1"/>
    <col min="15870" max="15870" width="87.28515625" style="180" customWidth="1"/>
    <col min="15871" max="15872" width="20.7109375" style="180" customWidth="1"/>
    <col min="15873" max="15873" width="16.7109375" style="180" customWidth="1"/>
    <col min="15874" max="15874" width="3.85546875" style="180" customWidth="1"/>
    <col min="15875" max="15881" width="9.140625" style="180"/>
    <col min="15882" max="15882" width="19.28515625" style="180" customWidth="1"/>
    <col min="15883" max="15883" width="9.140625" style="180"/>
    <col min="15884" max="15884" width="25.42578125" style="180" customWidth="1"/>
    <col min="15885" max="16124" width="9.140625" style="180"/>
    <col min="16125" max="16125" width="4.5703125" style="180" customWidth="1"/>
    <col min="16126" max="16126" width="87.28515625" style="180" customWidth="1"/>
    <col min="16127" max="16128" width="20.7109375" style="180" customWidth="1"/>
    <col min="16129" max="16129" width="16.7109375" style="180" customWidth="1"/>
    <col min="16130" max="16130" width="3.85546875" style="180" customWidth="1"/>
    <col min="16131" max="16137" width="9.140625" style="180"/>
    <col min="16138" max="16138" width="19.28515625" style="180" customWidth="1"/>
    <col min="16139" max="16139" width="9.140625" style="180"/>
    <col min="16140" max="16140" width="25.42578125" style="180" customWidth="1"/>
    <col min="16141" max="16384" width="9.140625" style="180"/>
  </cols>
  <sheetData>
    <row r="1" spans="1:12" ht="15.75">
      <c r="A1" s="177" t="s">
        <v>498</v>
      </c>
      <c r="B1" s="562"/>
    </row>
    <row r="2" spans="1:12" ht="17.25" customHeight="1">
      <c r="A2" s="1749" t="s">
        <v>4</v>
      </c>
      <c r="B2" s="1749"/>
      <c r="C2" s="1749"/>
      <c r="D2" s="1749"/>
      <c r="E2" s="1749"/>
      <c r="F2" s="1749"/>
    </row>
    <row r="3" spans="1:12" ht="17.25" customHeight="1">
      <c r="A3" s="1749" t="s">
        <v>619</v>
      </c>
      <c r="B3" s="1749"/>
      <c r="C3" s="1749"/>
      <c r="D3" s="1749"/>
      <c r="E3" s="1749"/>
      <c r="F3" s="1749"/>
    </row>
    <row r="4" spans="1:12" ht="17.25" customHeight="1">
      <c r="B4" s="185"/>
      <c r="C4" s="185"/>
      <c r="D4" s="179"/>
      <c r="E4" s="1564"/>
      <c r="F4" s="179"/>
    </row>
    <row r="5" spans="1:12" ht="20.25" customHeight="1">
      <c r="B5" s="185"/>
      <c r="C5" s="185"/>
      <c r="D5" s="186"/>
      <c r="E5" s="1565"/>
      <c r="F5" s="563" t="s">
        <v>620</v>
      </c>
    </row>
    <row r="6" spans="1:12" ht="17.25" customHeight="1">
      <c r="A6" s="564"/>
      <c r="B6" s="565"/>
      <c r="C6" s="1753" t="s">
        <v>812</v>
      </c>
      <c r="D6" s="1750" t="s">
        <v>229</v>
      </c>
      <c r="E6" s="1566"/>
      <c r="F6" s="566"/>
    </row>
    <row r="7" spans="1:12" ht="12.75" customHeight="1">
      <c r="A7" s="211" t="s">
        <v>621</v>
      </c>
      <c r="B7" s="567" t="s">
        <v>3</v>
      </c>
      <c r="C7" s="1754"/>
      <c r="D7" s="1751"/>
      <c r="E7" s="1567"/>
      <c r="F7" s="568" t="s">
        <v>230</v>
      </c>
    </row>
    <row r="8" spans="1:12" ht="26.25" customHeight="1">
      <c r="A8" s="569"/>
      <c r="B8" s="570"/>
      <c r="C8" s="1755"/>
      <c r="D8" s="1752"/>
      <c r="E8" s="1567"/>
      <c r="F8" s="1127" t="s">
        <v>531</v>
      </c>
      <c r="G8" s="201"/>
    </row>
    <row r="9" spans="1:12" s="205" customFormat="1" ht="9.75" customHeight="1">
      <c r="A9" s="203" t="s">
        <v>439</v>
      </c>
      <c r="B9" s="203">
        <v>2</v>
      </c>
      <c r="C9" s="571">
        <v>3</v>
      </c>
      <c r="D9" s="1106">
        <v>4</v>
      </c>
      <c r="E9" s="1568"/>
      <c r="F9" s="204">
        <v>5</v>
      </c>
    </row>
    <row r="10" spans="1:12" ht="30" customHeight="1">
      <c r="A10" s="572" t="s">
        <v>622</v>
      </c>
      <c r="B10" s="573" t="s">
        <v>623</v>
      </c>
      <c r="C10" s="1107">
        <v>398671644000</v>
      </c>
      <c r="D10" s="1107">
        <v>419795676774.93726</v>
      </c>
      <c r="E10" s="1569"/>
      <c r="F10" s="831">
        <v>1.052986042756874</v>
      </c>
      <c r="L10" s="648"/>
    </row>
    <row r="11" spans="1:12" ht="12.75" customHeight="1">
      <c r="A11" s="574"/>
      <c r="B11" s="575" t="s">
        <v>624</v>
      </c>
      <c r="C11" s="835"/>
      <c r="D11" s="1108"/>
      <c r="E11" s="1570"/>
      <c r="F11" s="832"/>
      <c r="L11" s="648"/>
    </row>
    <row r="12" spans="1:12" s="201" customFormat="1" ht="24" customHeight="1">
      <c r="A12" s="576"/>
      <c r="B12" s="577" t="s">
        <v>625</v>
      </c>
      <c r="C12" s="835">
        <v>349740000000</v>
      </c>
      <c r="D12" s="1108">
        <v>370261751775.37012</v>
      </c>
      <c r="E12" s="1570"/>
      <c r="F12" s="832">
        <v>1.0586771652523879</v>
      </c>
      <c r="G12" s="649"/>
      <c r="H12" s="649"/>
      <c r="J12" s="830"/>
      <c r="L12" s="649"/>
    </row>
    <row r="13" spans="1:12" s="201" customFormat="1" ht="12.75" customHeight="1">
      <c r="A13" s="576"/>
      <c r="B13" s="575" t="s">
        <v>626</v>
      </c>
      <c r="C13" s="837"/>
      <c r="D13" s="1108"/>
      <c r="E13" s="1570"/>
      <c r="F13" s="832"/>
      <c r="L13" s="649"/>
    </row>
    <row r="14" spans="1:12" ht="16.5" customHeight="1">
      <c r="A14" s="574"/>
      <c r="B14" s="212" t="s">
        <v>627</v>
      </c>
      <c r="C14" s="1109">
        <v>240700000000</v>
      </c>
      <c r="D14" s="1109">
        <v>258677054571.59003</v>
      </c>
      <c r="E14" s="1571"/>
      <c r="F14" s="833">
        <v>1.074686558253386</v>
      </c>
      <c r="K14" s="648"/>
      <c r="L14" s="648"/>
    </row>
    <row r="15" spans="1:12" ht="17.100000000000001" customHeight="1">
      <c r="A15" s="574"/>
      <c r="B15" s="578" t="s">
        <v>628</v>
      </c>
      <c r="C15" s="1109">
        <v>68400000000</v>
      </c>
      <c r="D15" s="1109">
        <v>71787252440.419998</v>
      </c>
      <c r="E15" s="1571"/>
      <c r="F15" s="833">
        <v>1.0495212345090643</v>
      </c>
      <c r="J15" s="849"/>
      <c r="K15" s="849"/>
      <c r="L15" s="648"/>
    </row>
    <row r="16" spans="1:12" ht="16.5" customHeight="1">
      <c r="A16" s="574"/>
      <c r="B16" s="212" t="s">
        <v>629</v>
      </c>
      <c r="C16" s="1109">
        <v>38500000000</v>
      </c>
      <c r="D16" s="1109">
        <v>41293050551.709991</v>
      </c>
      <c r="E16" s="1571"/>
      <c r="F16" s="833">
        <v>1.0725467675768829</v>
      </c>
      <c r="L16" s="742"/>
    </row>
    <row r="17" spans="1:12" ht="16.5" customHeight="1">
      <c r="A17" s="574"/>
      <c r="B17" s="579" t="s">
        <v>630</v>
      </c>
      <c r="C17" s="1109">
        <v>64100000000</v>
      </c>
      <c r="D17" s="1109">
        <v>63797444200.890007</v>
      </c>
      <c r="E17" s="1571"/>
      <c r="F17" s="833">
        <v>0.99527994073151338</v>
      </c>
      <c r="L17" s="743"/>
    </row>
    <row r="18" spans="1:12" ht="16.5" customHeight="1">
      <c r="A18" s="574"/>
      <c r="B18" s="579" t="s">
        <v>631</v>
      </c>
      <c r="C18" s="1109">
        <v>4740000000</v>
      </c>
      <c r="D18" s="1109">
        <v>4822112661.5799999</v>
      </c>
      <c r="E18" s="1571"/>
      <c r="F18" s="833">
        <v>1.0173233463248945</v>
      </c>
      <c r="L18" s="743"/>
    </row>
    <row r="19" spans="1:12" s="201" customFormat="1" ht="16.5" customHeight="1">
      <c r="A19" s="576"/>
      <c r="B19" s="577" t="s">
        <v>632</v>
      </c>
      <c r="C19" s="1108">
        <v>46589928000</v>
      </c>
      <c r="D19" s="1108">
        <v>47401895079.647141</v>
      </c>
      <c r="E19" s="1572"/>
      <c r="F19" s="832">
        <v>1.0174279530899284</v>
      </c>
    </row>
    <row r="20" spans="1:12" ht="17.100000000000001" customHeight="1">
      <c r="A20" s="574"/>
      <c r="B20" s="579" t="s">
        <v>633</v>
      </c>
      <c r="C20" s="1109">
        <v>4680000000</v>
      </c>
      <c r="D20" s="1109">
        <v>4557739957.8299999</v>
      </c>
      <c r="E20" s="1571"/>
      <c r="F20" s="833">
        <v>0.97387605936538457</v>
      </c>
      <c r="L20" s="744"/>
    </row>
    <row r="21" spans="1:12" ht="24" customHeight="1">
      <c r="A21" s="574"/>
      <c r="B21" s="577" t="s">
        <v>634</v>
      </c>
      <c r="C21" s="835">
        <v>2341716000</v>
      </c>
      <c r="D21" s="1108">
        <v>2132029919.9200001</v>
      </c>
      <c r="E21" s="1570"/>
      <c r="F21" s="832">
        <v>0.9104562295000761</v>
      </c>
      <c r="L21" s="744"/>
    </row>
    <row r="22" spans="1:12" ht="17.100000000000001" customHeight="1">
      <c r="A22" s="580" t="s">
        <v>4</v>
      </c>
      <c r="B22" s="579" t="s">
        <v>635</v>
      </c>
      <c r="C22" s="837">
        <v>160344000</v>
      </c>
      <c r="D22" s="1109">
        <v>166027738.12</v>
      </c>
      <c r="E22" s="1571"/>
      <c r="F22" s="833">
        <v>1.035447151873472</v>
      </c>
      <c r="G22" s="208"/>
    </row>
    <row r="23" spans="1:12" ht="17.100000000000001" customHeight="1">
      <c r="A23" s="211"/>
      <c r="B23" s="579" t="s">
        <v>636</v>
      </c>
      <c r="C23" s="837">
        <v>2181372000</v>
      </c>
      <c r="D23" s="1110">
        <v>1966002181.8000002</v>
      </c>
      <c r="E23" s="1573"/>
      <c r="F23" s="833">
        <v>0.901268642762445</v>
      </c>
      <c r="G23" s="208"/>
      <c r="I23" s="744"/>
    </row>
    <row r="24" spans="1:12" ht="24" customHeight="1">
      <c r="A24" s="580" t="s">
        <v>637</v>
      </c>
      <c r="B24" s="581" t="s">
        <v>638</v>
      </c>
      <c r="C24" s="1108">
        <v>508019293000</v>
      </c>
      <c r="D24" s="1108">
        <v>504776147677.29028</v>
      </c>
      <c r="E24" s="1572" t="s">
        <v>893</v>
      </c>
      <c r="F24" s="832">
        <v>0.99361609811399487</v>
      </c>
      <c r="G24" s="208"/>
      <c r="J24" s="180">
        <v>0</v>
      </c>
    </row>
    <row r="25" spans="1:12" ht="12.75" customHeight="1">
      <c r="A25" s="574"/>
      <c r="B25" s="575" t="s">
        <v>626</v>
      </c>
      <c r="C25" s="836"/>
      <c r="D25" s="1108"/>
      <c r="E25" s="1570"/>
      <c r="F25" s="832"/>
      <c r="G25" s="208"/>
    </row>
    <row r="26" spans="1:12" ht="17.100000000000001" customHeight="1">
      <c r="A26" s="574"/>
      <c r="B26" s="212" t="s">
        <v>639</v>
      </c>
      <c r="C26" s="1109">
        <v>29301490000</v>
      </c>
      <c r="D26" s="1109">
        <v>29300228064.389999</v>
      </c>
      <c r="E26" s="1571"/>
      <c r="F26" s="833">
        <v>0.99995693271536701</v>
      </c>
      <c r="G26" s="208"/>
    </row>
    <row r="27" spans="1:12" ht="17.100000000000001" customHeight="1">
      <c r="A27" s="574"/>
      <c r="B27" s="212" t="s">
        <v>640</v>
      </c>
      <c r="C27" s="1109">
        <v>24827509660</v>
      </c>
      <c r="D27" s="1109">
        <v>24827509656.210003</v>
      </c>
      <c r="E27" s="1571"/>
      <c r="F27" s="833">
        <v>0.99999999984734689</v>
      </c>
      <c r="G27" s="208"/>
    </row>
    <row r="28" spans="1:12" ht="17.100000000000001" customHeight="1">
      <c r="A28" s="574"/>
      <c r="B28" s="582" t="s">
        <v>641</v>
      </c>
      <c r="C28" s="1109">
        <v>18430517000</v>
      </c>
      <c r="D28" s="1109">
        <v>18430121406.009998</v>
      </c>
      <c r="E28" s="1571"/>
      <c r="F28" s="833">
        <v>0.99997853592549779</v>
      </c>
      <c r="G28" s="208"/>
    </row>
    <row r="29" spans="1:12" ht="17.100000000000001" customHeight="1">
      <c r="A29" s="574"/>
      <c r="B29" s="583" t="s">
        <v>642</v>
      </c>
      <c r="C29" s="838">
        <v>45522023000</v>
      </c>
      <c r="D29" s="1109">
        <v>45522023000</v>
      </c>
      <c r="E29" s="1571"/>
      <c r="F29" s="833">
        <v>1</v>
      </c>
      <c r="G29" s="208"/>
    </row>
    <row r="30" spans="1:12" ht="17.100000000000001" customHeight="1">
      <c r="A30" s="584"/>
      <c r="B30" s="585" t="s">
        <v>643</v>
      </c>
      <c r="C30" s="1111">
        <v>67029431699</v>
      </c>
      <c r="D30" s="1111">
        <v>67029414434.839996</v>
      </c>
      <c r="E30" s="1574"/>
      <c r="F30" s="834">
        <v>0.99999974243911116</v>
      </c>
    </row>
    <row r="31" spans="1:12">
      <c r="C31" s="839"/>
      <c r="D31" s="839"/>
    </row>
    <row r="32" spans="1:12" ht="15">
      <c r="A32" s="1105" t="s">
        <v>932</v>
      </c>
    </row>
    <row r="33" spans="1:7" ht="15">
      <c r="B33" s="1010"/>
    </row>
    <row r="34" spans="1:7" ht="15">
      <c r="A34" s="43"/>
      <c r="B34" s="980"/>
      <c r="C34" s="43"/>
      <c r="D34" s="43"/>
      <c r="E34" s="1575"/>
      <c r="F34" s="43"/>
      <c r="G34" s="586"/>
    </row>
    <row r="35" spans="1:7">
      <c r="A35" s="43"/>
      <c r="B35" s="43"/>
      <c r="C35" s="43"/>
      <c r="D35" s="43"/>
      <c r="E35" s="1575"/>
      <c r="F35" s="43"/>
      <c r="G35" s="586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J20" sqref="J20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653" t="s">
        <v>467</v>
      </c>
      <c r="C1" s="1653"/>
      <c r="D1" s="1653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098">
        <v>5</v>
      </c>
      <c r="F5" s="258"/>
    </row>
    <row r="6" spans="1:10" ht="15.75" customHeight="1">
      <c r="A6" s="256" t="s">
        <v>4</v>
      </c>
      <c r="B6" s="257" t="s">
        <v>4</v>
      </c>
      <c r="E6" s="1099"/>
      <c r="F6" s="259"/>
    </row>
    <row r="7" spans="1:10" ht="15.75" customHeight="1">
      <c r="A7" s="256" t="s">
        <v>471</v>
      </c>
      <c r="B7" s="257" t="s">
        <v>907</v>
      </c>
      <c r="E7" s="1098">
        <v>12</v>
      </c>
      <c r="F7" s="258"/>
    </row>
    <row r="8" spans="1:10" ht="15.75" customHeight="1">
      <c r="A8" s="260"/>
      <c r="B8" s="257" t="s">
        <v>4</v>
      </c>
      <c r="E8" s="1100"/>
      <c r="F8" s="72"/>
    </row>
    <row r="9" spans="1:10" ht="15.75" customHeight="1">
      <c r="A9" s="256" t="s">
        <v>472</v>
      </c>
      <c r="B9" s="257" t="s">
        <v>473</v>
      </c>
      <c r="E9" s="1098">
        <v>14</v>
      </c>
      <c r="F9" s="258"/>
    </row>
    <row r="10" spans="1:10" ht="15.75" customHeight="1">
      <c r="A10" s="260"/>
      <c r="E10" s="1100"/>
      <c r="F10" s="72"/>
    </row>
    <row r="11" spans="1:10" ht="15.75" customHeight="1">
      <c r="A11" s="256" t="s">
        <v>474</v>
      </c>
      <c r="B11" s="257" t="s">
        <v>475</v>
      </c>
      <c r="E11" s="1098">
        <v>19</v>
      </c>
      <c r="F11" s="258"/>
    </row>
    <row r="12" spans="1:10" ht="15.75" customHeight="1">
      <c r="A12" s="260"/>
      <c r="E12" s="1100"/>
      <c r="F12" s="72"/>
    </row>
    <row r="13" spans="1:10" ht="15.75" customHeight="1">
      <c r="A13" s="256" t="s">
        <v>476</v>
      </c>
      <c r="B13" s="257" t="s">
        <v>477</v>
      </c>
      <c r="E13" s="1098">
        <v>22</v>
      </c>
      <c r="F13" s="258"/>
    </row>
    <row r="14" spans="1:10" ht="15.75" customHeight="1">
      <c r="A14" s="260"/>
      <c r="E14" s="1100"/>
      <c r="F14" s="72"/>
    </row>
    <row r="15" spans="1:10" ht="15.75" customHeight="1">
      <c r="A15" s="256" t="s">
        <v>478</v>
      </c>
      <c r="B15" s="257" t="s">
        <v>479</v>
      </c>
      <c r="E15" s="1100">
        <v>24</v>
      </c>
      <c r="F15" s="72"/>
    </row>
    <row r="16" spans="1:10" ht="15.75" customHeight="1">
      <c r="A16" s="260"/>
      <c r="E16" s="1100"/>
      <c r="F16" s="72"/>
    </row>
    <row r="17" spans="1:6" ht="15.75" customHeight="1">
      <c r="A17" s="256" t="s">
        <v>480</v>
      </c>
      <c r="B17" s="257" t="s">
        <v>481</v>
      </c>
      <c r="E17" s="1098">
        <v>28</v>
      </c>
      <c r="F17" s="258"/>
    </row>
    <row r="18" spans="1:6" ht="15.75" customHeight="1">
      <c r="A18" s="260"/>
      <c r="E18" s="1100"/>
      <c r="F18" s="72"/>
    </row>
    <row r="19" spans="1:6" ht="15.75" customHeight="1">
      <c r="A19" s="256" t="s">
        <v>482</v>
      </c>
      <c r="B19" s="257" t="s">
        <v>483</v>
      </c>
      <c r="E19" s="1098">
        <v>34</v>
      </c>
      <c r="F19" s="258"/>
    </row>
    <row r="20" spans="1:6" ht="15.75" customHeight="1">
      <c r="A20" s="256"/>
      <c r="B20" s="257"/>
      <c r="E20" s="1098"/>
      <c r="F20" s="258"/>
    </row>
    <row r="21" spans="1:6" ht="15.75" customHeight="1">
      <c r="A21" s="256" t="s">
        <v>484</v>
      </c>
      <c r="B21" s="257" t="s">
        <v>485</v>
      </c>
      <c r="E21" s="1098">
        <v>48</v>
      </c>
      <c r="F21" s="258"/>
    </row>
    <row r="22" spans="1:6" ht="15.75" customHeight="1">
      <c r="A22" s="256"/>
      <c r="B22" s="257"/>
      <c r="E22" s="1098"/>
      <c r="F22" s="258"/>
    </row>
    <row r="23" spans="1:6" ht="15.75" customHeight="1">
      <c r="A23" s="256" t="s">
        <v>486</v>
      </c>
      <c r="B23" s="257" t="s">
        <v>487</v>
      </c>
      <c r="E23" s="1098">
        <v>53</v>
      </c>
      <c r="F23" s="258"/>
    </row>
    <row r="24" spans="1:6" ht="15.75" customHeight="1">
      <c r="B24" s="257"/>
      <c r="E24" s="1100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098">
        <v>56</v>
      </c>
      <c r="F25" s="264"/>
    </row>
    <row r="26" spans="1:6" ht="15.75">
      <c r="A26" s="265"/>
      <c r="B26" s="262"/>
      <c r="C26" s="263"/>
      <c r="D26" s="263"/>
      <c r="E26" s="1098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098">
        <v>58</v>
      </c>
      <c r="F27" s="264"/>
    </row>
    <row r="28" spans="1:6" ht="15.75">
      <c r="A28" s="265"/>
      <c r="B28" s="262"/>
      <c r="E28" s="1098"/>
      <c r="F28" s="264"/>
    </row>
    <row r="29" spans="1:6" ht="15.75">
      <c r="A29" s="261" t="s">
        <v>492</v>
      </c>
      <c r="B29" s="266" t="s">
        <v>493</v>
      </c>
      <c r="E29" s="1098">
        <v>61</v>
      </c>
      <c r="F29" s="264"/>
    </row>
    <row r="30" spans="1:6" ht="15.75">
      <c r="A30" s="265"/>
      <c r="B30" s="262"/>
      <c r="E30" s="1098"/>
      <c r="F30" s="264"/>
    </row>
    <row r="31" spans="1:6" ht="15.75">
      <c r="A31" s="265" t="s">
        <v>494</v>
      </c>
      <c r="B31" s="266" t="s">
        <v>495</v>
      </c>
      <c r="E31" s="1098">
        <v>62</v>
      </c>
      <c r="F31" s="264"/>
    </row>
    <row r="32" spans="1:6" ht="15.75">
      <c r="A32" s="265"/>
      <c r="B32" s="262"/>
      <c r="E32" s="1098"/>
      <c r="F32" s="264"/>
    </row>
    <row r="33" spans="1:6" ht="15.75">
      <c r="A33" s="265" t="s">
        <v>496</v>
      </c>
      <c r="B33" s="266" t="s">
        <v>497</v>
      </c>
      <c r="C33" s="263"/>
      <c r="D33" s="263"/>
      <c r="E33" s="1098">
        <v>63</v>
      </c>
      <c r="F33" s="264"/>
    </row>
    <row r="34" spans="1:6" ht="15.75">
      <c r="A34" s="261"/>
      <c r="B34" s="262"/>
      <c r="C34" s="263"/>
      <c r="D34" s="263"/>
      <c r="E34" s="1098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098">
        <v>65</v>
      </c>
      <c r="F35" s="264"/>
    </row>
    <row r="36" spans="1:6">
      <c r="E36" s="1098"/>
      <c r="F36" s="258"/>
    </row>
    <row r="37" spans="1:6" ht="15.75">
      <c r="A37" s="265" t="s">
        <v>500</v>
      </c>
      <c r="B37" s="257" t="s">
        <v>501</v>
      </c>
      <c r="C37" s="267"/>
      <c r="E37" s="1101">
        <v>66</v>
      </c>
      <c r="F37" s="268"/>
    </row>
    <row r="38" spans="1:6" ht="15.75">
      <c r="A38" s="269"/>
      <c r="E38" s="1098"/>
      <c r="F38" s="258"/>
    </row>
    <row r="39" spans="1:6" ht="15.75">
      <c r="A39" s="265" t="s">
        <v>502</v>
      </c>
      <c r="B39" s="257" t="s">
        <v>503</v>
      </c>
      <c r="E39" s="1101">
        <v>68</v>
      </c>
      <c r="F39" s="268"/>
    </row>
    <row r="40" spans="1:6" ht="15.75">
      <c r="A40" s="269"/>
      <c r="E40" s="1098"/>
      <c r="F40" s="258"/>
    </row>
    <row r="41" spans="1:6" ht="15.75">
      <c r="A41" s="265" t="s">
        <v>504</v>
      </c>
      <c r="B41" s="257" t="s">
        <v>505</v>
      </c>
      <c r="E41" s="1101">
        <v>70</v>
      </c>
      <c r="F41" s="268"/>
    </row>
    <row r="42" spans="1:6">
      <c r="E42" s="1101"/>
    </row>
    <row r="43" spans="1:6" ht="15.75">
      <c r="A43" s="265" t="s">
        <v>506</v>
      </c>
      <c r="B43" s="257" t="s">
        <v>507</v>
      </c>
      <c r="C43"/>
      <c r="E43" s="1101">
        <v>86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Q26" sqref="Q2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650" t="s">
        <v>509</v>
      </c>
      <c r="C20" s="1650"/>
      <c r="D20" s="1650"/>
      <c r="E20" s="1650"/>
      <c r="F20" s="1650"/>
      <c r="G20" s="1650"/>
      <c r="H20" s="1650"/>
      <c r="I20" s="1650"/>
      <c r="J20" s="1650"/>
      <c r="K20" s="1650"/>
      <c r="L20" s="1650"/>
      <c r="M20" s="1650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650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</row>
    <row r="38" spans="1:14" s="248" customFormat="1" ht="18">
      <c r="A38" s="1652"/>
      <c r="B38" s="1652"/>
      <c r="C38" s="1652"/>
      <c r="D38" s="1652"/>
      <c r="E38" s="1652"/>
      <c r="F38" s="1652"/>
      <c r="G38" s="1652"/>
      <c r="H38" s="1652"/>
      <c r="I38" s="1652"/>
      <c r="J38" s="1652"/>
      <c r="K38" s="1652"/>
      <c r="L38" s="1652"/>
      <c r="M38" s="1652"/>
      <c r="N38" s="165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zoomScaleSheetLayoutView="75" workbookViewId="0">
      <selection activeCell="B34" sqref="B34"/>
    </sheetView>
  </sheetViews>
  <sheetFormatPr defaultColWidth="9.28515625" defaultRowHeight="14.25"/>
  <cols>
    <col min="1" max="1" width="53" style="1160" customWidth="1"/>
    <col min="2" max="2" width="18" style="1160" bestFit="1" customWidth="1"/>
    <col min="3" max="5" width="15.85546875" style="1160" customWidth="1"/>
    <col min="6" max="8" width="12.28515625" style="1160" customWidth="1"/>
    <col min="9" max="9" width="9.28515625" style="1160"/>
    <col min="10" max="12" width="9.28515625" style="1202"/>
    <col min="13" max="252" width="9.28515625" style="1160"/>
    <col min="253" max="253" width="53" style="1160" customWidth="1"/>
    <col min="254" max="254" width="18" style="1160" bestFit="1" customWidth="1"/>
    <col min="255" max="257" width="15.85546875" style="1160" customWidth="1"/>
    <col min="258" max="260" width="12.28515625" style="1160" customWidth="1"/>
    <col min="261" max="262" width="9.28515625" style="1160"/>
    <col min="263" max="263" width="15" style="1160" customWidth="1"/>
    <col min="264" max="264" width="15.5703125" style="1160" bestFit="1" customWidth="1"/>
    <col min="265" max="265" width="15.85546875" style="1160" customWidth="1"/>
    <col min="266" max="508" width="9.28515625" style="1160"/>
    <col min="509" max="509" width="53" style="1160" customWidth="1"/>
    <col min="510" max="510" width="18" style="1160" bestFit="1" customWidth="1"/>
    <col min="511" max="513" width="15.85546875" style="1160" customWidth="1"/>
    <col min="514" max="516" width="12.28515625" style="1160" customWidth="1"/>
    <col min="517" max="518" width="9.28515625" style="1160"/>
    <col min="519" max="519" width="15" style="1160" customWidth="1"/>
    <col min="520" max="520" width="15.5703125" style="1160" bestFit="1" customWidth="1"/>
    <col min="521" max="521" width="15.85546875" style="1160" customWidth="1"/>
    <col min="522" max="764" width="9.28515625" style="1160"/>
    <col min="765" max="765" width="53" style="1160" customWidth="1"/>
    <col min="766" max="766" width="18" style="1160" bestFit="1" customWidth="1"/>
    <col min="767" max="769" width="15.85546875" style="1160" customWidth="1"/>
    <col min="770" max="772" width="12.28515625" style="1160" customWidth="1"/>
    <col min="773" max="774" width="9.28515625" style="1160"/>
    <col min="775" max="775" width="15" style="1160" customWidth="1"/>
    <col min="776" max="776" width="15.5703125" style="1160" bestFit="1" customWidth="1"/>
    <col min="777" max="777" width="15.85546875" style="1160" customWidth="1"/>
    <col min="778" max="1020" width="9.28515625" style="1160"/>
    <col min="1021" max="1021" width="53" style="1160" customWidth="1"/>
    <col min="1022" max="1022" width="18" style="1160" bestFit="1" customWidth="1"/>
    <col min="1023" max="1025" width="15.85546875" style="1160" customWidth="1"/>
    <col min="1026" max="1028" width="12.28515625" style="1160" customWidth="1"/>
    <col min="1029" max="1030" width="9.28515625" style="1160"/>
    <col min="1031" max="1031" width="15" style="1160" customWidth="1"/>
    <col min="1032" max="1032" width="15.5703125" style="1160" bestFit="1" customWidth="1"/>
    <col min="1033" max="1033" width="15.85546875" style="1160" customWidth="1"/>
    <col min="1034" max="1276" width="9.28515625" style="1160"/>
    <col min="1277" max="1277" width="53" style="1160" customWidth="1"/>
    <col min="1278" max="1278" width="18" style="1160" bestFit="1" customWidth="1"/>
    <col min="1279" max="1281" width="15.85546875" style="1160" customWidth="1"/>
    <col min="1282" max="1284" width="12.28515625" style="1160" customWidth="1"/>
    <col min="1285" max="1286" width="9.28515625" style="1160"/>
    <col min="1287" max="1287" width="15" style="1160" customWidth="1"/>
    <col min="1288" max="1288" width="15.5703125" style="1160" bestFit="1" customWidth="1"/>
    <col min="1289" max="1289" width="15.85546875" style="1160" customWidth="1"/>
    <col min="1290" max="1532" width="9.28515625" style="1160"/>
    <col min="1533" max="1533" width="53" style="1160" customWidth="1"/>
    <col min="1534" max="1534" width="18" style="1160" bestFit="1" customWidth="1"/>
    <col min="1535" max="1537" width="15.85546875" style="1160" customWidth="1"/>
    <col min="1538" max="1540" width="12.28515625" style="1160" customWidth="1"/>
    <col min="1541" max="1542" width="9.28515625" style="1160"/>
    <col min="1543" max="1543" width="15" style="1160" customWidth="1"/>
    <col min="1544" max="1544" width="15.5703125" style="1160" bestFit="1" customWidth="1"/>
    <col min="1545" max="1545" width="15.85546875" style="1160" customWidth="1"/>
    <col min="1546" max="1788" width="9.28515625" style="1160"/>
    <col min="1789" max="1789" width="53" style="1160" customWidth="1"/>
    <col min="1790" max="1790" width="18" style="1160" bestFit="1" customWidth="1"/>
    <col min="1791" max="1793" width="15.85546875" style="1160" customWidth="1"/>
    <col min="1794" max="1796" width="12.28515625" style="1160" customWidth="1"/>
    <col min="1797" max="1798" width="9.28515625" style="1160"/>
    <col min="1799" max="1799" width="15" style="1160" customWidth="1"/>
    <col min="1800" max="1800" width="15.5703125" style="1160" bestFit="1" customWidth="1"/>
    <col min="1801" max="1801" width="15.85546875" style="1160" customWidth="1"/>
    <col min="1802" max="2044" width="9.28515625" style="1160"/>
    <col min="2045" max="2045" width="53" style="1160" customWidth="1"/>
    <col min="2046" max="2046" width="18" style="1160" bestFit="1" customWidth="1"/>
    <col min="2047" max="2049" width="15.85546875" style="1160" customWidth="1"/>
    <col min="2050" max="2052" width="12.28515625" style="1160" customWidth="1"/>
    <col min="2053" max="2054" width="9.28515625" style="1160"/>
    <col min="2055" max="2055" width="15" style="1160" customWidth="1"/>
    <col min="2056" max="2056" width="15.5703125" style="1160" bestFit="1" customWidth="1"/>
    <col min="2057" max="2057" width="15.85546875" style="1160" customWidth="1"/>
    <col min="2058" max="2300" width="9.28515625" style="1160"/>
    <col min="2301" max="2301" width="53" style="1160" customWidth="1"/>
    <col min="2302" max="2302" width="18" style="1160" bestFit="1" customWidth="1"/>
    <col min="2303" max="2305" width="15.85546875" style="1160" customWidth="1"/>
    <col min="2306" max="2308" width="12.28515625" style="1160" customWidth="1"/>
    <col min="2309" max="2310" width="9.28515625" style="1160"/>
    <col min="2311" max="2311" width="15" style="1160" customWidth="1"/>
    <col min="2312" max="2312" width="15.5703125" style="1160" bestFit="1" customWidth="1"/>
    <col min="2313" max="2313" width="15.85546875" style="1160" customWidth="1"/>
    <col min="2314" max="2556" width="9.28515625" style="1160"/>
    <col min="2557" max="2557" width="53" style="1160" customWidth="1"/>
    <col min="2558" max="2558" width="18" style="1160" bestFit="1" customWidth="1"/>
    <col min="2559" max="2561" width="15.85546875" style="1160" customWidth="1"/>
    <col min="2562" max="2564" width="12.28515625" style="1160" customWidth="1"/>
    <col min="2565" max="2566" width="9.28515625" style="1160"/>
    <col min="2567" max="2567" width="15" style="1160" customWidth="1"/>
    <col min="2568" max="2568" width="15.5703125" style="1160" bestFit="1" customWidth="1"/>
    <col min="2569" max="2569" width="15.85546875" style="1160" customWidth="1"/>
    <col min="2570" max="2812" width="9.28515625" style="1160"/>
    <col min="2813" max="2813" width="53" style="1160" customWidth="1"/>
    <col min="2814" max="2814" width="18" style="1160" bestFit="1" customWidth="1"/>
    <col min="2815" max="2817" width="15.85546875" style="1160" customWidth="1"/>
    <col min="2818" max="2820" width="12.28515625" style="1160" customWidth="1"/>
    <col min="2821" max="2822" width="9.28515625" style="1160"/>
    <col min="2823" max="2823" width="15" style="1160" customWidth="1"/>
    <col min="2824" max="2824" width="15.5703125" style="1160" bestFit="1" customWidth="1"/>
    <col min="2825" max="2825" width="15.85546875" style="1160" customWidth="1"/>
    <col min="2826" max="3068" width="9.28515625" style="1160"/>
    <col min="3069" max="3069" width="53" style="1160" customWidth="1"/>
    <col min="3070" max="3070" width="18" style="1160" bestFit="1" customWidth="1"/>
    <col min="3071" max="3073" width="15.85546875" style="1160" customWidth="1"/>
    <col min="3074" max="3076" width="12.28515625" style="1160" customWidth="1"/>
    <col min="3077" max="3078" width="9.28515625" style="1160"/>
    <col min="3079" max="3079" width="15" style="1160" customWidth="1"/>
    <col min="3080" max="3080" width="15.5703125" style="1160" bestFit="1" customWidth="1"/>
    <col min="3081" max="3081" width="15.85546875" style="1160" customWidth="1"/>
    <col min="3082" max="3324" width="9.28515625" style="1160"/>
    <col min="3325" max="3325" width="53" style="1160" customWidth="1"/>
    <col min="3326" max="3326" width="18" style="1160" bestFit="1" customWidth="1"/>
    <col min="3327" max="3329" width="15.85546875" style="1160" customWidth="1"/>
    <col min="3330" max="3332" width="12.28515625" style="1160" customWidth="1"/>
    <col min="3333" max="3334" width="9.28515625" style="1160"/>
    <col min="3335" max="3335" width="15" style="1160" customWidth="1"/>
    <col min="3336" max="3336" width="15.5703125" style="1160" bestFit="1" customWidth="1"/>
    <col min="3337" max="3337" width="15.85546875" style="1160" customWidth="1"/>
    <col min="3338" max="3580" width="9.28515625" style="1160"/>
    <col min="3581" max="3581" width="53" style="1160" customWidth="1"/>
    <col min="3582" max="3582" width="18" style="1160" bestFit="1" customWidth="1"/>
    <col min="3583" max="3585" width="15.85546875" style="1160" customWidth="1"/>
    <col min="3586" max="3588" width="12.28515625" style="1160" customWidth="1"/>
    <col min="3589" max="3590" width="9.28515625" style="1160"/>
    <col min="3591" max="3591" width="15" style="1160" customWidth="1"/>
    <col min="3592" max="3592" width="15.5703125" style="1160" bestFit="1" customWidth="1"/>
    <col min="3593" max="3593" width="15.85546875" style="1160" customWidth="1"/>
    <col min="3594" max="3836" width="9.28515625" style="1160"/>
    <col min="3837" max="3837" width="53" style="1160" customWidth="1"/>
    <col min="3838" max="3838" width="18" style="1160" bestFit="1" customWidth="1"/>
    <col min="3839" max="3841" width="15.85546875" style="1160" customWidth="1"/>
    <col min="3842" max="3844" width="12.28515625" style="1160" customWidth="1"/>
    <col min="3845" max="3846" width="9.28515625" style="1160"/>
    <col min="3847" max="3847" width="15" style="1160" customWidth="1"/>
    <col min="3848" max="3848" width="15.5703125" style="1160" bestFit="1" customWidth="1"/>
    <col min="3849" max="3849" width="15.85546875" style="1160" customWidth="1"/>
    <col min="3850" max="4092" width="9.28515625" style="1160"/>
    <col min="4093" max="4093" width="53" style="1160" customWidth="1"/>
    <col min="4094" max="4094" width="18" style="1160" bestFit="1" customWidth="1"/>
    <col min="4095" max="4097" width="15.85546875" style="1160" customWidth="1"/>
    <col min="4098" max="4100" width="12.28515625" style="1160" customWidth="1"/>
    <col min="4101" max="4102" width="9.28515625" style="1160"/>
    <col min="4103" max="4103" width="15" style="1160" customWidth="1"/>
    <col min="4104" max="4104" width="15.5703125" style="1160" bestFit="1" customWidth="1"/>
    <col min="4105" max="4105" width="15.85546875" style="1160" customWidth="1"/>
    <col min="4106" max="4348" width="9.28515625" style="1160"/>
    <col min="4349" max="4349" width="53" style="1160" customWidth="1"/>
    <col min="4350" max="4350" width="18" style="1160" bestFit="1" customWidth="1"/>
    <col min="4351" max="4353" width="15.85546875" style="1160" customWidth="1"/>
    <col min="4354" max="4356" width="12.28515625" style="1160" customWidth="1"/>
    <col min="4357" max="4358" width="9.28515625" style="1160"/>
    <col min="4359" max="4359" width="15" style="1160" customWidth="1"/>
    <col min="4360" max="4360" width="15.5703125" style="1160" bestFit="1" customWidth="1"/>
    <col min="4361" max="4361" width="15.85546875" style="1160" customWidth="1"/>
    <col min="4362" max="4604" width="9.28515625" style="1160"/>
    <col min="4605" max="4605" width="53" style="1160" customWidth="1"/>
    <col min="4606" max="4606" width="18" style="1160" bestFit="1" customWidth="1"/>
    <col min="4607" max="4609" width="15.85546875" style="1160" customWidth="1"/>
    <col min="4610" max="4612" width="12.28515625" style="1160" customWidth="1"/>
    <col min="4613" max="4614" width="9.28515625" style="1160"/>
    <col min="4615" max="4615" width="15" style="1160" customWidth="1"/>
    <col min="4616" max="4616" width="15.5703125" style="1160" bestFit="1" customWidth="1"/>
    <col min="4617" max="4617" width="15.85546875" style="1160" customWidth="1"/>
    <col min="4618" max="4860" width="9.28515625" style="1160"/>
    <col min="4861" max="4861" width="53" style="1160" customWidth="1"/>
    <col min="4862" max="4862" width="18" style="1160" bestFit="1" customWidth="1"/>
    <col min="4863" max="4865" width="15.85546875" style="1160" customWidth="1"/>
    <col min="4866" max="4868" width="12.28515625" style="1160" customWidth="1"/>
    <col min="4869" max="4870" width="9.28515625" style="1160"/>
    <col min="4871" max="4871" width="15" style="1160" customWidth="1"/>
    <col min="4872" max="4872" width="15.5703125" style="1160" bestFit="1" customWidth="1"/>
    <col min="4873" max="4873" width="15.85546875" style="1160" customWidth="1"/>
    <col min="4874" max="5116" width="9.28515625" style="1160"/>
    <col min="5117" max="5117" width="53" style="1160" customWidth="1"/>
    <col min="5118" max="5118" width="18" style="1160" bestFit="1" customWidth="1"/>
    <col min="5119" max="5121" width="15.85546875" style="1160" customWidth="1"/>
    <col min="5122" max="5124" width="12.28515625" style="1160" customWidth="1"/>
    <col min="5125" max="5126" width="9.28515625" style="1160"/>
    <col min="5127" max="5127" width="15" style="1160" customWidth="1"/>
    <col min="5128" max="5128" width="15.5703125" style="1160" bestFit="1" customWidth="1"/>
    <col min="5129" max="5129" width="15.85546875" style="1160" customWidth="1"/>
    <col min="5130" max="5372" width="9.28515625" style="1160"/>
    <col min="5373" max="5373" width="53" style="1160" customWidth="1"/>
    <col min="5374" max="5374" width="18" style="1160" bestFit="1" customWidth="1"/>
    <col min="5375" max="5377" width="15.85546875" style="1160" customWidth="1"/>
    <col min="5378" max="5380" width="12.28515625" style="1160" customWidth="1"/>
    <col min="5381" max="5382" width="9.28515625" style="1160"/>
    <col min="5383" max="5383" width="15" style="1160" customWidth="1"/>
    <col min="5384" max="5384" width="15.5703125" style="1160" bestFit="1" customWidth="1"/>
    <col min="5385" max="5385" width="15.85546875" style="1160" customWidth="1"/>
    <col min="5386" max="5628" width="9.28515625" style="1160"/>
    <col min="5629" max="5629" width="53" style="1160" customWidth="1"/>
    <col min="5630" max="5630" width="18" style="1160" bestFit="1" customWidth="1"/>
    <col min="5631" max="5633" width="15.85546875" style="1160" customWidth="1"/>
    <col min="5634" max="5636" width="12.28515625" style="1160" customWidth="1"/>
    <col min="5637" max="5638" width="9.28515625" style="1160"/>
    <col min="5639" max="5639" width="15" style="1160" customWidth="1"/>
    <col min="5640" max="5640" width="15.5703125" style="1160" bestFit="1" customWidth="1"/>
    <col min="5641" max="5641" width="15.85546875" style="1160" customWidth="1"/>
    <col min="5642" max="5884" width="9.28515625" style="1160"/>
    <col min="5885" max="5885" width="53" style="1160" customWidth="1"/>
    <col min="5886" max="5886" width="18" style="1160" bestFit="1" customWidth="1"/>
    <col min="5887" max="5889" width="15.85546875" style="1160" customWidth="1"/>
    <col min="5890" max="5892" width="12.28515625" style="1160" customWidth="1"/>
    <col min="5893" max="5894" width="9.28515625" style="1160"/>
    <col min="5895" max="5895" width="15" style="1160" customWidth="1"/>
    <col min="5896" max="5896" width="15.5703125" style="1160" bestFit="1" customWidth="1"/>
    <col min="5897" max="5897" width="15.85546875" style="1160" customWidth="1"/>
    <col min="5898" max="6140" width="9.28515625" style="1160"/>
    <col min="6141" max="6141" width="53" style="1160" customWidth="1"/>
    <col min="6142" max="6142" width="18" style="1160" bestFit="1" customWidth="1"/>
    <col min="6143" max="6145" width="15.85546875" style="1160" customWidth="1"/>
    <col min="6146" max="6148" width="12.28515625" style="1160" customWidth="1"/>
    <col min="6149" max="6150" width="9.28515625" style="1160"/>
    <col min="6151" max="6151" width="15" style="1160" customWidth="1"/>
    <col min="6152" max="6152" width="15.5703125" style="1160" bestFit="1" customWidth="1"/>
    <col min="6153" max="6153" width="15.85546875" style="1160" customWidth="1"/>
    <col min="6154" max="6396" width="9.28515625" style="1160"/>
    <col min="6397" max="6397" width="53" style="1160" customWidth="1"/>
    <col min="6398" max="6398" width="18" style="1160" bestFit="1" customWidth="1"/>
    <col min="6399" max="6401" width="15.85546875" style="1160" customWidth="1"/>
    <col min="6402" max="6404" width="12.28515625" style="1160" customWidth="1"/>
    <col min="6405" max="6406" width="9.28515625" style="1160"/>
    <col min="6407" max="6407" width="15" style="1160" customWidth="1"/>
    <col min="6408" max="6408" width="15.5703125" style="1160" bestFit="1" customWidth="1"/>
    <col min="6409" max="6409" width="15.85546875" style="1160" customWidth="1"/>
    <col min="6410" max="6652" width="9.28515625" style="1160"/>
    <col min="6653" max="6653" width="53" style="1160" customWidth="1"/>
    <col min="6654" max="6654" width="18" style="1160" bestFit="1" customWidth="1"/>
    <col min="6655" max="6657" width="15.85546875" style="1160" customWidth="1"/>
    <col min="6658" max="6660" width="12.28515625" style="1160" customWidth="1"/>
    <col min="6661" max="6662" width="9.28515625" style="1160"/>
    <col min="6663" max="6663" width="15" style="1160" customWidth="1"/>
    <col min="6664" max="6664" width="15.5703125" style="1160" bestFit="1" customWidth="1"/>
    <col min="6665" max="6665" width="15.85546875" style="1160" customWidth="1"/>
    <col min="6666" max="6908" width="9.28515625" style="1160"/>
    <col min="6909" max="6909" width="53" style="1160" customWidth="1"/>
    <col min="6910" max="6910" width="18" style="1160" bestFit="1" customWidth="1"/>
    <col min="6911" max="6913" width="15.85546875" style="1160" customWidth="1"/>
    <col min="6914" max="6916" width="12.28515625" style="1160" customWidth="1"/>
    <col min="6917" max="6918" width="9.28515625" style="1160"/>
    <col min="6919" max="6919" width="15" style="1160" customWidth="1"/>
    <col min="6920" max="6920" width="15.5703125" style="1160" bestFit="1" customWidth="1"/>
    <col min="6921" max="6921" width="15.85546875" style="1160" customWidth="1"/>
    <col min="6922" max="7164" width="9.28515625" style="1160"/>
    <col min="7165" max="7165" width="53" style="1160" customWidth="1"/>
    <col min="7166" max="7166" width="18" style="1160" bestFit="1" customWidth="1"/>
    <col min="7167" max="7169" width="15.85546875" style="1160" customWidth="1"/>
    <col min="7170" max="7172" width="12.28515625" style="1160" customWidth="1"/>
    <col min="7173" max="7174" width="9.28515625" style="1160"/>
    <col min="7175" max="7175" width="15" style="1160" customWidth="1"/>
    <col min="7176" max="7176" width="15.5703125" style="1160" bestFit="1" customWidth="1"/>
    <col min="7177" max="7177" width="15.85546875" style="1160" customWidth="1"/>
    <col min="7178" max="7420" width="9.28515625" style="1160"/>
    <col min="7421" max="7421" width="53" style="1160" customWidth="1"/>
    <col min="7422" max="7422" width="18" style="1160" bestFit="1" customWidth="1"/>
    <col min="7423" max="7425" width="15.85546875" style="1160" customWidth="1"/>
    <col min="7426" max="7428" width="12.28515625" style="1160" customWidth="1"/>
    <col min="7429" max="7430" width="9.28515625" style="1160"/>
    <col min="7431" max="7431" width="15" style="1160" customWidth="1"/>
    <col min="7432" max="7432" width="15.5703125" style="1160" bestFit="1" customWidth="1"/>
    <col min="7433" max="7433" width="15.85546875" style="1160" customWidth="1"/>
    <col min="7434" max="7676" width="9.28515625" style="1160"/>
    <col min="7677" max="7677" width="53" style="1160" customWidth="1"/>
    <col min="7678" max="7678" width="18" style="1160" bestFit="1" customWidth="1"/>
    <col min="7679" max="7681" width="15.85546875" style="1160" customWidth="1"/>
    <col min="7682" max="7684" width="12.28515625" style="1160" customWidth="1"/>
    <col min="7685" max="7686" width="9.28515625" style="1160"/>
    <col min="7687" max="7687" width="15" style="1160" customWidth="1"/>
    <col min="7688" max="7688" width="15.5703125" style="1160" bestFit="1" customWidth="1"/>
    <col min="7689" max="7689" width="15.85546875" style="1160" customWidth="1"/>
    <col min="7690" max="7932" width="9.28515625" style="1160"/>
    <col min="7933" max="7933" width="53" style="1160" customWidth="1"/>
    <col min="7934" max="7934" width="18" style="1160" bestFit="1" customWidth="1"/>
    <col min="7935" max="7937" width="15.85546875" style="1160" customWidth="1"/>
    <col min="7938" max="7940" width="12.28515625" style="1160" customWidth="1"/>
    <col min="7941" max="7942" width="9.28515625" style="1160"/>
    <col min="7943" max="7943" width="15" style="1160" customWidth="1"/>
    <col min="7944" max="7944" width="15.5703125" style="1160" bestFit="1" customWidth="1"/>
    <col min="7945" max="7945" width="15.85546875" style="1160" customWidth="1"/>
    <col min="7946" max="8188" width="9.28515625" style="1160"/>
    <col min="8189" max="8189" width="53" style="1160" customWidth="1"/>
    <col min="8190" max="8190" width="18" style="1160" bestFit="1" customWidth="1"/>
    <col min="8191" max="8193" width="15.85546875" style="1160" customWidth="1"/>
    <col min="8194" max="8196" width="12.28515625" style="1160" customWidth="1"/>
    <col min="8197" max="8198" width="9.28515625" style="1160"/>
    <col min="8199" max="8199" width="15" style="1160" customWidth="1"/>
    <col min="8200" max="8200" width="15.5703125" style="1160" bestFit="1" customWidth="1"/>
    <col min="8201" max="8201" width="15.85546875" style="1160" customWidth="1"/>
    <col min="8202" max="8444" width="9.28515625" style="1160"/>
    <col min="8445" max="8445" width="53" style="1160" customWidth="1"/>
    <col min="8446" max="8446" width="18" style="1160" bestFit="1" customWidth="1"/>
    <col min="8447" max="8449" width="15.85546875" style="1160" customWidth="1"/>
    <col min="8450" max="8452" width="12.28515625" style="1160" customWidth="1"/>
    <col min="8453" max="8454" width="9.28515625" style="1160"/>
    <col min="8455" max="8455" width="15" style="1160" customWidth="1"/>
    <col min="8456" max="8456" width="15.5703125" style="1160" bestFit="1" customWidth="1"/>
    <col min="8457" max="8457" width="15.85546875" style="1160" customWidth="1"/>
    <col min="8458" max="8700" width="9.28515625" style="1160"/>
    <col min="8701" max="8701" width="53" style="1160" customWidth="1"/>
    <col min="8702" max="8702" width="18" style="1160" bestFit="1" customWidth="1"/>
    <col min="8703" max="8705" width="15.85546875" style="1160" customWidth="1"/>
    <col min="8706" max="8708" width="12.28515625" style="1160" customWidth="1"/>
    <col min="8709" max="8710" width="9.28515625" style="1160"/>
    <col min="8711" max="8711" width="15" style="1160" customWidth="1"/>
    <col min="8712" max="8712" width="15.5703125" style="1160" bestFit="1" customWidth="1"/>
    <col min="8713" max="8713" width="15.85546875" style="1160" customWidth="1"/>
    <col min="8714" max="8956" width="9.28515625" style="1160"/>
    <col min="8957" max="8957" width="53" style="1160" customWidth="1"/>
    <col min="8958" max="8958" width="18" style="1160" bestFit="1" customWidth="1"/>
    <col min="8959" max="8961" width="15.85546875" style="1160" customWidth="1"/>
    <col min="8962" max="8964" width="12.28515625" style="1160" customWidth="1"/>
    <col min="8965" max="8966" width="9.28515625" style="1160"/>
    <col min="8967" max="8967" width="15" style="1160" customWidth="1"/>
    <col min="8968" max="8968" width="15.5703125" style="1160" bestFit="1" customWidth="1"/>
    <col min="8969" max="8969" width="15.85546875" style="1160" customWidth="1"/>
    <col min="8970" max="9212" width="9.28515625" style="1160"/>
    <col min="9213" max="9213" width="53" style="1160" customWidth="1"/>
    <col min="9214" max="9214" width="18" style="1160" bestFit="1" customWidth="1"/>
    <col min="9215" max="9217" width="15.85546875" style="1160" customWidth="1"/>
    <col min="9218" max="9220" width="12.28515625" style="1160" customWidth="1"/>
    <col min="9221" max="9222" width="9.28515625" style="1160"/>
    <col min="9223" max="9223" width="15" style="1160" customWidth="1"/>
    <col min="9224" max="9224" width="15.5703125" style="1160" bestFit="1" customWidth="1"/>
    <col min="9225" max="9225" width="15.85546875" style="1160" customWidth="1"/>
    <col min="9226" max="9468" width="9.28515625" style="1160"/>
    <col min="9469" max="9469" width="53" style="1160" customWidth="1"/>
    <col min="9470" max="9470" width="18" style="1160" bestFit="1" customWidth="1"/>
    <col min="9471" max="9473" width="15.85546875" style="1160" customWidth="1"/>
    <col min="9474" max="9476" width="12.28515625" style="1160" customWidth="1"/>
    <col min="9477" max="9478" width="9.28515625" style="1160"/>
    <col min="9479" max="9479" width="15" style="1160" customWidth="1"/>
    <col min="9480" max="9480" width="15.5703125" style="1160" bestFit="1" customWidth="1"/>
    <col min="9481" max="9481" width="15.85546875" style="1160" customWidth="1"/>
    <col min="9482" max="9724" width="9.28515625" style="1160"/>
    <col min="9725" max="9725" width="53" style="1160" customWidth="1"/>
    <col min="9726" max="9726" width="18" style="1160" bestFit="1" customWidth="1"/>
    <col min="9727" max="9729" width="15.85546875" style="1160" customWidth="1"/>
    <col min="9730" max="9732" width="12.28515625" style="1160" customWidth="1"/>
    <col min="9733" max="9734" width="9.28515625" style="1160"/>
    <col min="9735" max="9735" width="15" style="1160" customWidth="1"/>
    <col min="9736" max="9736" width="15.5703125" style="1160" bestFit="1" customWidth="1"/>
    <col min="9737" max="9737" width="15.85546875" style="1160" customWidth="1"/>
    <col min="9738" max="9980" width="9.28515625" style="1160"/>
    <col min="9981" max="9981" width="53" style="1160" customWidth="1"/>
    <col min="9982" max="9982" width="18" style="1160" bestFit="1" customWidth="1"/>
    <col min="9983" max="9985" width="15.85546875" style="1160" customWidth="1"/>
    <col min="9986" max="9988" width="12.28515625" style="1160" customWidth="1"/>
    <col min="9989" max="9990" width="9.28515625" style="1160"/>
    <col min="9991" max="9991" width="15" style="1160" customWidth="1"/>
    <col min="9992" max="9992" width="15.5703125" style="1160" bestFit="1" customWidth="1"/>
    <col min="9993" max="9993" width="15.85546875" style="1160" customWidth="1"/>
    <col min="9994" max="10236" width="9.28515625" style="1160"/>
    <col min="10237" max="10237" width="53" style="1160" customWidth="1"/>
    <col min="10238" max="10238" width="18" style="1160" bestFit="1" customWidth="1"/>
    <col min="10239" max="10241" width="15.85546875" style="1160" customWidth="1"/>
    <col min="10242" max="10244" width="12.28515625" style="1160" customWidth="1"/>
    <col min="10245" max="10246" width="9.28515625" style="1160"/>
    <col min="10247" max="10247" width="15" style="1160" customWidth="1"/>
    <col min="10248" max="10248" width="15.5703125" style="1160" bestFit="1" customWidth="1"/>
    <col min="10249" max="10249" width="15.85546875" style="1160" customWidth="1"/>
    <col min="10250" max="10492" width="9.28515625" style="1160"/>
    <col min="10493" max="10493" width="53" style="1160" customWidth="1"/>
    <col min="10494" max="10494" width="18" style="1160" bestFit="1" customWidth="1"/>
    <col min="10495" max="10497" width="15.85546875" style="1160" customWidth="1"/>
    <col min="10498" max="10500" width="12.28515625" style="1160" customWidth="1"/>
    <col min="10501" max="10502" width="9.28515625" style="1160"/>
    <col min="10503" max="10503" width="15" style="1160" customWidth="1"/>
    <col min="10504" max="10504" width="15.5703125" style="1160" bestFit="1" customWidth="1"/>
    <col min="10505" max="10505" width="15.85546875" style="1160" customWidth="1"/>
    <col min="10506" max="10748" width="9.28515625" style="1160"/>
    <col min="10749" max="10749" width="53" style="1160" customWidth="1"/>
    <col min="10750" max="10750" width="18" style="1160" bestFit="1" customWidth="1"/>
    <col min="10751" max="10753" width="15.85546875" style="1160" customWidth="1"/>
    <col min="10754" max="10756" width="12.28515625" style="1160" customWidth="1"/>
    <col min="10757" max="10758" width="9.28515625" style="1160"/>
    <col min="10759" max="10759" width="15" style="1160" customWidth="1"/>
    <col min="10760" max="10760" width="15.5703125" style="1160" bestFit="1" customWidth="1"/>
    <col min="10761" max="10761" width="15.85546875" style="1160" customWidth="1"/>
    <col min="10762" max="11004" width="9.28515625" style="1160"/>
    <col min="11005" max="11005" width="53" style="1160" customWidth="1"/>
    <col min="11006" max="11006" width="18" style="1160" bestFit="1" customWidth="1"/>
    <col min="11007" max="11009" width="15.85546875" style="1160" customWidth="1"/>
    <col min="11010" max="11012" width="12.28515625" style="1160" customWidth="1"/>
    <col min="11013" max="11014" width="9.28515625" style="1160"/>
    <col min="11015" max="11015" width="15" style="1160" customWidth="1"/>
    <col min="11016" max="11016" width="15.5703125" style="1160" bestFit="1" customWidth="1"/>
    <col min="11017" max="11017" width="15.85546875" style="1160" customWidth="1"/>
    <col min="11018" max="11260" width="9.28515625" style="1160"/>
    <col min="11261" max="11261" width="53" style="1160" customWidth="1"/>
    <col min="11262" max="11262" width="18" style="1160" bestFit="1" customWidth="1"/>
    <col min="11263" max="11265" width="15.85546875" style="1160" customWidth="1"/>
    <col min="11266" max="11268" width="12.28515625" style="1160" customWidth="1"/>
    <col min="11269" max="11270" width="9.28515625" style="1160"/>
    <col min="11271" max="11271" width="15" style="1160" customWidth="1"/>
    <col min="11272" max="11272" width="15.5703125" style="1160" bestFit="1" customWidth="1"/>
    <col min="11273" max="11273" width="15.85546875" style="1160" customWidth="1"/>
    <col min="11274" max="11516" width="9.28515625" style="1160"/>
    <col min="11517" max="11517" width="53" style="1160" customWidth="1"/>
    <col min="11518" max="11518" width="18" style="1160" bestFit="1" customWidth="1"/>
    <col min="11519" max="11521" width="15.85546875" style="1160" customWidth="1"/>
    <col min="11522" max="11524" width="12.28515625" style="1160" customWidth="1"/>
    <col min="11525" max="11526" width="9.28515625" style="1160"/>
    <col min="11527" max="11527" width="15" style="1160" customWidth="1"/>
    <col min="11528" max="11528" width="15.5703125" style="1160" bestFit="1" customWidth="1"/>
    <col min="11529" max="11529" width="15.85546875" style="1160" customWidth="1"/>
    <col min="11530" max="11772" width="9.28515625" style="1160"/>
    <col min="11773" max="11773" width="53" style="1160" customWidth="1"/>
    <col min="11774" max="11774" width="18" style="1160" bestFit="1" customWidth="1"/>
    <col min="11775" max="11777" width="15.85546875" style="1160" customWidth="1"/>
    <col min="11778" max="11780" width="12.28515625" style="1160" customWidth="1"/>
    <col min="11781" max="11782" width="9.28515625" style="1160"/>
    <col min="11783" max="11783" width="15" style="1160" customWidth="1"/>
    <col min="11784" max="11784" width="15.5703125" style="1160" bestFit="1" customWidth="1"/>
    <col min="11785" max="11785" width="15.85546875" style="1160" customWidth="1"/>
    <col min="11786" max="12028" width="9.28515625" style="1160"/>
    <col min="12029" max="12029" width="53" style="1160" customWidth="1"/>
    <col min="12030" max="12030" width="18" style="1160" bestFit="1" customWidth="1"/>
    <col min="12031" max="12033" width="15.85546875" style="1160" customWidth="1"/>
    <col min="12034" max="12036" width="12.28515625" style="1160" customWidth="1"/>
    <col min="12037" max="12038" width="9.28515625" style="1160"/>
    <col min="12039" max="12039" width="15" style="1160" customWidth="1"/>
    <col min="12040" max="12040" width="15.5703125" style="1160" bestFit="1" customWidth="1"/>
    <col min="12041" max="12041" width="15.85546875" style="1160" customWidth="1"/>
    <col min="12042" max="12284" width="9.28515625" style="1160"/>
    <col min="12285" max="12285" width="53" style="1160" customWidth="1"/>
    <col min="12286" max="12286" width="18" style="1160" bestFit="1" customWidth="1"/>
    <col min="12287" max="12289" width="15.85546875" style="1160" customWidth="1"/>
    <col min="12290" max="12292" width="12.28515625" style="1160" customWidth="1"/>
    <col min="12293" max="12294" width="9.28515625" style="1160"/>
    <col min="12295" max="12295" width="15" style="1160" customWidth="1"/>
    <col min="12296" max="12296" width="15.5703125" style="1160" bestFit="1" customWidth="1"/>
    <col min="12297" max="12297" width="15.85546875" style="1160" customWidth="1"/>
    <col min="12298" max="12540" width="9.28515625" style="1160"/>
    <col min="12541" max="12541" width="53" style="1160" customWidth="1"/>
    <col min="12542" max="12542" width="18" style="1160" bestFit="1" customWidth="1"/>
    <col min="12543" max="12545" width="15.85546875" style="1160" customWidth="1"/>
    <col min="12546" max="12548" width="12.28515625" style="1160" customWidth="1"/>
    <col min="12549" max="12550" width="9.28515625" style="1160"/>
    <col min="12551" max="12551" width="15" style="1160" customWidth="1"/>
    <col min="12552" max="12552" width="15.5703125" style="1160" bestFit="1" customWidth="1"/>
    <col min="12553" max="12553" width="15.85546875" style="1160" customWidth="1"/>
    <col min="12554" max="12796" width="9.28515625" style="1160"/>
    <col min="12797" max="12797" width="53" style="1160" customWidth="1"/>
    <col min="12798" max="12798" width="18" style="1160" bestFit="1" customWidth="1"/>
    <col min="12799" max="12801" width="15.85546875" style="1160" customWidth="1"/>
    <col min="12802" max="12804" width="12.28515625" style="1160" customWidth="1"/>
    <col min="12805" max="12806" width="9.28515625" style="1160"/>
    <col min="12807" max="12807" width="15" style="1160" customWidth="1"/>
    <col min="12808" max="12808" width="15.5703125" style="1160" bestFit="1" customWidth="1"/>
    <col min="12809" max="12809" width="15.85546875" style="1160" customWidth="1"/>
    <col min="12810" max="13052" width="9.28515625" style="1160"/>
    <col min="13053" max="13053" width="53" style="1160" customWidth="1"/>
    <col min="13054" max="13054" width="18" style="1160" bestFit="1" customWidth="1"/>
    <col min="13055" max="13057" width="15.85546875" style="1160" customWidth="1"/>
    <col min="13058" max="13060" width="12.28515625" style="1160" customWidth="1"/>
    <col min="13061" max="13062" width="9.28515625" style="1160"/>
    <col min="13063" max="13063" width="15" style="1160" customWidth="1"/>
    <col min="13064" max="13064" width="15.5703125" style="1160" bestFit="1" customWidth="1"/>
    <col min="13065" max="13065" width="15.85546875" style="1160" customWidth="1"/>
    <col min="13066" max="13308" width="9.28515625" style="1160"/>
    <col min="13309" max="13309" width="53" style="1160" customWidth="1"/>
    <col min="13310" max="13310" width="18" style="1160" bestFit="1" customWidth="1"/>
    <col min="13311" max="13313" width="15.85546875" style="1160" customWidth="1"/>
    <col min="13314" max="13316" width="12.28515625" style="1160" customWidth="1"/>
    <col min="13317" max="13318" width="9.28515625" style="1160"/>
    <col min="13319" max="13319" width="15" style="1160" customWidth="1"/>
    <col min="13320" max="13320" width="15.5703125" style="1160" bestFit="1" customWidth="1"/>
    <col min="13321" max="13321" width="15.85546875" style="1160" customWidth="1"/>
    <col min="13322" max="13564" width="9.28515625" style="1160"/>
    <col min="13565" max="13565" width="53" style="1160" customWidth="1"/>
    <col min="13566" max="13566" width="18" style="1160" bestFit="1" customWidth="1"/>
    <col min="13567" max="13569" width="15.85546875" style="1160" customWidth="1"/>
    <col min="13570" max="13572" width="12.28515625" style="1160" customWidth="1"/>
    <col min="13573" max="13574" width="9.28515625" style="1160"/>
    <col min="13575" max="13575" width="15" style="1160" customWidth="1"/>
    <col min="13576" max="13576" width="15.5703125" style="1160" bestFit="1" customWidth="1"/>
    <col min="13577" max="13577" width="15.85546875" style="1160" customWidth="1"/>
    <col min="13578" max="13820" width="9.28515625" style="1160"/>
    <col min="13821" max="13821" width="53" style="1160" customWidth="1"/>
    <col min="13822" max="13822" width="18" style="1160" bestFit="1" customWidth="1"/>
    <col min="13823" max="13825" width="15.85546875" style="1160" customWidth="1"/>
    <col min="13826" max="13828" width="12.28515625" style="1160" customWidth="1"/>
    <col min="13829" max="13830" width="9.28515625" style="1160"/>
    <col min="13831" max="13831" width="15" style="1160" customWidth="1"/>
    <col min="13832" max="13832" width="15.5703125" style="1160" bestFit="1" customWidth="1"/>
    <col min="13833" max="13833" width="15.85546875" style="1160" customWidth="1"/>
    <col min="13834" max="14076" width="9.28515625" style="1160"/>
    <col min="14077" max="14077" width="53" style="1160" customWidth="1"/>
    <col min="14078" max="14078" width="18" style="1160" bestFit="1" customWidth="1"/>
    <col min="14079" max="14081" width="15.85546875" style="1160" customWidth="1"/>
    <col min="14082" max="14084" width="12.28515625" style="1160" customWidth="1"/>
    <col min="14085" max="14086" width="9.28515625" style="1160"/>
    <col min="14087" max="14087" width="15" style="1160" customWidth="1"/>
    <col min="14088" max="14088" width="15.5703125" style="1160" bestFit="1" customWidth="1"/>
    <col min="14089" max="14089" width="15.85546875" style="1160" customWidth="1"/>
    <col min="14090" max="14332" width="9.28515625" style="1160"/>
    <col min="14333" max="14333" width="53" style="1160" customWidth="1"/>
    <col min="14334" max="14334" width="18" style="1160" bestFit="1" customWidth="1"/>
    <col min="14335" max="14337" width="15.85546875" style="1160" customWidth="1"/>
    <col min="14338" max="14340" width="12.28515625" style="1160" customWidth="1"/>
    <col min="14341" max="14342" width="9.28515625" style="1160"/>
    <col min="14343" max="14343" width="15" style="1160" customWidth="1"/>
    <col min="14344" max="14344" width="15.5703125" style="1160" bestFit="1" customWidth="1"/>
    <col min="14345" max="14345" width="15.85546875" style="1160" customWidth="1"/>
    <col min="14346" max="14588" width="9.28515625" style="1160"/>
    <col min="14589" max="14589" width="53" style="1160" customWidth="1"/>
    <col min="14590" max="14590" width="18" style="1160" bestFit="1" customWidth="1"/>
    <col min="14591" max="14593" width="15.85546875" style="1160" customWidth="1"/>
    <col min="14594" max="14596" width="12.28515625" style="1160" customWidth="1"/>
    <col min="14597" max="14598" width="9.28515625" style="1160"/>
    <col min="14599" max="14599" width="15" style="1160" customWidth="1"/>
    <col min="14600" max="14600" width="15.5703125" style="1160" bestFit="1" customWidth="1"/>
    <col min="14601" max="14601" width="15.85546875" style="1160" customWidth="1"/>
    <col min="14602" max="14844" width="9.28515625" style="1160"/>
    <col min="14845" max="14845" width="53" style="1160" customWidth="1"/>
    <col min="14846" max="14846" width="18" style="1160" bestFit="1" customWidth="1"/>
    <col min="14847" max="14849" width="15.85546875" style="1160" customWidth="1"/>
    <col min="14850" max="14852" width="12.28515625" style="1160" customWidth="1"/>
    <col min="14853" max="14854" width="9.28515625" style="1160"/>
    <col min="14855" max="14855" width="15" style="1160" customWidth="1"/>
    <col min="14856" max="14856" width="15.5703125" style="1160" bestFit="1" customWidth="1"/>
    <col min="14857" max="14857" width="15.85546875" style="1160" customWidth="1"/>
    <col min="14858" max="15100" width="9.28515625" style="1160"/>
    <col min="15101" max="15101" width="53" style="1160" customWidth="1"/>
    <col min="15102" max="15102" width="18" style="1160" bestFit="1" customWidth="1"/>
    <col min="15103" max="15105" width="15.85546875" style="1160" customWidth="1"/>
    <col min="15106" max="15108" width="12.28515625" style="1160" customWidth="1"/>
    <col min="15109" max="15110" width="9.28515625" style="1160"/>
    <col min="15111" max="15111" width="15" style="1160" customWidth="1"/>
    <col min="15112" max="15112" width="15.5703125" style="1160" bestFit="1" customWidth="1"/>
    <col min="15113" max="15113" width="15.85546875" style="1160" customWidth="1"/>
    <col min="15114" max="15356" width="9.28515625" style="1160"/>
    <col min="15357" max="15357" width="53" style="1160" customWidth="1"/>
    <col min="15358" max="15358" width="18" style="1160" bestFit="1" customWidth="1"/>
    <col min="15359" max="15361" width="15.85546875" style="1160" customWidth="1"/>
    <col min="15362" max="15364" width="12.28515625" style="1160" customWidth="1"/>
    <col min="15365" max="15366" width="9.28515625" style="1160"/>
    <col min="15367" max="15367" width="15" style="1160" customWidth="1"/>
    <col min="15368" max="15368" width="15.5703125" style="1160" bestFit="1" customWidth="1"/>
    <col min="15369" max="15369" width="15.85546875" style="1160" customWidth="1"/>
    <col min="15370" max="15612" width="9.28515625" style="1160"/>
    <col min="15613" max="15613" width="53" style="1160" customWidth="1"/>
    <col min="15614" max="15614" width="18" style="1160" bestFit="1" customWidth="1"/>
    <col min="15615" max="15617" width="15.85546875" style="1160" customWidth="1"/>
    <col min="15618" max="15620" width="12.28515625" style="1160" customWidth="1"/>
    <col min="15621" max="15622" width="9.28515625" style="1160"/>
    <col min="15623" max="15623" width="15" style="1160" customWidth="1"/>
    <col min="15624" max="15624" width="15.5703125" style="1160" bestFit="1" customWidth="1"/>
    <col min="15625" max="15625" width="15.85546875" style="1160" customWidth="1"/>
    <col min="15626" max="15868" width="9.28515625" style="1160"/>
    <col min="15869" max="15869" width="53" style="1160" customWidth="1"/>
    <col min="15870" max="15870" width="18" style="1160" bestFit="1" customWidth="1"/>
    <col min="15871" max="15873" width="15.85546875" style="1160" customWidth="1"/>
    <col min="15874" max="15876" width="12.28515625" style="1160" customWidth="1"/>
    <col min="15877" max="15878" width="9.28515625" style="1160"/>
    <col min="15879" max="15879" width="15" style="1160" customWidth="1"/>
    <col min="15880" max="15880" width="15.5703125" style="1160" bestFit="1" customWidth="1"/>
    <col min="15881" max="15881" width="15.85546875" style="1160" customWidth="1"/>
    <col min="15882" max="16124" width="9.28515625" style="1160"/>
    <col min="16125" max="16125" width="53" style="1160" customWidth="1"/>
    <col min="16126" max="16126" width="18" style="1160" bestFit="1" customWidth="1"/>
    <col min="16127" max="16129" width="15.85546875" style="1160" customWidth="1"/>
    <col min="16130" max="16132" width="12.28515625" style="1160" customWidth="1"/>
    <col min="16133" max="16134" width="9.28515625" style="1160"/>
    <col min="16135" max="16135" width="15" style="1160" customWidth="1"/>
    <col min="16136" max="16136" width="15.5703125" style="1160" bestFit="1" customWidth="1"/>
    <col min="16137" max="16137" width="15.85546875" style="1160" customWidth="1"/>
    <col min="16138" max="16384" width="9.28515625" style="1160"/>
  </cols>
  <sheetData>
    <row r="1" spans="1:12" ht="17.25" customHeight="1">
      <c r="A1" s="1158" t="s">
        <v>500</v>
      </c>
      <c r="B1" s="1158"/>
      <c r="C1" s="1159"/>
      <c r="D1" s="1159"/>
      <c r="E1" s="1159"/>
      <c r="F1" s="1159"/>
      <c r="G1" s="1159"/>
      <c r="H1" s="1159"/>
      <c r="J1" s="1160"/>
      <c r="K1" s="1160"/>
      <c r="L1" s="1160"/>
    </row>
    <row r="2" spans="1:12" ht="17.25" customHeight="1">
      <c r="A2" s="1161"/>
      <c r="B2" s="1161"/>
      <c r="C2" s="1159"/>
      <c r="D2" s="1159"/>
      <c r="E2" s="1159"/>
      <c r="F2" s="1159"/>
      <c r="G2" s="1159"/>
      <c r="H2" s="1159"/>
      <c r="J2" s="1160"/>
      <c r="K2" s="1160"/>
      <c r="L2" s="1160"/>
    </row>
    <row r="3" spans="1:12" ht="17.25" customHeight="1">
      <c r="A3" s="1162" t="s">
        <v>758</v>
      </c>
      <c r="B3" s="1163"/>
      <c r="C3" s="1164"/>
      <c r="D3" s="1164"/>
      <c r="E3" s="1164"/>
      <c r="F3" s="1164"/>
      <c r="G3" s="1164"/>
      <c r="H3" s="1164"/>
      <c r="J3" s="1160"/>
      <c r="K3" s="1160"/>
      <c r="L3" s="1160"/>
    </row>
    <row r="4" spans="1:12" ht="17.25" customHeight="1">
      <c r="A4" s="1162"/>
      <c r="B4" s="1163"/>
      <c r="C4" s="1164"/>
      <c r="D4" s="1164"/>
      <c r="E4" s="1164"/>
      <c r="F4" s="1164"/>
      <c r="G4" s="1164"/>
      <c r="H4" s="1164"/>
      <c r="J4" s="1160"/>
      <c r="K4" s="1160"/>
      <c r="L4" s="1160"/>
    </row>
    <row r="5" spans="1:12" ht="15" customHeight="1">
      <c r="A5" s="1165"/>
      <c r="B5" s="1165"/>
      <c r="C5" s="1166"/>
      <c r="D5" s="1167"/>
      <c r="E5" s="1167"/>
      <c r="F5" s="1167"/>
      <c r="G5" s="1168"/>
      <c r="H5" s="1169" t="s">
        <v>2</v>
      </c>
      <c r="J5" s="1160"/>
      <c r="K5" s="1160"/>
      <c r="L5" s="1160"/>
    </row>
    <row r="8" spans="1:12" ht="16.350000000000001" customHeight="1">
      <c r="A8" s="1170"/>
      <c r="B8" s="1171" t="s">
        <v>759</v>
      </c>
      <c r="C8" s="1172" t="s">
        <v>229</v>
      </c>
      <c r="D8" s="1173"/>
      <c r="E8" s="1173"/>
      <c r="F8" s="1174" t="s">
        <v>433</v>
      </c>
      <c r="G8" s="1175"/>
      <c r="H8" s="1176"/>
      <c r="J8" s="1160"/>
      <c r="K8" s="1160"/>
      <c r="L8" s="1160"/>
    </row>
    <row r="9" spans="1:12" ht="16.350000000000001" customHeight="1">
      <c r="A9" s="1177" t="s">
        <v>3</v>
      </c>
      <c r="B9" s="1178" t="s">
        <v>228</v>
      </c>
      <c r="C9" s="1179"/>
      <c r="D9" s="1179"/>
      <c r="E9" s="1179"/>
      <c r="F9" s="1179" t="s">
        <v>4</v>
      </c>
      <c r="G9" s="1179" t="s">
        <v>4</v>
      </c>
      <c r="H9" s="1180"/>
      <c r="J9" s="1160"/>
      <c r="K9" s="1160"/>
      <c r="L9" s="1160"/>
    </row>
    <row r="10" spans="1:12" ht="16.350000000000001" customHeight="1">
      <c r="A10" s="1181"/>
      <c r="B10" s="1182" t="s">
        <v>745</v>
      </c>
      <c r="C10" s="1179" t="s">
        <v>434</v>
      </c>
      <c r="D10" s="1179" t="s">
        <v>435</v>
      </c>
      <c r="E10" s="1179" t="s">
        <v>436</v>
      </c>
      <c r="F10" s="1183" t="s">
        <v>232</v>
      </c>
      <c r="G10" s="1183" t="s">
        <v>437</v>
      </c>
      <c r="H10" s="1184" t="s">
        <v>438</v>
      </c>
      <c r="J10" s="1160"/>
      <c r="K10" s="1160"/>
      <c r="L10" s="1160"/>
    </row>
    <row r="11" spans="1:12" s="1189" customFormat="1" ht="9.75" customHeight="1">
      <c r="A11" s="1185" t="s">
        <v>439</v>
      </c>
      <c r="B11" s="1186">
        <v>2</v>
      </c>
      <c r="C11" s="1187">
        <v>3</v>
      </c>
      <c r="D11" s="1187">
        <v>4</v>
      </c>
      <c r="E11" s="1187">
        <v>5</v>
      </c>
      <c r="F11" s="1187">
        <v>6</v>
      </c>
      <c r="G11" s="1187">
        <v>7</v>
      </c>
      <c r="H11" s="1188">
        <v>8</v>
      </c>
    </row>
    <row r="12" spans="1:12" ht="24" customHeight="1">
      <c r="A12" s="1190" t="s">
        <v>440</v>
      </c>
      <c r="B12" s="1191">
        <v>72944052</v>
      </c>
      <c r="C12" s="1192">
        <v>3744731</v>
      </c>
      <c r="D12" s="976">
        <v>8176753</v>
      </c>
      <c r="E12" s="976">
        <v>14260114</v>
      </c>
      <c r="F12" s="1193">
        <f>C12/B12</f>
        <v>5.1337030194045154E-2</v>
      </c>
      <c r="G12" s="1194">
        <f>D12/B12</f>
        <v>0.11209622684519911</v>
      </c>
      <c r="H12" s="1193">
        <f>E12/B12</f>
        <v>0.19549385603092079</v>
      </c>
      <c r="J12" s="1160"/>
      <c r="K12" s="1160"/>
      <c r="L12" s="1160"/>
    </row>
    <row r="13" spans="1:12" ht="24" customHeight="1">
      <c r="A13" s="1195" t="s">
        <v>441</v>
      </c>
      <c r="B13" s="1196">
        <v>89897933</v>
      </c>
      <c r="C13" s="977">
        <v>3640869</v>
      </c>
      <c r="D13" s="976">
        <v>8043529</v>
      </c>
      <c r="E13" s="976">
        <v>14010048</v>
      </c>
      <c r="F13" s="1197">
        <f>C13/B13</f>
        <v>4.0500030184231268E-2</v>
      </c>
      <c r="G13" s="1197">
        <f>D13/B13</f>
        <v>8.947401493647246E-2</v>
      </c>
      <c r="H13" s="1198">
        <f>E13/B13</f>
        <v>0.15584393914818931</v>
      </c>
      <c r="J13" s="1160"/>
      <c r="K13" s="1160"/>
      <c r="L13" s="1160"/>
    </row>
    <row r="14" spans="1:12" ht="24" customHeight="1">
      <c r="A14" s="1181" t="s">
        <v>760</v>
      </c>
      <c r="B14" s="745">
        <f>B12-B13</f>
        <v>-16953881</v>
      </c>
      <c r="C14" s="745">
        <f>C12-C13</f>
        <v>103862</v>
      </c>
      <c r="D14" s="745">
        <v>133225</v>
      </c>
      <c r="E14" s="1199">
        <v>250066</v>
      </c>
      <c r="F14" s="1200"/>
      <c r="G14" s="1201"/>
      <c r="H14" s="1200"/>
      <c r="J14" s="1160"/>
      <c r="K14" s="1160"/>
      <c r="L14" s="1160"/>
    </row>
    <row r="15" spans="1:12" ht="18.75" customHeight="1"/>
    <row r="16" spans="1:12" ht="19.5" customHeight="1"/>
    <row r="17" spans="1:12" ht="18" customHeight="1">
      <c r="A17" s="1165"/>
      <c r="B17" s="1165"/>
      <c r="C17" s="1166"/>
      <c r="D17" s="1167"/>
      <c r="E17" s="1167"/>
      <c r="F17" s="1167"/>
      <c r="G17" s="1168"/>
      <c r="H17" s="1169" t="s">
        <v>2</v>
      </c>
    </row>
    <row r="20" spans="1:12" ht="15">
      <c r="A20" s="1170"/>
      <c r="B20" s="1171" t="s">
        <v>759</v>
      </c>
      <c r="C20" s="1172" t="s">
        <v>229</v>
      </c>
      <c r="D20" s="1173"/>
      <c r="E20" s="1173"/>
      <c r="F20" s="1174" t="s">
        <v>433</v>
      </c>
      <c r="G20" s="1175"/>
      <c r="H20" s="1176"/>
      <c r="J20" s="1203"/>
      <c r="K20" s="1203"/>
      <c r="L20" s="1203"/>
    </row>
    <row r="21" spans="1:12" ht="15">
      <c r="A21" s="1177" t="s">
        <v>3</v>
      </c>
      <c r="B21" s="1178" t="s">
        <v>228</v>
      </c>
      <c r="C21" s="1179"/>
      <c r="D21" s="1179"/>
      <c r="E21" s="1179"/>
      <c r="F21" s="1179" t="s">
        <v>4</v>
      </c>
      <c r="G21" s="1179" t="s">
        <v>4</v>
      </c>
      <c r="H21" s="1180"/>
      <c r="J21" s="1203"/>
      <c r="K21" s="1203"/>
      <c r="L21" s="1203"/>
    </row>
    <row r="22" spans="1:12" ht="17.25">
      <c r="A22" s="1181"/>
      <c r="B22" s="1182" t="s">
        <v>745</v>
      </c>
      <c r="C22" s="1179" t="s">
        <v>761</v>
      </c>
      <c r="D22" s="1179" t="s">
        <v>762</v>
      </c>
      <c r="E22" s="1179" t="s">
        <v>763</v>
      </c>
      <c r="F22" s="1183" t="s">
        <v>232</v>
      </c>
      <c r="G22" s="1183" t="s">
        <v>437</v>
      </c>
      <c r="H22" s="1184" t="s">
        <v>438</v>
      </c>
      <c r="J22" s="1203"/>
      <c r="K22" s="1203"/>
      <c r="L22" s="1203"/>
    </row>
    <row r="23" spans="1:12">
      <c r="A23" s="1185" t="s">
        <v>439</v>
      </c>
      <c r="B23" s="1186">
        <v>2</v>
      </c>
      <c r="C23" s="1187">
        <v>3</v>
      </c>
      <c r="D23" s="1187">
        <v>4</v>
      </c>
      <c r="E23" s="1187">
        <v>5</v>
      </c>
      <c r="F23" s="1187">
        <v>6</v>
      </c>
      <c r="G23" s="1187">
        <v>7</v>
      </c>
      <c r="H23" s="1188">
        <v>8</v>
      </c>
    </row>
    <row r="24" spans="1:12" ht="24" customHeight="1">
      <c r="A24" s="1190" t="s">
        <v>440</v>
      </c>
      <c r="B24" s="1191">
        <v>72944052</v>
      </c>
      <c r="C24" s="1192">
        <v>19372820</v>
      </c>
      <c r="D24" s="976">
        <v>24442818</v>
      </c>
      <c r="E24" s="976">
        <v>30831840</v>
      </c>
      <c r="F24" s="1194">
        <f>C24/B24</f>
        <v>0.26558464287122407</v>
      </c>
      <c r="G24" s="1193">
        <f>D24/B24</f>
        <v>0.33508993988982133</v>
      </c>
      <c r="H24" s="1204">
        <f>E24/B24</f>
        <v>0.42267791759086815</v>
      </c>
    </row>
    <row r="25" spans="1:12" ht="24" customHeight="1">
      <c r="A25" s="1195" t="s">
        <v>441</v>
      </c>
      <c r="B25" s="1196">
        <v>89897933</v>
      </c>
      <c r="C25" s="977">
        <v>19411851</v>
      </c>
      <c r="D25" s="976">
        <v>24528276</v>
      </c>
      <c r="E25" s="976">
        <v>30804682</v>
      </c>
      <c r="F25" s="1197">
        <f>C25/B25</f>
        <v>0.2159321171489004</v>
      </c>
      <c r="G25" s="1198">
        <f>D25/B25</f>
        <v>0.27284582839073729</v>
      </c>
      <c r="H25" s="1205">
        <f>E25/B25</f>
        <v>0.34266285076877129</v>
      </c>
    </row>
    <row r="26" spans="1:12" ht="24" customHeight="1">
      <c r="A26" s="1181" t="s">
        <v>760</v>
      </c>
      <c r="B26" s="745">
        <f>B24-B25</f>
        <v>-16953881</v>
      </c>
      <c r="C26" s="745">
        <f>C24-C25</f>
        <v>-39031</v>
      </c>
      <c r="D26" s="745">
        <v>-85459</v>
      </c>
      <c r="E26" s="745">
        <f>E24-E25</f>
        <v>27158</v>
      </c>
      <c r="F26" s="1200">
        <f>C26/B26</f>
        <v>2.3021867382459508E-3</v>
      </c>
      <c r="G26" s="1200">
        <f>D26/B26</f>
        <v>5.0406747575968006E-3</v>
      </c>
      <c r="H26" s="1200"/>
    </row>
    <row r="29" spans="1:12" ht="23.25" customHeight="1">
      <c r="H29" s="1169" t="s">
        <v>2</v>
      </c>
    </row>
    <row r="32" spans="1:12" ht="15">
      <c r="A32" s="1170"/>
      <c r="B32" s="1171" t="s">
        <v>759</v>
      </c>
      <c r="C32" s="1172" t="s">
        <v>229</v>
      </c>
      <c r="D32" s="1173"/>
      <c r="E32" s="1173"/>
      <c r="F32" s="1174" t="s">
        <v>433</v>
      </c>
      <c r="G32" s="1175"/>
      <c r="H32" s="1176"/>
    </row>
    <row r="33" spans="1:8" ht="15">
      <c r="A33" s="1177" t="s">
        <v>3</v>
      </c>
      <c r="B33" s="1178" t="s">
        <v>228</v>
      </c>
      <c r="C33" s="1179"/>
      <c r="D33" s="1179"/>
      <c r="E33" s="1179"/>
      <c r="F33" s="1179" t="s">
        <v>4</v>
      </c>
      <c r="G33" s="1179" t="s">
        <v>4</v>
      </c>
      <c r="H33" s="1180"/>
    </row>
    <row r="34" spans="1:8" ht="17.25">
      <c r="A34" s="1181"/>
      <c r="B34" s="1182" t="s">
        <v>745</v>
      </c>
      <c r="C34" s="1179" t="s">
        <v>764</v>
      </c>
      <c r="D34" s="1179" t="s">
        <v>765</v>
      </c>
      <c r="E34" s="1179" t="s">
        <v>766</v>
      </c>
      <c r="F34" s="1183" t="s">
        <v>232</v>
      </c>
      <c r="G34" s="1183" t="s">
        <v>437</v>
      </c>
      <c r="H34" s="1184" t="s">
        <v>438</v>
      </c>
    </row>
    <row r="35" spans="1:8">
      <c r="A35" s="1185" t="s">
        <v>439</v>
      </c>
      <c r="B35" s="1186">
        <v>2</v>
      </c>
      <c r="C35" s="1187">
        <v>3</v>
      </c>
      <c r="D35" s="1187">
        <v>4</v>
      </c>
      <c r="E35" s="1187">
        <v>5</v>
      </c>
      <c r="F35" s="1187">
        <v>6</v>
      </c>
      <c r="G35" s="1206">
        <v>7</v>
      </c>
      <c r="H35" s="1188">
        <v>8</v>
      </c>
    </row>
    <row r="36" spans="1:8" ht="24" customHeight="1">
      <c r="A36" s="1190" t="s">
        <v>440</v>
      </c>
      <c r="B36" s="1191">
        <v>72944052</v>
      </c>
      <c r="C36" s="1192">
        <v>34828643</v>
      </c>
      <c r="D36" s="1207">
        <v>39104303</v>
      </c>
      <c r="E36" s="1207">
        <v>45734008</v>
      </c>
      <c r="F36" s="1194">
        <f>C36/B36</f>
        <v>0.47747063735916395</v>
      </c>
      <c r="G36" s="1193">
        <f>D36/B36</f>
        <v>0.53608624593544651</v>
      </c>
      <c r="H36" s="1204">
        <f>E36/B36</f>
        <v>0.62697377984979497</v>
      </c>
    </row>
    <row r="37" spans="1:8" ht="24" customHeight="1">
      <c r="A37" s="1195" t="s">
        <v>441</v>
      </c>
      <c r="B37" s="1196">
        <v>89897933</v>
      </c>
      <c r="C37" s="977">
        <v>34805296</v>
      </c>
      <c r="D37" s="976">
        <v>39092071</v>
      </c>
      <c r="E37" s="976">
        <v>45774478</v>
      </c>
      <c r="F37" s="1197">
        <f>C37/B37</f>
        <v>0.38716458586428232</v>
      </c>
      <c r="G37" s="1198">
        <f>D37/B37</f>
        <v>0.43484949759634628</v>
      </c>
      <c r="H37" s="1205">
        <f>E37/B37</f>
        <v>0.50918276396855533</v>
      </c>
    </row>
    <row r="38" spans="1:8" ht="24" customHeight="1">
      <c r="A38" s="1181" t="s">
        <v>760</v>
      </c>
      <c r="B38" s="745">
        <f>B36-B37</f>
        <v>-16953881</v>
      </c>
      <c r="C38" s="745">
        <f>C36-C37</f>
        <v>23347</v>
      </c>
      <c r="D38" s="745">
        <f>D36-D37</f>
        <v>12232</v>
      </c>
      <c r="E38" s="745">
        <f>E36-E37</f>
        <v>-40470</v>
      </c>
      <c r="F38" s="1201"/>
      <c r="G38" s="1200"/>
      <c r="H38" s="1208">
        <f>E38/B38</f>
        <v>2.3870640592558129E-3</v>
      </c>
    </row>
    <row r="41" spans="1:8" ht="15">
      <c r="H41" s="1169" t="s">
        <v>2</v>
      </c>
    </row>
    <row r="44" spans="1:8" ht="15">
      <c r="A44" s="1170"/>
      <c r="B44" s="1171" t="s">
        <v>759</v>
      </c>
      <c r="C44" s="1172" t="s">
        <v>229</v>
      </c>
      <c r="D44" s="1173"/>
      <c r="E44" s="1173"/>
      <c r="F44" s="1174" t="s">
        <v>433</v>
      </c>
      <c r="G44" s="1175"/>
      <c r="H44" s="1176"/>
    </row>
    <row r="45" spans="1:8" ht="15">
      <c r="A45" s="1177" t="s">
        <v>3</v>
      </c>
      <c r="B45" s="1178" t="s">
        <v>228</v>
      </c>
      <c r="C45" s="1179"/>
      <c r="D45" s="1179"/>
      <c r="E45" s="1179"/>
      <c r="F45" s="1179" t="s">
        <v>4</v>
      </c>
      <c r="G45" s="1179" t="s">
        <v>4</v>
      </c>
      <c r="H45" s="1180"/>
    </row>
    <row r="46" spans="1:8" ht="17.25">
      <c r="A46" s="1181"/>
      <c r="B46" s="1182" t="s">
        <v>745</v>
      </c>
      <c r="C46" s="1179" t="s">
        <v>767</v>
      </c>
      <c r="D46" s="1179" t="s">
        <v>768</v>
      </c>
      <c r="E46" s="1179" t="s">
        <v>769</v>
      </c>
      <c r="F46" s="1183" t="s">
        <v>232</v>
      </c>
      <c r="G46" s="1183" t="s">
        <v>437</v>
      </c>
      <c r="H46" s="1184" t="s">
        <v>438</v>
      </c>
    </row>
    <row r="47" spans="1:8">
      <c r="A47" s="1185" t="s">
        <v>439</v>
      </c>
      <c r="B47" s="1186">
        <v>2</v>
      </c>
      <c r="C47" s="1209">
        <v>3</v>
      </c>
      <c r="D47" s="1187">
        <v>4</v>
      </c>
      <c r="E47" s="1187">
        <v>5</v>
      </c>
      <c r="F47" s="1187">
        <v>6</v>
      </c>
      <c r="G47" s="1206">
        <v>7</v>
      </c>
      <c r="H47" s="1188">
        <v>8</v>
      </c>
    </row>
    <row r="48" spans="1:8" ht="24.75" customHeight="1">
      <c r="A48" s="1190" t="s">
        <v>440</v>
      </c>
      <c r="B48" s="1191">
        <v>72944052</v>
      </c>
      <c r="C48" s="977">
        <v>57269972</v>
      </c>
      <c r="D48" s="1207">
        <v>64637088</v>
      </c>
      <c r="E48" s="1207">
        <v>79036634</v>
      </c>
      <c r="F48" s="1194">
        <f>C48/B48</f>
        <v>0.78512189040444313</v>
      </c>
      <c r="G48" s="1193">
        <f>D48/B48</f>
        <v>0.88611869272082666</v>
      </c>
      <c r="H48" s="1204">
        <f>E48/B48</f>
        <v>1.0835240411377203</v>
      </c>
    </row>
    <row r="49" spans="1:8" ht="24" customHeight="1">
      <c r="A49" s="1195" t="s">
        <v>441</v>
      </c>
      <c r="B49" s="1196">
        <v>89897933</v>
      </c>
      <c r="C49" s="977">
        <v>56040578</v>
      </c>
      <c r="D49" s="976">
        <v>66369724</v>
      </c>
      <c r="E49" s="976">
        <v>80809977</v>
      </c>
      <c r="F49" s="1197">
        <f>C49/B49</f>
        <v>0.62338005035110211</v>
      </c>
      <c r="G49" s="1198">
        <f>D49/B49</f>
        <v>0.73827864318081704</v>
      </c>
      <c r="H49" s="1205">
        <f>E49/B49</f>
        <v>0.89890806499410836</v>
      </c>
    </row>
    <row r="50" spans="1:8" ht="24" customHeight="1">
      <c r="A50" s="1181" t="s">
        <v>760</v>
      </c>
      <c r="B50" s="1210">
        <f>B48-B49</f>
        <v>-16953881</v>
      </c>
      <c r="C50" s="745">
        <v>1229395</v>
      </c>
      <c r="D50" s="1199">
        <f>D48-D49</f>
        <v>-1732636</v>
      </c>
      <c r="E50" s="745">
        <f>E48-E49</f>
        <v>-1773343</v>
      </c>
      <c r="F50" s="1200"/>
      <c r="G50" s="1200">
        <f>D50/B50</f>
        <v>0.10219701317946021</v>
      </c>
      <c r="H50" s="1208">
        <f>E50/B50</f>
        <v>0.10459805633884064</v>
      </c>
    </row>
    <row r="53" spans="1:8" ht="26.25" customHeight="1">
      <c r="A53" s="1756"/>
      <c r="B53" s="1756"/>
      <c r="C53" s="1756"/>
    </row>
  </sheetData>
  <mergeCells count="1">
    <mergeCell ref="A53:C53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6" orientation="landscape" useFirstPageNumber="1" r:id="rId1"/>
  <headerFooter alignWithMargins="0">
    <oddHeader>&amp;C&amp;"Arial CE,Pogrubiony"&amp;11- &amp;P -</oddHeader>
  </headerFooter>
  <rowBreaks count="1" manualBreakCount="1">
    <brk id="2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opLeftCell="A22" zoomScale="70" zoomScaleNormal="70" workbookViewId="0">
      <selection activeCell="I34" sqref="I34"/>
    </sheetView>
  </sheetViews>
  <sheetFormatPr defaultColWidth="9.28515625" defaultRowHeight="15"/>
  <cols>
    <col min="1" max="1" width="103.140625" style="1213" customWidth="1"/>
    <col min="2" max="2" width="20.5703125" style="1213" customWidth="1"/>
    <col min="3" max="3" width="19.42578125" style="1267" customWidth="1"/>
    <col min="4" max="4" width="16.7109375" style="1213" customWidth="1"/>
    <col min="5" max="5" width="9.28515625" style="1213"/>
    <col min="6" max="6" width="8.42578125" style="1213" customWidth="1"/>
    <col min="7" max="7" width="17.5703125" style="1213" bestFit="1" customWidth="1"/>
    <col min="8" max="8" width="21.7109375" style="1213" customWidth="1"/>
    <col min="9" max="9" width="21.28515625" style="1213" customWidth="1"/>
    <col min="10" max="245" width="9.28515625" style="1213"/>
    <col min="246" max="246" width="103.140625" style="1213" customWidth="1"/>
    <col min="247" max="247" width="20.5703125" style="1213" customWidth="1"/>
    <col min="248" max="248" width="19.42578125" style="1213" customWidth="1"/>
    <col min="249" max="249" width="16.7109375" style="1213" customWidth="1"/>
    <col min="250" max="250" width="12.85546875" style="1213" customWidth="1"/>
    <col min="251" max="251" width="11" style="1213" bestFit="1" customWidth="1"/>
    <col min="252" max="256" width="9.28515625" style="1213"/>
    <col min="257" max="257" width="103.140625" style="1213" customWidth="1"/>
    <col min="258" max="258" width="20.5703125" style="1213" customWidth="1"/>
    <col min="259" max="259" width="19.42578125" style="1213" customWidth="1"/>
    <col min="260" max="260" width="16.7109375" style="1213" customWidth="1"/>
    <col min="261" max="261" width="9.28515625" style="1213"/>
    <col min="262" max="262" width="8.42578125" style="1213" customWidth="1"/>
    <col min="263" max="263" width="17.5703125" style="1213" bestFit="1" customWidth="1"/>
    <col min="264" max="264" width="21.7109375" style="1213" customWidth="1"/>
    <col min="265" max="265" width="21.28515625" style="1213" customWidth="1"/>
    <col min="266" max="501" width="9.28515625" style="1213"/>
    <col min="502" max="502" width="103.140625" style="1213" customWidth="1"/>
    <col min="503" max="503" width="20.5703125" style="1213" customWidth="1"/>
    <col min="504" max="504" width="19.42578125" style="1213" customWidth="1"/>
    <col min="505" max="505" width="16.7109375" style="1213" customWidth="1"/>
    <col min="506" max="506" width="12.85546875" style="1213" customWidth="1"/>
    <col min="507" max="507" width="11" style="1213" bestFit="1" customWidth="1"/>
    <col min="508" max="512" width="9.28515625" style="1213"/>
    <col min="513" max="513" width="103.140625" style="1213" customWidth="1"/>
    <col min="514" max="514" width="20.5703125" style="1213" customWidth="1"/>
    <col min="515" max="515" width="19.42578125" style="1213" customWidth="1"/>
    <col min="516" max="516" width="16.7109375" style="1213" customWidth="1"/>
    <col min="517" max="517" width="9.28515625" style="1213"/>
    <col min="518" max="518" width="8.42578125" style="1213" customWidth="1"/>
    <col min="519" max="519" width="17.5703125" style="1213" bestFit="1" customWidth="1"/>
    <col min="520" max="520" width="21.7109375" style="1213" customWidth="1"/>
    <col min="521" max="521" width="21.28515625" style="1213" customWidth="1"/>
    <col min="522" max="757" width="9.28515625" style="1213"/>
    <col min="758" max="758" width="103.140625" style="1213" customWidth="1"/>
    <col min="759" max="759" width="20.5703125" style="1213" customWidth="1"/>
    <col min="760" max="760" width="19.42578125" style="1213" customWidth="1"/>
    <col min="761" max="761" width="16.7109375" style="1213" customWidth="1"/>
    <col min="762" max="762" width="12.85546875" style="1213" customWidth="1"/>
    <col min="763" max="763" width="11" style="1213" bestFit="1" customWidth="1"/>
    <col min="764" max="768" width="9.28515625" style="1213"/>
    <col min="769" max="769" width="103.140625" style="1213" customWidth="1"/>
    <col min="770" max="770" width="20.5703125" style="1213" customWidth="1"/>
    <col min="771" max="771" width="19.42578125" style="1213" customWidth="1"/>
    <col min="772" max="772" width="16.7109375" style="1213" customWidth="1"/>
    <col min="773" max="773" width="9.28515625" style="1213"/>
    <col min="774" max="774" width="8.42578125" style="1213" customWidth="1"/>
    <col min="775" max="775" width="17.5703125" style="1213" bestFit="1" customWidth="1"/>
    <col min="776" max="776" width="21.7109375" style="1213" customWidth="1"/>
    <col min="777" max="777" width="21.28515625" style="1213" customWidth="1"/>
    <col min="778" max="1013" width="9.28515625" style="1213"/>
    <col min="1014" max="1014" width="103.140625" style="1213" customWidth="1"/>
    <col min="1015" max="1015" width="20.5703125" style="1213" customWidth="1"/>
    <col min="1016" max="1016" width="19.42578125" style="1213" customWidth="1"/>
    <col min="1017" max="1017" width="16.7109375" style="1213" customWidth="1"/>
    <col min="1018" max="1018" width="12.85546875" style="1213" customWidth="1"/>
    <col min="1019" max="1019" width="11" style="1213" bestFit="1" customWidth="1"/>
    <col min="1020" max="1024" width="9.28515625" style="1213"/>
    <col min="1025" max="1025" width="103.140625" style="1213" customWidth="1"/>
    <col min="1026" max="1026" width="20.5703125" style="1213" customWidth="1"/>
    <col min="1027" max="1027" width="19.42578125" style="1213" customWidth="1"/>
    <col min="1028" max="1028" width="16.7109375" style="1213" customWidth="1"/>
    <col min="1029" max="1029" width="9.28515625" style="1213"/>
    <col min="1030" max="1030" width="8.42578125" style="1213" customWidth="1"/>
    <col min="1031" max="1031" width="17.5703125" style="1213" bestFit="1" customWidth="1"/>
    <col min="1032" max="1032" width="21.7109375" style="1213" customWidth="1"/>
    <col min="1033" max="1033" width="21.28515625" style="1213" customWidth="1"/>
    <col min="1034" max="1269" width="9.28515625" style="1213"/>
    <col min="1270" max="1270" width="103.140625" style="1213" customWidth="1"/>
    <col min="1271" max="1271" width="20.5703125" style="1213" customWidth="1"/>
    <col min="1272" max="1272" width="19.42578125" style="1213" customWidth="1"/>
    <col min="1273" max="1273" width="16.7109375" style="1213" customWidth="1"/>
    <col min="1274" max="1274" width="12.85546875" style="1213" customWidth="1"/>
    <col min="1275" max="1275" width="11" style="1213" bestFit="1" customWidth="1"/>
    <col min="1276" max="1280" width="9.28515625" style="1213"/>
    <col min="1281" max="1281" width="103.140625" style="1213" customWidth="1"/>
    <col min="1282" max="1282" width="20.5703125" style="1213" customWidth="1"/>
    <col min="1283" max="1283" width="19.42578125" style="1213" customWidth="1"/>
    <col min="1284" max="1284" width="16.7109375" style="1213" customWidth="1"/>
    <col min="1285" max="1285" width="9.28515625" style="1213"/>
    <col min="1286" max="1286" width="8.42578125" style="1213" customWidth="1"/>
    <col min="1287" max="1287" width="17.5703125" style="1213" bestFit="1" customWidth="1"/>
    <col min="1288" max="1288" width="21.7109375" style="1213" customWidth="1"/>
    <col min="1289" max="1289" width="21.28515625" style="1213" customWidth="1"/>
    <col min="1290" max="1525" width="9.28515625" style="1213"/>
    <col min="1526" max="1526" width="103.140625" style="1213" customWidth="1"/>
    <col min="1527" max="1527" width="20.5703125" style="1213" customWidth="1"/>
    <col min="1528" max="1528" width="19.42578125" style="1213" customWidth="1"/>
    <col min="1529" max="1529" width="16.7109375" style="1213" customWidth="1"/>
    <col min="1530" max="1530" width="12.85546875" style="1213" customWidth="1"/>
    <col min="1531" max="1531" width="11" style="1213" bestFit="1" customWidth="1"/>
    <col min="1532" max="1536" width="9.28515625" style="1213"/>
    <col min="1537" max="1537" width="103.140625" style="1213" customWidth="1"/>
    <col min="1538" max="1538" width="20.5703125" style="1213" customWidth="1"/>
    <col min="1539" max="1539" width="19.42578125" style="1213" customWidth="1"/>
    <col min="1540" max="1540" width="16.7109375" style="1213" customWidth="1"/>
    <col min="1541" max="1541" width="9.28515625" style="1213"/>
    <col min="1542" max="1542" width="8.42578125" style="1213" customWidth="1"/>
    <col min="1543" max="1543" width="17.5703125" style="1213" bestFit="1" customWidth="1"/>
    <col min="1544" max="1544" width="21.7109375" style="1213" customWidth="1"/>
    <col min="1545" max="1545" width="21.28515625" style="1213" customWidth="1"/>
    <col min="1546" max="1781" width="9.28515625" style="1213"/>
    <col min="1782" max="1782" width="103.140625" style="1213" customWidth="1"/>
    <col min="1783" max="1783" width="20.5703125" style="1213" customWidth="1"/>
    <col min="1784" max="1784" width="19.42578125" style="1213" customWidth="1"/>
    <col min="1785" max="1785" width="16.7109375" style="1213" customWidth="1"/>
    <col min="1786" max="1786" width="12.85546875" style="1213" customWidth="1"/>
    <col min="1787" max="1787" width="11" style="1213" bestFit="1" customWidth="1"/>
    <col min="1788" max="1792" width="9.28515625" style="1213"/>
    <col min="1793" max="1793" width="103.140625" style="1213" customWidth="1"/>
    <col min="1794" max="1794" width="20.5703125" style="1213" customWidth="1"/>
    <col min="1795" max="1795" width="19.42578125" style="1213" customWidth="1"/>
    <col min="1796" max="1796" width="16.7109375" style="1213" customWidth="1"/>
    <col min="1797" max="1797" width="9.28515625" style="1213"/>
    <col min="1798" max="1798" width="8.42578125" style="1213" customWidth="1"/>
    <col min="1799" max="1799" width="17.5703125" style="1213" bestFit="1" customWidth="1"/>
    <col min="1800" max="1800" width="21.7109375" style="1213" customWidth="1"/>
    <col min="1801" max="1801" width="21.28515625" style="1213" customWidth="1"/>
    <col min="1802" max="2037" width="9.28515625" style="1213"/>
    <col min="2038" max="2038" width="103.140625" style="1213" customWidth="1"/>
    <col min="2039" max="2039" width="20.5703125" style="1213" customWidth="1"/>
    <col min="2040" max="2040" width="19.42578125" style="1213" customWidth="1"/>
    <col min="2041" max="2041" width="16.7109375" style="1213" customWidth="1"/>
    <col min="2042" max="2042" width="12.85546875" style="1213" customWidth="1"/>
    <col min="2043" max="2043" width="11" style="1213" bestFit="1" customWidth="1"/>
    <col min="2044" max="2048" width="9.28515625" style="1213"/>
    <col min="2049" max="2049" width="103.140625" style="1213" customWidth="1"/>
    <col min="2050" max="2050" width="20.5703125" style="1213" customWidth="1"/>
    <col min="2051" max="2051" width="19.42578125" style="1213" customWidth="1"/>
    <col min="2052" max="2052" width="16.7109375" style="1213" customWidth="1"/>
    <col min="2053" max="2053" width="9.28515625" style="1213"/>
    <col min="2054" max="2054" width="8.42578125" style="1213" customWidth="1"/>
    <col min="2055" max="2055" width="17.5703125" style="1213" bestFit="1" customWidth="1"/>
    <col min="2056" max="2056" width="21.7109375" style="1213" customWidth="1"/>
    <col min="2057" max="2057" width="21.28515625" style="1213" customWidth="1"/>
    <col min="2058" max="2293" width="9.28515625" style="1213"/>
    <col min="2294" max="2294" width="103.140625" style="1213" customWidth="1"/>
    <col min="2295" max="2295" width="20.5703125" style="1213" customWidth="1"/>
    <col min="2296" max="2296" width="19.42578125" style="1213" customWidth="1"/>
    <col min="2297" max="2297" width="16.7109375" style="1213" customWidth="1"/>
    <col min="2298" max="2298" width="12.85546875" style="1213" customWidth="1"/>
    <col min="2299" max="2299" width="11" style="1213" bestFit="1" customWidth="1"/>
    <col min="2300" max="2304" width="9.28515625" style="1213"/>
    <col min="2305" max="2305" width="103.140625" style="1213" customWidth="1"/>
    <col min="2306" max="2306" width="20.5703125" style="1213" customWidth="1"/>
    <col min="2307" max="2307" width="19.42578125" style="1213" customWidth="1"/>
    <col min="2308" max="2308" width="16.7109375" style="1213" customWidth="1"/>
    <col min="2309" max="2309" width="9.28515625" style="1213"/>
    <col min="2310" max="2310" width="8.42578125" style="1213" customWidth="1"/>
    <col min="2311" max="2311" width="17.5703125" style="1213" bestFit="1" customWidth="1"/>
    <col min="2312" max="2312" width="21.7109375" style="1213" customWidth="1"/>
    <col min="2313" max="2313" width="21.28515625" style="1213" customWidth="1"/>
    <col min="2314" max="2549" width="9.28515625" style="1213"/>
    <col min="2550" max="2550" width="103.140625" style="1213" customWidth="1"/>
    <col min="2551" max="2551" width="20.5703125" style="1213" customWidth="1"/>
    <col min="2552" max="2552" width="19.42578125" style="1213" customWidth="1"/>
    <col min="2553" max="2553" width="16.7109375" style="1213" customWidth="1"/>
    <col min="2554" max="2554" width="12.85546875" style="1213" customWidth="1"/>
    <col min="2555" max="2555" width="11" style="1213" bestFit="1" customWidth="1"/>
    <col min="2556" max="2560" width="9.28515625" style="1213"/>
    <col min="2561" max="2561" width="103.140625" style="1213" customWidth="1"/>
    <col min="2562" max="2562" width="20.5703125" style="1213" customWidth="1"/>
    <col min="2563" max="2563" width="19.42578125" style="1213" customWidth="1"/>
    <col min="2564" max="2564" width="16.7109375" style="1213" customWidth="1"/>
    <col min="2565" max="2565" width="9.28515625" style="1213"/>
    <col min="2566" max="2566" width="8.42578125" style="1213" customWidth="1"/>
    <col min="2567" max="2567" width="17.5703125" style="1213" bestFit="1" customWidth="1"/>
    <col min="2568" max="2568" width="21.7109375" style="1213" customWidth="1"/>
    <col min="2569" max="2569" width="21.28515625" style="1213" customWidth="1"/>
    <col min="2570" max="2805" width="9.28515625" style="1213"/>
    <col min="2806" max="2806" width="103.140625" style="1213" customWidth="1"/>
    <col min="2807" max="2807" width="20.5703125" style="1213" customWidth="1"/>
    <col min="2808" max="2808" width="19.42578125" style="1213" customWidth="1"/>
    <col min="2809" max="2809" width="16.7109375" style="1213" customWidth="1"/>
    <col min="2810" max="2810" width="12.85546875" style="1213" customWidth="1"/>
    <col min="2811" max="2811" width="11" style="1213" bestFit="1" customWidth="1"/>
    <col min="2812" max="2816" width="9.28515625" style="1213"/>
    <col min="2817" max="2817" width="103.140625" style="1213" customWidth="1"/>
    <col min="2818" max="2818" width="20.5703125" style="1213" customWidth="1"/>
    <col min="2819" max="2819" width="19.42578125" style="1213" customWidth="1"/>
    <col min="2820" max="2820" width="16.7109375" style="1213" customWidth="1"/>
    <col min="2821" max="2821" width="9.28515625" style="1213"/>
    <col min="2822" max="2822" width="8.42578125" style="1213" customWidth="1"/>
    <col min="2823" max="2823" width="17.5703125" style="1213" bestFit="1" customWidth="1"/>
    <col min="2824" max="2824" width="21.7109375" style="1213" customWidth="1"/>
    <col min="2825" max="2825" width="21.28515625" style="1213" customWidth="1"/>
    <col min="2826" max="3061" width="9.28515625" style="1213"/>
    <col min="3062" max="3062" width="103.140625" style="1213" customWidth="1"/>
    <col min="3063" max="3063" width="20.5703125" style="1213" customWidth="1"/>
    <col min="3064" max="3064" width="19.42578125" style="1213" customWidth="1"/>
    <col min="3065" max="3065" width="16.7109375" style="1213" customWidth="1"/>
    <col min="3066" max="3066" width="12.85546875" style="1213" customWidth="1"/>
    <col min="3067" max="3067" width="11" style="1213" bestFit="1" customWidth="1"/>
    <col min="3068" max="3072" width="9.28515625" style="1213"/>
    <col min="3073" max="3073" width="103.140625" style="1213" customWidth="1"/>
    <col min="3074" max="3074" width="20.5703125" style="1213" customWidth="1"/>
    <col min="3075" max="3075" width="19.42578125" style="1213" customWidth="1"/>
    <col min="3076" max="3076" width="16.7109375" style="1213" customWidth="1"/>
    <col min="3077" max="3077" width="9.28515625" style="1213"/>
    <col min="3078" max="3078" width="8.42578125" style="1213" customWidth="1"/>
    <col min="3079" max="3079" width="17.5703125" style="1213" bestFit="1" customWidth="1"/>
    <col min="3080" max="3080" width="21.7109375" style="1213" customWidth="1"/>
    <col min="3081" max="3081" width="21.28515625" style="1213" customWidth="1"/>
    <col min="3082" max="3317" width="9.28515625" style="1213"/>
    <col min="3318" max="3318" width="103.140625" style="1213" customWidth="1"/>
    <col min="3319" max="3319" width="20.5703125" style="1213" customWidth="1"/>
    <col min="3320" max="3320" width="19.42578125" style="1213" customWidth="1"/>
    <col min="3321" max="3321" width="16.7109375" style="1213" customWidth="1"/>
    <col min="3322" max="3322" width="12.85546875" style="1213" customWidth="1"/>
    <col min="3323" max="3323" width="11" style="1213" bestFit="1" customWidth="1"/>
    <col min="3324" max="3328" width="9.28515625" style="1213"/>
    <col min="3329" max="3329" width="103.140625" style="1213" customWidth="1"/>
    <col min="3330" max="3330" width="20.5703125" style="1213" customWidth="1"/>
    <col min="3331" max="3331" width="19.42578125" style="1213" customWidth="1"/>
    <col min="3332" max="3332" width="16.7109375" style="1213" customWidth="1"/>
    <col min="3333" max="3333" width="9.28515625" style="1213"/>
    <col min="3334" max="3334" width="8.42578125" style="1213" customWidth="1"/>
    <col min="3335" max="3335" width="17.5703125" style="1213" bestFit="1" customWidth="1"/>
    <col min="3336" max="3336" width="21.7109375" style="1213" customWidth="1"/>
    <col min="3337" max="3337" width="21.28515625" style="1213" customWidth="1"/>
    <col min="3338" max="3573" width="9.28515625" style="1213"/>
    <col min="3574" max="3574" width="103.140625" style="1213" customWidth="1"/>
    <col min="3575" max="3575" width="20.5703125" style="1213" customWidth="1"/>
    <col min="3576" max="3576" width="19.42578125" style="1213" customWidth="1"/>
    <col min="3577" max="3577" width="16.7109375" style="1213" customWidth="1"/>
    <col min="3578" max="3578" width="12.85546875" style="1213" customWidth="1"/>
    <col min="3579" max="3579" width="11" style="1213" bestFit="1" customWidth="1"/>
    <col min="3580" max="3584" width="9.28515625" style="1213"/>
    <col min="3585" max="3585" width="103.140625" style="1213" customWidth="1"/>
    <col min="3586" max="3586" width="20.5703125" style="1213" customWidth="1"/>
    <col min="3587" max="3587" width="19.42578125" style="1213" customWidth="1"/>
    <col min="3588" max="3588" width="16.7109375" style="1213" customWidth="1"/>
    <col min="3589" max="3589" width="9.28515625" style="1213"/>
    <col min="3590" max="3590" width="8.42578125" style="1213" customWidth="1"/>
    <col min="3591" max="3591" width="17.5703125" style="1213" bestFit="1" customWidth="1"/>
    <col min="3592" max="3592" width="21.7109375" style="1213" customWidth="1"/>
    <col min="3593" max="3593" width="21.28515625" style="1213" customWidth="1"/>
    <col min="3594" max="3829" width="9.28515625" style="1213"/>
    <col min="3830" max="3830" width="103.140625" style="1213" customWidth="1"/>
    <col min="3831" max="3831" width="20.5703125" style="1213" customWidth="1"/>
    <col min="3832" max="3832" width="19.42578125" style="1213" customWidth="1"/>
    <col min="3833" max="3833" width="16.7109375" style="1213" customWidth="1"/>
    <col min="3834" max="3834" width="12.85546875" style="1213" customWidth="1"/>
    <col min="3835" max="3835" width="11" style="1213" bestFit="1" customWidth="1"/>
    <col min="3836" max="3840" width="9.28515625" style="1213"/>
    <col min="3841" max="3841" width="103.140625" style="1213" customWidth="1"/>
    <col min="3842" max="3842" width="20.5703125" style="1213" customWidth="1"/>
    <col min="3843" max="3843" width="19.42578125" style="1213" customWidth="1"/>
    <col min="3844" max="3844" width="16.7109375" style="1213" customWidth="1"/>
    <col min="3845" max="3845" width="9.28515625" style="1213"/>
    <col min="3846" max="3846" width="8.42578125" style="1213" customWidth="1"/>
    <col min="3847" max="3847" width="17.5703125" style="1213" bestFit="1" customWidth="1"/>
    <col min="3848" max="3848" width="21.7109375" style="1213" customWidth="1"/>
    <col min="3849" max="3849" width="21.28515625" style="1213" customWidth="1"/>
    <col min="3850" max="4085" width="9.28515625" style="1213"/>
    <col min="4086" max="4086" width="103.140625" style="1213" customWidth="1"/>
    <col min="4087" max="4087" width="20.5703125" style="1213" customWidth="1"/>
    <col min="4088" max="4088" width="19.42578125" style="1213" customWidth="1"/>
    <col min="4089" max="4089" width="16.7109375" style="1213" customWidth="1"/>
    <col min="4090" max="4090" width="12.85546875" style="1213" customWidth="1"/>
    <col min="4091" max="4091" width="11" style="1213" bestFit="1" customWidth="1"/>
    <col min="4092" max="4096" width="9.28515625" style="1213"/>
    <col min="4097" max="4097" width="103.140625" style="1213" customWidth="1"/>
    <col min="4098" max="4098" width="20.5703125" style="1213" customWidth="1"/>
    <col min="4099" max="4099" width="19.42578125" style="1213" customWidth="1"/>
    <col min="4100" max="4100" width="16.7109375" style="1213" customWidth="1"/>
    <col min="4101" max="4101" width="9.28515625" style="1213"/>
    <col min="4102" max="4102" width="8.42578125" style="1213" customWidth="1"/>
    <col min="4103" max="4103" width="17.5703125" style="1213" bestFit="1" customWidth="1"/>
    <col min="4104" max="4104" width="21.7109375" style="1213" customWidth="1"/>
    <col min="4105" max="4105" width="21.28515625" style="1213" customWidth="1"/>
    <col min="4106" max="4341" width="9.28515625" style="1213"/>
    <col min="4342" max="4342" width="103.140625" style="1213" customWidth="1"/>
    <col min="4343" max="4343" width="20.5703125" style="1213" customWidth="1"/>
    <col min="4344" max="4344" width="19.42578125" style="1213" customWidth="1"/>
    <col min="4345" max="4345" width="16.7109375" style="1213" customWidth="1"/>
    <col min="4346" max="4346" width="12.85546875" style="1213" customWidth="1"/>
    <col min="4347" max="4347" width="11" style="1213" bestFit="1" customWidth="1"/>
    <col min="4348" max="4352" width="9.28515625" style="1213"/>
    <col min="4353" max="4353" width="103.140625" style="1213" customWidth="1"/>
    <col min="4354" max="4354" width="20.5703125" style="1213" customWidth="1"/>
    <col min="4355" max="4355" width="19.42578125" style="1213" customWidth="1"/>
    <col min="4356" max="4356" width="16.7109375" style="1213" customWidth="1"/>
    <col min="4357" max="4357" width="9.28515625" style="1213"/>
    <col min="4358" max="4358" width="8.42578125" style="1213" customWidth="1"/>
    <col min="4359" max="4359" width="17.5703125" style="1213" bestFit="1" customWidth="1"/>
    <col min="4360" max="4360" width="21.7109375" style="1213" customWidth="1"/>
    <col min="4361" max="4361" width="21.28515625" style="1213" customWidth="1"/>
    <col min="4362" max="4597" width="9.28515625" style="1213"/>
    <col min="4598" max="4598" width="103.140625" style="1213" customWidth="1"/>
    <col min="4599" max="4599" width="20.5703125" style="1213" customWidth="1"/>
    <col min="4600" max="4600" width="19.42578125" style="1213" customWidth="1"/>
    <col min="4601" max="4601" width="16.7109375" style="1213" customWidth="1"/>
    <col min="4602" max="4602" width="12.85546875" style="1213" customWidth="1"/>
    <col min="4603" max="4603" width="11" style="1213" bestFit="1" customWidth="1"/>
    <col min="4604" max="4608" width="9.28515625" style="1213"/>
    <col min="4609" max="4609" width="103.140625" style="1213" customWidth="1"/>
    <col min="4610" max="4610" width="20.5703125" style="1213" customWidth="1"/>
    <col min="4611" max="4611" width="19.42578125" style="1213" customWidth="1"/>
    <col min="4612" max="4612" width="16.7109375" style="1213" customWidth="1"/>
    <col min="4613" max="4613" width="9.28515625" style="1213"/>
    <col min="4614" max="4614" width="8.42578125" style="1213" customWidth="1"/>
    <col min="4615" max="4615" width="17.5703125" style="1213" bestFit="1" customWidth="1"/>
    <col min="4616" max="4616" width="21.7109375" style="1213" customWidth="1"/>
    <col min="4617" max="4617" width="21.28515625" style="1213" customWidth="1"/>
    <col min="4618" max="4853" width="9.28515625" style="1213"/>
    <col min="4854" max="4854" width="103.140625" style="1213" customWidth="1"/>
    <col min="4855" max="4855" width="20.5703125" style="1213" customWidth="1"/>
    <col min="4856" max="4856" width="19.42578125" style="1213" customWidth="1"/>
    <col min="4857" max="4857" width="16.7109375" style="1213" customWidth="1"/>
    <col min="4858" max="4858" width="12.85546875" style="1213" customWidth="1"/>
    <col min="4859" max="4859" width="11" style="1213" bestFit="1" customWidth="1"/>
    <col min="4860" max="4864" width="9.28515625" style="1213"/>
    <col min="4865" max="4865" width="103.140625" style="1213" customWidth="1"/>
    <col min="4866" max="4866" width="20.5703125" style="1213" customWidth="1"/>
    <col min="4867" max="4867" width="19.42578125" style="1213" customWidth="1"/>
    <col min="4868" max="4868" width="16.7109375" style="1213" customWidth="1"/>
    <col min="4869" max="4869" width="9.28515625" style="1213"/>
    <col min="4870" max="4870" width="8.42578125" style="1213" customWidth="1"/>
    <col min="4871" max="4871" width="17.5703125" style="1213" bestFit="1" customWidth="1"/>
    <col min="4872" max="4872" width="21.7109375" style="1213" customWidth="1"/>
    <col min="4873" max="4873" width="21.28515625" style="1213" customWidth="1"/>
    <col min="4874" max="5109" width="9.28515625" style="1213"/>
    <col min="5110" max="5110" width="103.140625" style="1213" customWidth="1"/>
    <col min="5111" max="5111" width="20.5703125" style="1213" customWidth="1"/>
    <col min="5112" max="5112" width="19.42578125" style="1213" customWidth="1"/>
    <col min="5113" max="5113" width="16.7109375" style="1213" customWidth="1"/>
    <col min="5114" max="5114" width="12.85546875" style="1213" customWidth="1"/>
    <col min="5115" max="5115" width="11" style="1213" bestFit="1" customWidth="1"/>
    <col min="5116" max="5120" width="9.28515625" style="1213"/>
    <col min="5121" max="5121" width="103.140625" style="1213" customWidth="1"/>
    <col min="5122" max="5122" width="20.5703125" style="1213" customWidth="1"/>
    <col min="5123" max="5123" width="19.42578125" style="1213" customWidth="1"/>
    <col min="5124" max="5124" width="16.7109375" style="1213" customWidth="1"/>
    <col min="5125" max="5125" width="9.28515625" style="1213"/>
    <col min="5126" max="5126" width="8.42578125" style="1213" customWidth="1"/>
    <col min="5127" max="5127" width="17.5703125" style="1213" bestFit="1" customWidth="1"/>
    <col min="5128" max="5128" width="21.7109375" style="1213" customWidth="1"/>
    <col min="5129" max="5129" width="21.28515625" style="1213" customWidth="1"/>
    <col min="5130" max="5365" width="9.28515625" style="1213"/>
    <col min="5366" max="5366" width="103.140625" style="1213" customWidth="1"/>
    <col min="5367" max="5367" width="20.5703125" style="1213" customWidth="1"/>
    <col min="5368" max="5368" width="19.42578125" style="1213" customWidth="1"/>
    <col min="5369" max="5369" width="16.7109375" style="1213" customWidth="1"/>
    <col min="5370" max="5370" width="12.85546875" style="1213" customWidth="1"/>
    <col min="5371" max="5371" width="11" style="1213" bestFit="1" customWidth="1"/>
    <col min="5372" max="5376" width="9.28515625" style="1213"/>
    <col min="5377" max="5377" width="103.140625" style="1213" customWidth="1"/>
    <col min="5378" max="5378" width="20.5703125" style="1213" customWidth="1"/>
    <col min="5379" max="5379" width="19.42578125" style="1213" customWidth="1"/>
    <col min="5380" max="5380" width="16.7109375" style="1213" customWidth="1"/>
    <col min="5381" max="5381" width="9.28515625" style="1213"/>
    <col min="5382" max="5382" width="8.42578125" style="1213" customWidth="1"/>
    <col min="5383" max="5383" width="17.5703125" style="1213" bestFit="1" customWidth="1"/>
    <col min="5384" max="5384" width="21.7109375" style="1213" customWidth="1"/>
    <col min="5385" max="5385" width="21.28515625" style="1213" customWidth="1"/>
    <col min="5386" max="5621" width="9.28515625" style="1213"/>
    <col min="5622" max="5622" width="103.140625" style="1213" customWidth="1"/>
    <col min="5623" max="5623" width="20.5703125" style="1213" customWidth="1"/>
    <col min="5624" max="5624" width="19.42578125" style="1213" customWidth="1"/>
    <col min="5625" max="5625" width="16.7109375" style="1213" customWidth="1"/>
    <col min="5626" max="5626" width="12.85546875" style="1213" customWidth="1"/>
    <col min="5627" max="5627" width="11" style="1213" bestFit="1" customWidth="1"/>
    <col min="5628" max="5632" width="9.28515625" style="1213"/>
    <col min="5633" max="5633" width="103.140625" style="1213" customWidth="1"/>
    <col min="5634" max="5634" width="20.5703125" style="1213" customWidth="1"/>
    <col min="5635" max="5635" width="19.42578125" style="1213" customWidth="1"/>
    <col min="5636" max="5636" width="16.7109375" style="1213" customWidth="1"/>
    <col min="5637" max="5637" width="9.28515625" style="1213"/>
    <col min="5638" max="5638" width="8.42578125" style="1213" customWidth="1"/>
    <col min="5639" max="5639" width="17.5703125" style="1213" bestFit="1" customWidth="1"/>
    <col min="5640" max="5640" width="21.7109375" style="1213" customWidth="1"/>
    <col min="5641" max="5641" width="21.28515625" style="1213" customWidth="1"/>
    <col min="5642" max="5877" width="9.28515625" style="1213"/>
    <col min="5878" max="5878" width="103.140625" style="1213" customWidth="1"/>
    <col min="5879" max="5879" width="20.5703125" style="1213" customWidth="1"/>
    <col min="5880" max="5880" width="19.42578125" style="1213" customWidth="1"/>
    <col min="5881" max="5881" width="16.7109375" style="1213" customWidth="1"/>
    <col min="5882" max="5882" width="12.85546875" style="1213" customWidth="1"/>
    <col min="5883" max="5883" width="11" style="1213" bestFit="1" customWidth="1"/>
    <col min="5884" max="5888" width="9.28515625" style="1213"/>
    <col min="5889" max="5889" width="103.140625" style="1213" customWidth="1"/>
    <col min="5890" max="5890" width="20.5703125" style="1213" customWidth="1"/>
    <col min="5891" max="5891" width="19.42578125" style="1213" customWidth="1"/>
    <col min="5892" max="5892" width="16.7109375" style="1213" customWidth="1"/>
    <col min="5893" max="5893" width="9.28515625" style="1213"/>
    <col min="5894" max="5894" width="8.42578125" style="1213" customWidth="1"/>
    <col min="5895" max="5895" width="17.5703125" style="1213" bestFit="1" customWidth="1"/>
    <col min="5896" max="5896" width="21.7109375" style="1213" customWidth="1"/>
    <col min="5897" max="5897" width="21.28515625" style="1213" customWidth="1"/>
    <col min="5898" max="6133" width="9.28515625" style="1213"/>
    <col min="6134" max="6134" width="103.140625" style="1213" customWidth="1"/>
    <col min="6135" max="6135" width="20.5703125" style="1213" customWidth="1"/>
    <col min="6136" max="6136" width="19.42578125" style="1213" customWidth="1"/>
    <col min="6137" max="6137" width="16.7109375" style="1213" customWidth="1"/>
    <col min="6138" max="6138" width="12.85546875" style="1213" customWidth="1"/>
    <col min="6139" max="6139" width="11" style="1213" bestFit="1" customWidth="1"/>
    <col min="6140" max="6144" width="9.28515625" style="1213"/>
    <col min="6145" max="6145" width="103.140625" style="1213" customWidth="1"/>
    <col min="6146" max="6146" width="20.5703125" style="1213" customWidth="1"/>
    <col min="6147" max="6147" width="19.42578125" style="1213" customWidth="1"/>
    <col min="6148" max="6148" width="16.7109375" style="1213" customWidth="1"/>
    <col min="6149" max="6149" width="9.28515625" style="1213"/>
    <col min="6150" max="6150" width="8.42578125" style="1213" customWidth="1"/>
    <col min="6151" max="6151" width="17.5703125" style="1213" bestFit="1" customWidth="1"/>
    <col min="6152" max="6152" width="21.7109375" style="1213" customWidth="1"/>
    <col min="6153" max="6153" width="21.28515625" style="1213" customWidth="1"/>
    <col min="6154" max="6389" width="9.28515625" style="1213"/>
    <col min="6390" max="6390" width="103.140625" style="1213" customWidth="1"/>
    <col min="6391" max="6391" width="20.5703125" style="1213" customWidth="1"/>
    <col min="6392" max="6392" width="19.42578125" style="1213" customWidth="1"/>
    <col min="6393" max="6393" width="16.7109375" style="1213" customWidth="1"/>
    <col min="6394" max="6394" width="12.85546875" style="1213" customWidth="1"/>
    <col min="6395" max="6395" width="11" style="1213" bestFit="1" customWidth="1"/>
    <col min="6396" max="6400" width="9.28515625" style="1213"/>
    <col min="6401" max="6401" width="103.140625" style="1213" customWidth="1"/>
    <col min="6402" max="6402" width="20.5703125" style="1213" customWidth="1"/>
    <col min="6403" max="6403" width="19.42578125" style="1213" customWidth="1"/>
    <col min="6404" max="6404" width="16.7109375" style="1213" customWidth="1"/>
    <col min="6405" max="6405" width="9.28515625" style="1213"/>
    <col min="6406" max="6406" width="8.42578125" style="1213" customWidth="1"/>
    <col min="6407" max="6407" width="17.5703125" style="1213" bestFit="1" customWidth="1"/>
    <col min="6408" max="6408" width="21.7109375" style="1213" customWidth="1"/>
    <col min="6409" max="6409" width="21.28515625" style="1213" customWidth="1"/>
    <col min="6410" max="6645" width="9.28515625" style="1213"/>
    <col min="6646" max="6646" width="103.140625" style="1213" customWidth="1"/>
    <col min="6647" max="6647" width="20.5703125" style="1213" customWidth="1"/>
    <col min="6648" max="6648" width="19.42578125" style="1213" customWidth="1"/>
    <col min="6649" max="6649" width="16.7109375" style="1213" customWidth="1"/>
    <col min="6650" max="6650" width="12.85546875" style="1213" customWidth="1"/>
    <col min="6651" max="6651" width="11" style="1213" bestFit="1" customWidth="1"/>
    <col min="6652" max="6656" width="9.28515625" style="1213"/>
    <col min="6657" max="6657" width="103.140625" style="1213" customWidth="1"/>
    <col min="6658" max="6658" width="20.5703125" style="1213" customWidth="1"/>
    <col min="6659" max="6659" width="19.42578125" style="1213" customWidth="1"/>
    <col min="6660" max="6660" width="16.7109375" style="1213" customWidth="1"/>
    <col min="6661" max="6661" width="9.28515625" style="1213"/>
    <col min="6662" max="6662" width="8.42578125" style="1213" customWidth="1"/>
    <col min="6663" max="6663" width="17.5703125" style="1213" bestFit="1" customWidth="1"/>
    <col min="6664" max="6664" width="21.7109375" style="1213" customWidth="1"/>
    <col min="6665" max="6665" width="21.28515625" style="1213" customWidth="1"/>
    <col min="6666" max="6901" width="9.28515625" style="1213"/>
    <col min="6902" max="6902" width="103.140625" style="1213" customWidth="1"/>
    <col min="6903" max="6903" width="20.5703125" style="1213" customWidth="1"/>
    <col min="6904" max="6904" width="19.42578125" style="1213" customWidth="1"/>
    <col min="6905" max="6905" width="16.7109375" style="1213" customWidth="1"/>
    <col min="6906" max="6906" width="12.85546875" style="1213" customWidth="1"/>
    <col min="6907" max="6907" width="11" style="1213" bestFit="1" customWidth="1"/>
    <col min="6908" max="6912" width="9.28515625" style="1213"/>
    <col min="6913" max="6913" width="103.140625" style="1213" customWidth="1"/>
    <col min="6914" max="6914" width="20.5703125" style="1213" customWidth="1"/>
    <col min="6915" max="6915" width="19.42578125" style="1213" customWidth="1"/>
    <col min="6916" max="6916" width="16.7109375" style="1213" customWidth="1"/>
    <col min="6917" max="6917" width="9.28515625" style="1213"/>
    <col min="6918" max="6918" width="8.42578125" style="1213" customWidth="1"/>
    <col min="6919" max="6919" width="17.5703125" style="1213" bestFit="1" customWidth="1"/>
    <col min="6920" max="6920" width="21.7109375" style="1213" customWidth="1"/>
    <col min="6921" max="6921" width="21.28515625" style="1213" customWidth="1"/>
    <col min="6922" max="7157" width="9.28515625" style="1213"/>
    <col min="7158" max="7158" width="103.140625" style="1213" customWidth="1"/>
    <col min="7159" max="7159" width="20.5703125" style="1213" customWidth="1"/>
    <col min="7160" max="7160" width="19.42578125" style="1213" customWidth="1"/>
    <col min="7161" max="7161" width="16.7109375" style="1213" customWidth="1"/>
    <col min="7162" max="7162" width="12.85546875" style="1213" customWidth="1"/>
    <col min="7163" max="7163" width="11" style="1213" bestFit="1" customWidth="1"/>
    <col min="7164" max="7168" width="9.28515625" style="1213"/>
    <col min="7169" max="7169" width="103.140625" style="1213" customWidth="1"/>
    <col min="7170" max="7170" width="20.5703125" style="1213" customWidth="1"/>
    <col min="7171" max="7171" width="19.42578125" style="1213" customWidth="1"/>
    <col min="7172" max="7172" width="16.7109375" style="1213" customWidth="1"/>
    <col min="7173" max="7173" width="9.28515625" style="1213"/>
    <col min="7174" max="7174" width="8.42578125" style="1213" customWidth="1"/>
    <col min="7175" max="7175" width="17.5703125" style="1213" bestFit="1" customWidth="1"/>
    <col min="7176" max="7176" width="21.7109375" style="1213" customWidth="1"/>
    <col min="7177" max="7177" width="21.28515625" style="1213" customWidth="1"/>
    <col min="7178" max="7413" width="9.28515625" style="1213"/>
    <col min="7414" max="7414" width="103.140625" style="1213" customWidth="1"/>
    <col min="7415" max="7415" width="20.5703125" style="1213" customWidth="1"/>
    <col min="7416" max="7416" width="19.42578125" style="1213" customWidth="1"/>
    <col min="7417" max="7417" width="16.7109375" style="1213" customWidth="1"/>
    <col min="7418" max="7418" width="12.85546875" style="1213" customWidth="1"/>
    <col min="7419" max="7419" width="11" style="1213" bestFit="1" customWidth="1"/>
    <col min="7420" max="7424" width="9.28515625" style="1213"/>
    <col min="7425" max="7425" width="103.140625" style="1213" customWidth="1"/>
    <col min="7426" max="7426" width="20.5703125" style="1213" customWidth="1"/>
    <col min="7427" max="7427" width="19.42578125" style="1213" customWidth="1"/>
    <col min="7428" max="7428" width="16.7109375" style="1213" customWidth="1"/>
    <col min="7429" max="7429" width="9.28515625" style="1213"/>
    <col min="7430" max="7430" width="8.42578125" style="1213" customWidth="1"/>
    <col min="7431" max="7431" width="17.5703125" style="1213" bestFit="1" customWidth="1"/>
    <col min="7432" max="7432" width="21.7109375" style="1213" customWidth="1"/>
    <col min="7433" max="7433" width="21.28515625" style="1213" customWidth="1"/>
    <col min="7434" max="7669" width="9.28515625" style="1213"/>
    <col min="7670" max="7670" width="103.140625" style="1213" customWidth="1"/>
    <col min="7671" max="7671" width="20.5703125" style="1213" customWidth="1"/>
    <col min="7672" max="7672" width="19.42578125" style="1213" customWidth="1"/>
    <col min="7673" max="7673" width="16.7109375" style="1213" customWidth="1"/>
    <col min="7674" max="7674" width="12.85546875" style="1213" customWidth="1"/>
    <col min="7675" max="7675" width="11" style="1213" bestFit="1" customWidth="1"/>
    <col min="7676" max="7680" width="9.28515625" style="1213"/>
    <col min="7681" max="7681" width="103.140625" style="1213" customWidth="1"/>
    <col min="7682" max="7682" width="20.5703125" style="1213" customWidth="1"/>
    <col min="7683" max="7683" width="19.42578125" style="1213" customWidth="1"/>
    <col min="7684" max="7684" width="16.7109375" style="1213" customWidth="1"/>
    <col min="7685" max="7685" width="9.28515625" style="1213"/>
    <col min="7686" max="7686" width="8.42578125" style="1213" customWidth="1"/>
    <col min="7687" max="7687" width="17.5703125" style="1213" bestFit="1" customWidth="1"/>
    <col min="7688" max="7688" width="21.7109375" style="1213" customWidth="1"/>
    <col min="7689" max="7689" width="21.28515625" style="1213" customWidth="1"/>
    <col min="7690" max="7925" width="9.28515625" style="1213"/>
    <col min="7926" max="7926" width="103.140625" style="1213" customWidth="1"/>
    <col min="7927" max="7927" width="20.5703125" style="1213" customWidth="1"/>
    <col min="7928" max="7928" width="19.42578125" style="1213" customWidth="1"/>
    <col min="7929" max="7929" width="16.7109375" style="1213" customWidth="1"/>
    <col min="7930" max="7930" width="12.85546875" style="1213" customWidth="1"/>
    <col min="7931" max="7931" width="11" style="1213" bestFit="1" customWidth="1"/>
    <col min="7932" max="7936" width="9.28515625" style="1213"/>
    <col min="7937" max="7937" width="103.140625" style="1213" customWidth="1"/>
    <col min="7938" max="7938" width="20.5703125" style="1213" customWidth="1"/>
    <col min="7939" max="7939" width="19.42578125" style="1213" customWidth="1"/>
    <col min="7940" max="7940" width="16.7109375" style="1213" customWidth="1"/>
    <col min="7941" max="7941" width="9.28515625" style="1213"/>
    <col min="7942" max="7942" width="8.42578125" style="1213" customWidth="1"/>
    <col min="7943" max="7943" width="17.5703125" style="1213" bestFit="1" customWidth="1"/>
    <col min="7944" max="7944" width="21.7109375" style="1213" customWidth="1"/>
    <col min="7945" max="7945" width="21.28515625" style="1213" customWidth="1"/>
    <col min="7946" max="8181" width="9.28515625" style="1213"/>
    <col min="8182" max="8182" width="103.140625" style="1213" customWidth="1"/>
    <col min="8183" max="8183" width="20.5703125" style="1213" customWidth="1"/>
    <col min="8184" max="8184" width="19.42578125" style="1213" customWidth="1"/>
    <col min="8185" max="8185" width="16.7109375" style="1213" customWidth="1"/>
    <col min="8186" max="8186" width="12.85546875" style="1213" customWidth="1"/>
    <col min="8187" max="8187" width="11" style="1213" bestFit="1" customWidth="1"/>
    <col min="8188" max="8192" width="9.28515625" style="1213"/>
    <col min="8193" max="8193" width="103.140625" style="1213" customWidth="1"/>
    <col min="8194" max="8194" width="20.5703125" style="1213" customWidth="1"/>
    <col min="8195" max="8195" width="19.42578125" style="1213" customWidth="1"/>
    <col min="8196" max="8196" width="16.7109375" style="1213" customWidth="1"/>
    <col min="8197" max="8197" width="9.28515625" style="1213"/>
    <col min="8198" max="8198" width="8.42578125" style="1213" customWidth="1"/>
    <col min="8199" max="8199" width="17.5703125" style="1213" bestFit="1" customWidth="1"/>
    <col min="8200" max="8200" width="21.7109375" style="1213" customWidth="1"/>
    <col min="8201" max="8201" width="21.28515625" style="1213" customWidth="1"/>
    <col min="8202" max="8437" width="9.28515625" style="1213"/>
    <col min="8438" max="8438" width="103.140625" style="1213" customWidth="1"/>
    <col min="8439" max="8439" width="20.5703125" style="1213" customWidth="1"/>
    <col min="8440" max="8440" width="19.42578125" style="1213" customWidth="1"/>
    <col min="8441" max="8441" width="16.7109375" style="1213" customWidth="1"/>
    <col min="8442" max="8442" width="12.85546875" style="1213" customWidth="1"/>
    <col min="8443" max="8443" width="11" style="1213" bestFit="1" customWidth="1"/>
    <col min="8444" max="8448" width="9.28515625" style="1213"/>
    <col min="8449" max="8449" width="103.140625" style="1213" customWidth="1"/>
    <col min="8450" max="8450" width="20.5703125" style="1213" customWidth="1"/>
    <col min="8451" max="8451" width="19.42578125" style="1213" customWidth="1"/>
    <col min="8452" max="8452" width="16.7109375" style="1213" customWidth="1"/>
    <col min="8453" max="8453" width="9.28515625" style="1213"/>
    <col min="8454" max="8454" width="8.42578125" style="1213" customWidth="1"/>
    <col min="8455" max="8455" width="17.5703125" style="1213" bestFit="1" customWidth="1"/>
    <col min="8456" max="8456" width="21.7109375" style="1213" customWidth="1"/>
    <col min="8457" max="8457" width="21.28515625" style="1213" customWidth="1"/>
    <col min="8458" max="8693" width="9.28515625" style="1213"/>
    <col min="8694" max="8694" width="103.140625" style="1213" customWidth="1"/>
    <col min="8695" max="8695" width="20.5703125" style="1213" customWidth="1"/>
    <col min="8696" max="8696" width="19.42578125" style="1213" customWidth="1"/>
    <col min="8697" max="8697" width="16.7109375" style="1213" customWidth="1"/>
    <col min="8698" max="8698" width="12.85546875" style="1213" customWidth="1"/>
    <col min="8699" max="8699" width="11" style="1213" bestFit="1" customWidth="1"/>
    <col min="8700" max="8704" width="9.28515625" style="1213"/>
    <col min="8705" max="8705" width="103.140625" style="1213" customWidth="1"/>
    <col min="8706" max="8706" width="20.5703125" style="1213" customWidth="1"/>
    <col min="8707" max="8707" width="19.42578125" style="1213" customWidth="1"/>
    <col min="8708" max="8708" width="16.7109375" style="1213" customWidth="1"/>
    <col min="8709" max="8709" width="9.28515625" style="1213"/>
    <col min="8710" max="8710" width="8.42578125" style="1213" customWidth="1"/>
    <col min="8711" max="8711" width="17.5703125" style="1213" bestFit="1" customWidth="1"/>
    <col min="8712" max="8712" width="21.7109375" style="1213" customWidth="1"/>
    <col min="8713" max="8713" width="21.28515625" style="1213" customWidth="1"/>
    <col min="8714" max="8949" width="9.28515625" style="1213"/>
    <col min="8950" max="8950" width="103.140625" style="1213" customWidth="1"/>
    <col min="8951" max="8951" width="20.5703125" style="1213" customWidth="1"/>
    <col min="8952" max="8952" width="19.42578125" style="1213" customWidth="1"/>
    <col min="8953" max="8953" width="16.7109375" style="1213" customWidth="1"/>
    <col min="8954" max="8954" width="12.85546875" style="1213" customWidth="1"/>
    <col min="8955" max="8955" width="11" style="1213" bestFit="1" customWidth="1"/>
    <col min="8956" max="8960" width="9.28515625" style="1213"/>
    <col min="8961" max="8961" width="103.140625" style="1213" customWidth="1"/>
    <col min="8962" max="8962" width="20.5703125" style="1213" customWidth="1"/>
    <col min="8963" max="8963" width="19.42578125" style="1213" customWidth="1"/>
    <col min="8964" max="8964" width="16.7109375" style="1213" customWidth="1"/>
    <col min="8965" max="8965" width="9.28515625" style="1213"/>
    <col min="8966" max="8966" width="8.42578125" style="1213" customWidth="1"/>
    <col min="8967" max="8967" width="17.5703125" style="1213" bestFit="1" customWidth="1"/>
    <col min="8968" max="8968" width="21.7109375" style="1213" customWidth="1"/>
    <col min="8969" max="8969" width="21.28515625" style="1213" customWidth="1"/>
    <col min="8970" max="9205" width="9.28515625" style="1213"/>
    <col min="9206" max="9206" width="103.140625" style="1213" customWidth="1"/>
    <col min="9207" max="9207" width="20.5703125" style="1213" customWidth="1"/>
    <col min="9208" max="9208" width="19.42578125" style="1213" customWidth="1"/>
    <col min="9209" max="9209" width="16.7109375" style="1213" customWidth="1"/>
    <col min="9210" max="9210" width="12.85546875" style="1213" customWidth="1"/>
    <col min="9211" max="9211" width="11" style="1213" bestFit="1" customWidth="1"/>
    <col min="9212" max="9216" width="9.28515625" style="1213"/>
    <col min="9217" max="9217" width="103.140625" style="1213" customWidth="1"/>
    <col min="9218" max="9218" width="20.5703125" style="1213" customWidth="1"/>
    <col min="9219" max="9219" width="19.42578125" style="1213" customWidth="1"/>
    <col min="9220" max="9220" width="16.7109375" style="1213" customWidth="1"/>
    <col min="9221" max="9221" width="9.28515625" style="1213"/>
    <col min="9222" max="9222" width="8.42578125" style="1213" customWidth="1"/>
    <col min="9223" max="9223" width="17.5703125" style="1213" bestFit="1" customWidth="1"/>
    <col min="9224" max="9224" width="21.7109375" style="1213" customWidth="1"/>
    <col min="9225" max="9225" width="21.28515625" style="1213" customWidth="1"/>
    <col min="9226" max="9461" width="9.28515625" style="1213"/>
    <col min="9462" max="9462" width="103.140625" style="1213" customWidth="1"/>
    <col min="9463" max="9463" width="20.5703125" style="1213" customWidth="1"/>
    <col min="9464" max="9464" width="19.42578125" style="1213" customWidth="1"/>
    <col min="9465" max="9465" width="16.7109375" style="1213" customWidth="1"/>
    <col min="9466" max="9466" width="12.85546875" style="1213" customWidth="1"/>
    <col min="9467" max="9467" width="11" style="1213" bestFit="1" customWidth="1"/>
    <col min="9468" max="9472" width="9.28515625" style="1213"/>
    <col min="9473" max="9473" width="103.140625" style="1213" customWidth="1"/>
    <col min="9474" max="9474" width="20.5703125" style="1213" customWidth="1"/>
    <col min="9475" max="9475" width="19.42578125" style="1213" customWidth="1"/>
    <col min="9476" max="9476" width="16.7109375" style="1213" customWidth="1"/>
    <col min="9477" max="9477" width="9.28515625" style="1213"/>
    <col min="9478" max="9478" width="8.42578125" style="1213" customWidth="1"/>
    <col min="9479" max="9479" width="17.5703125" style="1213" bestFit="1" customWidth="1"/>
    <col min="9480" max="9480" width="21.7109375" style="1213" customWidth="1"/>
    <col min="9481" max="9481" width="21.28515625" style="1213" customWidth="1"/>
    <col min="9482" max="9717" width="9.28515625" style="1213"/>
    <col min="9718" max="9718" width="103.140625" style="1213" customWidth="1"/>
    <col min="9719" max="9719" width="20.5703125" style="1213" customWidth="1"/>
    <col min="9720" max="9720" width="19.42578125" style="1213" customWidth="1"/>
    <col min="9721" max="9721" width="16.7109375" style="1213" customWidth="1"/>
    <col min="9722" max="9722" width="12.85546875" style="1213" customWidth="1"/>
    <col min="9723" max="9723" width="11" style="1213" bestFit="1" customWidth="1"/>
    <col min="9724" max="9728" width="9.28515625" style="1213"/>
    <col min="9729" max="9729" width="103.140625" style="1213" customWidth="1"/>
    <col min="9730" max="9730" width="20.5703125" style="1213" customWidth="1"/>
    <col min="9731" max="9731" width="19.42578125" style="1213" customWidth="1"/>
    <col min="9732" max="9732" width="16.7109375" style="1213" customWidth="1"/>
    <col min="9733" max="9733" width="9.28515625" style="1213"/>
    <col min="9734" max="9734" width="8.42578125" style="1213" customWidth="1"/>
    <col min="9735" max="9735" width="17.5703125" style="1213" bestFit="1" customWidth="1"/>
    <col min="9736" max="9736" width="21.7109375" style="1213" customWidth="1"/>
    <col min="9737" max="9737" width="21.28515625" style="1213" customWidth="1"/>
    <col min="9738" max="9973" width="9.28515625" style="1213"/>
    <col min="9974" max="9974" width="103.140625" style="1213" customWidth="1"/>
    <col min="9975" max="9975" width="20.5703125" style="1213" customWidth="1"/>
    <col min="9976" max="9976" width="19.42578125" style="1213" customWidth="1"/>
    <col min="9977" max="9977" width="16.7109375" style="1213" customWidth="1"/>
    <col min="9978" max="9978" width="12.85546875" style="1213" customWidth="1"/>
    <col min="9979" max="9979" width="11" style="1213" bestFit="1" customWidth="1"/>
    <col min="9980" max="9984" width="9.28515625" style="1213"/>
    <col min="9985" max="9985" width="103.140625" style="1213" customWidth="1"/>
    <col min="9986" max="9986" width="20.5703125" style="1213" customWidth="1"/>
    <col min="9987" max="9987" width="19.42578125" style="1213" customWidth="1"/>
    <col min="9988" max="9988" width="16.7109375" style="1213" customWidth="1"/>
    <col min="9989" max="9989" width="9.28515625" style="1213"/>
    <col min="9990" max="9990" width="8.42578125" style="1213" customWidth="1"/>
    <col min="9991" max="9991" width="17.5703125" style="1213" bestFit="1" customWidth="1"/>
    <col min="9992" max="9992" width="21.7109375" style="1213" customWidth="1"/>
    <col min="9993" max="9993" width="21.28515625" style="1213" customWidth="1"/>
    <col min="9994" max="10229" width="9.28515625" style="1213"/>
    <col min="10230" max="10230" width="103.140625" style="1213" customWidth="1"/>
    <col min="10231" max="10231" width="20.5703125" style="1213" customWidth="1"/>
    <col min="10232" max="10232" width="19.42578125" style="1213" customWidth="1"/>
    <col min="10233" max="10233" width="16.7109375" style="1213" customWidth="1"/>
    <col min="10234" max="10234" width="12.85546875" style="1213" customWidth="1"/>
    <col min="10235" max="10235" width="11" style="1213" bestFit="1" customWidth="1"/>
    <col min="10236" max="10240" width="9.28515625" style="1213"/>
    <col min="10241" max="10241" width="103.140625" style="1213" customWidth="1"/>
    <col min="10242" max="10242" width="20.5703125" style="1213" customWidth="1"/>
    <col min="10243" max="10243" width="19.42578125" style="1213" customWidth="1"/>
    <col min="10244" max="10244" width="16.7109375" style="1213" customWidth="1"/>
    <col min="10245" max="10245" width="9.28515625" style="1213"/>
    <col min="10246" max="10246" width="8.42578125" style="1213" customWidth="1"/>
    <col min="10247" max="10247" width="17.5703125" style="1213" bestFit="1" customWidth="1"/>
    <col min="10248" max="10248" width="21.7109375" style="1213" customWidth="1"/>
    <col min="10249" max="10249" width="21.28515625" style="1213" customWidth="1"/>
    <col min="10250" max="10485" width="9.28515625" style="1213"/>
    <col min="10486" max="10486" width="103.140625" style="1213" customWidth="1"/>
    <col min="10487" max="10487" width="20.5703125" style="1213" customWidth="1"/>
    <col min="10488" max="10488" width="19.42578125" style="1213" customWidth="1"/>
    <col min="10489" max="10489" width="16.7109375" style="1213" customWidth="1"/>
    <col min="10490" max="10490" width="12.85546875" style="1213" customWidth="1"/>
    <col min="10491" max="10491" width="11" style="1213" bestFit="1" customWidth="1"/>
    <col min="10492" max="10496" width="9.28515625" style="1213"/>
    <col min="10497" max="10497" width="103.140625" style="1213" customWidth="1"/>
    <col min="10498" max="10498" width="20.5703125" style="1213" customWidth="1"/>
    <col min="10499" max="10499" width="19.42578125" style="1213" customWidth="1"/>
    <col min="10500" max="10500" width="16.7109375" style="1213" customWidth="1"/>
    <col min="10501" max="10501" width="9.28515625" style="1213"/>
    <col min="10502" max="10502" width="8.42578125" style="1213" customWidth="1"/>
    <col min="10503" max="10503" width="17.5703125" style="1213" bestFit="1" customWidth="1"/>
    <col min="10504" max="10504" width="21.7109375" style="1213" customWidth="1"/>
    <col min="10505" max="10505" width="21.28515625" style="1213" customWidth="1"/>
    <col min="10506" max="10741" width="9.28515625" style="1213"/>
    <col min="10742" max="10742" width="103.140625" style="1213" customWidth="1"/>
    <col min="10743" max="10743" width="20.5703125" style="1213" customWidth="1"/>
    <col min="10744" max="10744" width="19.42578125" style="1213" customWidth="1"/>
    <col min="10745" max="10745" width="16.7109375" style="1213" customWidth="1"/>
    <col min="10746" max="10746" width="12.85546875" style="1213" customWidth="1"/>
    <col min="10747" max="10747" width="11" style="1213" bestFit="1" customWidth="1"/>
    <col min="10748" max="10752" width="9.28515625" style="1213"/>
    <col min="10753" max="10753" width="103.140625" style="1213" customWidth="1"/>
    <col min="10754" max="10754" width="20.5703125" style="1213" customWidth="1"/>
    <col min="10755" max="10755" width="19.42578125" style="1213" customWidth="1"/>
    <col min="10756" max="10756" width="16.7109375" style="1213" customWidth="1"/>
    <col min="10757" max="10757" width="9.28515625" style="1213"/>
    <col min="10758" max="10758" width="8.42578125" style="1213" customWidth="1"/>
    <col min="10759" max="10759" width="17.5703125" style="1213" bestFit="1" customWidth="1"/>
    <col min="10760" max="10760" width="21.7109375" style="1213" customWidth="1"/>
    <col min="10761" max="10761" width="21.28515625" style="1213" customWidth="1"/>
    <col min="10762" max="10997" width="9.28515625" style="1213"/>
    <col min="10998" max="10998" width="103.140625" style="1213" customWidth="1"/>
    <col min="10999" max="10999" width="20.5703125" style="1213" customWidth="1"/>
    <col min="11000" max="11000" width="19.42578125" style="1213" customWidth="1"/>
    <col min="11001" max="11001" width="16.7109375" style="1213" customWidth="1"/>
    <col min="11002" max="11002" width="12.85546875" style="1213" customWidth="1"/>
    <col min="11003" max="11003" width="11" style="1213" bestFit="1" customWidth="1"/>
    <col min="11004" max="11008" width="9.28515625" style="1213"/>
    <col min="11009" max="11009" width="103.140625" style="1213" customWidth="1"/>
    <col min="11010" max="11010" width="20.5703125" style="1213" customWidth="1"/>
    <col min="11011" max="11011" width="19.42578125" style="1213" customWidth="1"/>
    <col min="11012" max="11012" width="16.7109375" style="1213" customWidth="1"/>
    <col min="11013" max="11013" width="9.28515625" style="1213"/>
    <col min="11014" max="11014" width="8.42578125" style="1213" customWidth="1"/>
    <col min="11015" max="11015" width="17.5703125" style="1213" bestFit="1" customWidth="1"/>
    <col min="11016" max="11016" width="21.7109375" style="1213" customWidth="1"/>
    <col min="11017" max="11017" width="21.28515625" style="1213" customWidth="1"/>
    <col min="11018" max="11253" width="9.28515625" style="1213"/>
    <col min="11254" max="11254" width="103.140625" style="1213" customWidth="1"/>
    <col min="11255" max="11255" width="20.5703125" style="1213" customWidth="1"/>
    <col min="11256" max="11256" width="19.42578125" style="1213" customWidth="1"/>
    <col min="11257" max="11257" width="16.7109375" style="1213" customWidth="1"/>
    <col min="11258" max="11258" width="12.85546875" style="1213" customWidth="1"/>
    <col min="11259" max="11259" width="11" style="1213" bestFit="1" customWidth="1"/>
    <col min="11260" max="11264" width="9.28515625" style="1213"/>
    <col min="11265" max="11265" width="103.140625" style="1213" customWidth="1"/>
    <col min="11266" max="11266" width="20.5703125" style="1213" customWidth="1"/>
    <col min="11267" max="11267" width="19.42578125" style="1213" customWidth="1"/>
    <col min="11268" max="11268" width="16.7109375" style="1213" customWidth="1"/>
    <col min="11269" max="11269" width="9.28515625" style="1213"/>
    <col min="11270" max="11270" width="8.42578125" style="1213" customWidth="1"/>
    <col min="11271" max="11271" width="17.5703125" style="1213" bestFit="1" customWidth="1"/>
    <col min="11272" max="11272" width="21.7109375" style="1213" customWidth="1"/>
    <col min="11273" max="11273" width="21.28515625" style="1213" customWidth="1"/>
    <col min="11274" max="11509" width="9.28515625" style="1213"/>
    <col min="11510" max="11510" width="103.140625" style="1213" customWidth="1"/>
    <col min="11511" max="11511" width="20.5703125" style="1213" customWidth="1"/>
    <col min="11512" max="11512" width="19.42578125" style="1213" customWidth="1"/>
    <col min="11513" max="11513" width="16.7109375" style="1213" customWidth="1"/>
    <col min="11514" max="11514" width="12.85546875" style="1213" customWidth="1"/>
    <col min="11515" max="11515" width="11" style="1213" bestFit="1" customWidth="1"/>
    <col min="11516" max="11520" width="9.28515625" style="1213"/>
    <col min="11521" max="11521" width="103.140625" style="1213" customWidth="1"/>
    <col min="11522" max="11522" width="20.5703125" style="1213" customWidth="1"/>
    <col min="11523" max="11523" width="19.42578125" style="1213" customWidth="1"/>
    <col min="11524" max="11524" width="16.7109375" style="1213" customWidth="1"/>
    <col min="11525" max="11525" width="9.28515625" style="1213"/>
    <col min="11526" max="11526" width="8.42578125" style="1213" customWidth="1"/>
    <col min="11527" max="11527" width="17.5703125" style="1213" bestFit="1" customWidth="1"/>
    <col min="11528" max="11528" width="21.7109375" style="1213" customWidth="1"/>
    <col min="11529" max="11529" width="21.28515625" style="1213" customWidth="1"/>
    <col min="11530" max="11765" width="9.28515625" style="1213"/>
    <col min="11766" max="11766" width="103.140625" style="1213" customWidth="1"/>
    <col min="11767" max="11767" width="20.5703125" style="1213" customWidth="1"/>
    <col min="11768" max="11768" width="19.42578125" style="1213" customWidth="1"/>
    <col min="11769" max="11769" width="16.7109375" style="1213" customWidth="1"/>
    <col min="11770" max="11770" width="12.85546875" style="1213" customWidth="1"/>
    <col min="11771" max="11771" width="11" style="1213" bestFit="1" customWidth="1"/>
    <col min="11772" max="11776" width="9.28515625" style="1213"/>
    <col min="11777" max="11777" width="103.140625" style="1213" customWidth="1"/>
    <col min="11778" max="11778" width="20.5703125" style="1213" customWidth="1"/>
    <col min="11779" max="11779" width="19.42578125" style="1213" customWidth="1"/>
    <col min="11780" max="11780" width="16.7109375" style="1213" customWidth="1"/>
    <col min="11781" max="11781" width="9.28515625" style="1213"/>
    <col min="11782" max="11782" width="8.42578125" style="1213" customWidth="1"/>
    <col min="11783" max="11783" width="17.5703125" style="1213" bestFit="1" customWidth="1"/>
    <col min="11784" max="11784" width="21.7109375" style="1213" customWidth="1"/>
    <col min="11785" max="11785" width="21.28515625" style="1213" customWidth="1"/>
    <col min="11786" max="12021" width="9.28515625" style="1213"/>
    <col min="12022" max="12022" width="103.140625" style="1213" customWidth="1"/>
    <col min="12023" max="12023" width="20.5703125" style="1213" customWidth="1"/>
    <col min="12024" max="12024" width="19.42578125" style="1213" customWidth="1"/>
    <col min="12025" max="12025" width="16.7109375" style="1213" customWidth="1"/>
    <col min="12026" max="12026" width="12.85546875" style="1213" customWidth="1"/>
    <col min="12027" max="12027" width="11" style="1213" bestFit="1" customWidth="1"/>
    <col min="12028" max="12032" width="9.28515625" style="1213"/>
    <col min="12033" max="12033" width="103.140625" style="1213" customWidth="1"/>
    <col min="12034" max="12034" width="20.5703125" style="1213" customWidth="1"/>
    <col min="12035" max="12035" width="19.42578125" style="1213" customWidth="1"/>
    <col min="12036" max="12036" width="16.7109375" style="1213" customWidth="1"/>
    <col min="12037" max="12037" width="9.28515625" style="1213"/>
    <col min="12038" max="12038" width="8.42578125" style="1213" customWidth="1"/>
    <col min="12039" max="12039" width="17.5703125" style="1213" bestFit="1" customWidth="1"/>
    <col min="12040" max="12040" width="21.7109375" style="1213" customWidth="1"/>
    <col min="12041" max="12041" width="21.28515625" style="1213" customWidth="1"/>
    <col min="12042" max="12277" width="9.28515625" style="1213"/>
    <col min="12278" max="12278" width="103.140625" style="1213" customWidth="1"/>
    <col min="12279" max="12279" width="20.5703125" style="1213" customWidth="1"/>
    <col min="12280" max="12280" width="19.42578125" style="1213" customWidth="1"/>
    <col min="12281" max="12281" width="16.7109375" style="1213" customWidth="1"/>
    <col min="12282" max="12282" width="12.85546875" style="1213" customWidth="1"/>
    <col min="12283" max="12283" width="11" style="1213" bestFit="1" customWidth="1"/>
    <col min="12284" max="12288" width="9.28515625" style="1213"/>
    <col min="12289" max="12289" width="103.140625" style="1213" customWidth="1"/>
    <col min="12290" max="12290" width="20.5703125" style="1213" customWidth="1"/>
    <col min="12291" max="12291" width="19.42578125" style="1213" customWidth="1"/>
    <col min="12292" max="12292" width="16.7109375" style="1213" customWidth="1"/>
    <col min="12293" max="12293" width="9.28515625" style="1213"/>
    <col min="12294" max="12294" width="8.42578125" style="1213" customWidth="1"/>
    <col min="12295" max="12295" width="17.5703125" style="1213" bestFit="1" customWidth="1"/>
    <col min="12296" max="12296" width="21.7109375" style="1213" customWidth="1"/>
    <col min="12297" max="12297" width="21.28515625" style="1213" customWidth="1"/>
    <col min="12298" max="12533" width="9.28515625" style="1213"/>
    <col min="12534" max="12534" width="103.140625" style="1213" customWidth="1"/>
    <col min="12535" max="12535" width="20.5703125" style="1213" customWidth="1"/>
    <col min="12536" max="12536" width="19.42578125" style="1213" customWidth="1"/>
    <col min="12537" max="12537" width="16.7109375" style="1213" customWidth="1"/>
    <col min="12538" max="12538" width="12.85546875" style="1213" customWidth="1"/>
    <col min="12539" max="12539" width="11" style="1213" bestFit="1" customWidth="1"/>
    <col min="12540" max="12544" width="9.28515625" style="1213"/>
    <col min="12545" max="12545" width="103.140625" style="1213" customWidth="1"/>
    <col min="12546" max="12546" width="20.5703125" style="1213" customWidth="1"/>
    <col min="12547" max="12547" width="19.42578125" style="1213" customWidth="1"/>
    <col min="12548" max="12548" width="16.7109375" style="1213" customWidth="1"/>
    <col min="12549" max="12549" width="9.28515625" style="1213"/>
    <col min="12550" max="12550" width="8.42578125" style="1213" customWidth="1"/>
    <col min="12551" max="12551" width="17.5703125" style="1213" bestFit="1" customWidth="1"/>
    <col min="12552" max="12552" width="21.7109375" style="1213" customWidth="1"/>
    <col min="12553" max="12553" width="21.28515625" style="1213" customWidth="1"/>
    <col min="12554" max="12789" width="9.28515625" style="1213"/>
    <col min="12790" max="12790" width="103.140625" style="1213" customWidth="1"/>
    <col min="12791" max="12791" width="20.5703125" style="1213" customWidth="1"/>
    <col min="12792" max="12792" width="19.42578125" style="1213" customWidth="1"/>
    <col min="12793" max="12793" width="16.7109375" style="1213" customWidth="1"/>
    <col min="12794" max="12794" width="12.85546875" style="1213" customWidth="1"/>
    <col min="12795" max="12795" width="11" style="1213" bestFit="1" customWidth="1"/>
    <col min="12796" max="12800" width="9.28515625" style="1213"/>
    <col min="12801" max="12801" width="103.140625" style="1213" customWidth="1"/>
    <col min="12802" max="12802" width="20.5703125" style="1213" customWidth="1"/>
    <col min="12803" max="12803" width="19.42578125" style="1213" customWidth="1"/>
    <col min="12804" max="12804" width="16.7109375" style="1213" customWidth="1"/>
    <col min="12805" max="12805" width="9.28515625" style="1213"/>
    <col min="12806" max="12806" width="8.42578125" style="1213" customWidth="1"/>
    <col min="12807" max="12807" width="17.5703125" style="1213" bestFit="1" customWidth="1"/>
    <col min="12808" max="12808" width="21.7109375" style="1213" customWidth="1"/>
    <col min="12809" max="12809" width="21.28515625" style="1213" customWidth="1"/>
    <col min="12810" max="13045" width="9.28515625" style="1213"/>
    <col min="13046" max="13046" width="103.140625" style="1213" customWidth="1"/>
    <col min="13047" max="13047" width="20.5703125" style="1213" customWidth="1"/>
    <col min="13048" max="13048" width="19.42578125" style="1213" customWidth="1"/>
    <col min="13049" max="13049" width="16.7109375" style="1213" customWidth="1"/>
    <col min="13050" max="13050" width="12.85546875" style="1213" customWidth="1"/>
    <col min="13051" max="13051" width="11" style="1213" bestFit="1" customWidth="1"/>
    <col min="13052" max="13056" width="9.28515625" style="1213"/>
    <col min="13057" max="13057" width="103.140625" style="1213" customWidth="1"/>
    <col min="13058" max="13058" width="20.5703125" style="1213" customWidth="1"/>
    <col min="13059" max="13059" width="19.42578125" style="1213" customWidth="1"/>
    <col min="13060" max="13060" width="16.7109375" style="1213" customWidth="1"/>
    <col min="13061" max="13061" width="9.28515625" style="1213"/>
    <col min="13062" max="13062" width="8.42578125" style="1213" customWidth="1"/>
    <col min="13063" max="13063" width="17.5703125" style="1213" bestFit="1" customWidth="1"/>
    <col min="13064" max="13064" width="21.7109375" style="1213" customWidth="1"/>
    <col min="13065" max="13065" width="21.28515625" style="1213" customWidth="1"/>
    <col min="13066" max="13301" width="9.28515625" style="1213"/>
    <col min="13302" max="13302" width="103.140625" style="1213" customWidth="1"/>
    <col min="13303" max="13303" width="20.5703125" style="1213" customWidth="1"/>
    <col min="13304" max="13304" width="19.42578125" style="1213" customWidth="1"/>
    <col min="13305" max="13305" width="16.7109375" style="1213" customWidth="1"/>
    <col min="13306" max="13306" width="12.85546875" style="1213" customWidth="1"/>
    <col min="13307" max="13307" width="11" style="1213" bestFit="1" customWidth="1"/>
    <col min="13308" max="13312" width="9.28515625" style="1213"/>
    <col min="13313" max="13313" width="103.140625" style="1213" customWidth="1"/>
    <col min="13314" max="13314" width="20.5703125" style="1213" customWidth="1"/>
    <col min="13315" max="13315" width="19.42578125" style="1213" customWidth="1"/>
    <col min="13316" max="13316" width="16.7109375" style="1213" customWidth="1"/>
    <col min="13317" max="13317" width="9.28515625" style="1213"/>
    <col min="13318" max="13318" width="8.42578125" style="1213" customWidth="1"/>
    <col min="13319" max="13319" width="17.5703125" style="1213" bestFit="1" customWidth="1"/>
    <col min="13320" max="13320" width="21.7109375" style="1213" customWidth="1"/>
    <col min="13321" max="13321" width="21.28515625" style="1213" customWidth="1"/>
    <col min="13322" max="13557" width="9.28515625" style="1213"/>
    <col min="13558" max="13558" width="103.140625" style="1213" customWidth="1"/>
    <col min="13559" max="13559" width="20.5703125" style="1213" customWidth="1"/>
    <col min="13560" max="13560" width="19.42578125" style="1213" customWidth="1"/>
    <col min="13561" max="13561" width="16.7109375" style="1213" customWidth="1"/>
    <col min="13562" max="13562" width="12.85546875" style="1213" customWidth="1"/>
    <col min="13563" max="13563" width="11" style="1213" bestFit="1" customWidth="1"/>
    <col min="13564" max="13568" width="9.28515625" style="1213"/>
    <col min="13569" max="13569" width="103.140625" style="1213" customWidth="1"/>
    <col min="13570" max="13570" width="20.5703125" style="1213" customWidth="1"/>
    <col min="13571" max="13571" width="19.42578125" style="1213" customWidth="1"/>
    <col min="13572" max="13572" width="16.7109375" style="1213" customWidth="1"/>
    <col min="13573" max="13573" width="9.28515625" style="1213"/>
    <col min="13574" max="13574" width="8.42578125" style="1213" customWidth="1"/>
    <col min="13575" max="13575" width="17.5703125" style="1213" bestFit="1" customWidth="1"/>
    <col min="13576" max="13576" width="21.7109375" style="1213" customWidth="1"/>
    <col min="13577" max="13577" width="21.28515625" style="1213" customWidth="1"/>
    <col min="13578" max="13813" width="9.28515625" style="1213"/>
    <col min="13814" max="13814" width="103.140625" style="1213" customWidth="1"/>
    <col min="13815" max="13815" width="20.5703125" style="1213" customWidth="1"/>
    <col min="13816" max="13816" width="19.42578125" style="1213" customWidth="1"/>
    <col min="13817" max="13817" width="16.7109375" style="1213" customWidth="1"/>
    <col min="13818" max="13818" width="12.85546875" style="1213" customWidth="1"/>
    <col min="13819" max="13819" width="11" style="1213" bestFit="1" customWidth="1"/>
    <col min="13820" max="13824" width="9.28515625" style="1213"/>
    <col min="13825" max="13825" width="103.140625" style="1213" customWidth="1"/>
    <col min="13826" max="13826" width="20.5703125" style="1213" customWidth="1"/>
    <col min="13827" max="13827" width="19.42578125" style="1213" customWidth="1"/>
    <col min="13828" max="13828" width="16.7109375" style="1213" customWidth="1"/>
    <col min="13829" max="13829" width="9.28515625" style="1213"/>
    <col min="13830" max="13830" width="8.42578125" style="1213" customWidth="1"/>
    <col min="13831" max="13831" width="17.5703125" style="1213" bestFit="1" customWidth="1"/>
    <col min="13832" max="13832" width="21.7109375" style="1213" customWidth="1"/>
    <col min="13833" max="13833" width="21.28515625" style="1213" customWidth="1"/>
    <col min="13834" max="14069" width="9.28515625" style="1213"/>
    <col min="14070" max="14070" width="103.140625" style="1213" customWidth="1"/>
    <col min="14071" max="14071" width="20.5703125" style="1213" customWidth="1"/>
    <col min="14072" max="14072" width="19.42578125" style="1213" customWidth="1"/>
    <col min="14073" max="14073" width="16.7109375" style="1213" customWidth="1"/>
    <col min="14074" max="14074" width="12.85546875" style="1213" customWidth="1"/>
    <col min="14075" max="14075" width="11" style="1213" bestFit="1" customWidth="1"/>
    <col min="14076" max="14080" width="9.28515625" style="1213"/>
    <col min="14081" max="14081" width="103.140625" style="1213" customWidth="1"/>
    <col min="14082" max="14082" width="20.5703125" style="1213" customWidth="1"/>
    <col min="14083" max="14083" width="19.42578125" style="1213" customWidth="1"/>
    <col min="14084" max="14084" width="16.7109375" style="1213" customWidth="1"/>
    <col min="14085" max="14085" width="9.28515625" style="1213"/>
    <col min="14086" max="14086" width="8.42578125" style="1213" customWidth="1"/>
    <col min="14087" max="14087" width="17.5703125" style="1213" bestFit="1" customWidth="1"/>
    <col min="14088" max="14088" width="21.7109375" style="1213" customWidth="1"/>
    <col min="14089" max="14089" width="21.28515625" style="1213" customWidth="1"/>
    <col min="14090" max="14325" width="9.28515625" style="1213"/>
    <col min="14326" max="14326" width="103.140625" style="1213" customWidth="1"/>
    <col min="14327" max="14327" width="20.5703125" style="1213" customWidth="1"/>
    <col min="14328" max="14328" width="19.42578125" style="1213" customWidth="1"/>
    <col min="14329" max="14329" width="16.7109375" style="1213" customWidth="1"/>
    <col min="14330" max="14330" width="12.85546875" style="1213" customWidth="1"/>
    <col min="14331" max="14331" width="11" style="1213" bestFit="1" customWidth="1"/>
    <col min="14332" max="14336" width="9.28515625" style="1213"/>
    <col min="14337" max="14337" width="103.140625" style="1213" customWidth="1"/>
    <col min="14338" max="14338" width="20.5703125" style="1213" customWidth="1"/>
    <col min="14339" max="14339" width="19.42578125" style="1213" customWidth="1"/>
    <col min="14340" max="14340" width="16.7109375" style="1213" customWidth="1"/>
    <col min="14341" max="14341" width="9.28515625" style="1213"/>
    <col min="14342" max="14342" width="8.42578125" style="1213" customWidth="1"/>
    <col min="14343" max="14343" width="17.5703125" style="1213" bestFit="1" customWidth="1"/>
    <col min="14344" max="14344" width="21.7109375" style="1213" customWidth="1"/>
    <col min="14345" max="14345" width="21.28515625" style="1213" customWidth="1"/>
    <col min="14346" max="14581" width="9.28515625" style="1213"/>
    <col min="14582" max="14582" width="103.140625" style="1213" customWidth="1"/>
    <col min="14583" max="14583" width="20.5703125" style="1213" customWidth="1"/>
    <col min="14584" max="14584" width="19.42578125" style="1213" customWidth="1"/>
    <col min="14585" max="14585" width="16.7109375" style="1213" customWidth="1"/>
    <col min="14586" max="14586" width="12.85546875" style="1213" customWidth="1"/>
    <col min="14587" max="14587" width="11" style="1213" bestFit="1" customWidth="1"/>
    <col min="14588" max="14592" width="9.28515625" style="1213"/>
    <col min="14593" max="14593" width="103.140625" style="1213" customWidth="1"/>
    <col min="14594" max="14594" width="20.5703125" style="1213" customWidth="1"/>
    <col min="14595" max="14595" width="19.42578125" style="1213" customWidth="1"/>
    <col min="14596" max="14596" width="16.7109375" style="1213" customWidth="1"/>
    <col min="14597" max="14597" width="9.28515625" style="1213"/>
    <col min="14598" max="14598" width="8.42578125" style="1213" customWidth="1"/>
    <col min="14599" max="14599" width="17.5703125" style="1213" bestFit="1" customWidth="1"/>
    <col min="14600" max="14600" width="21.7109375" style="1213" customWidth="1"/>
    <col min="14601" max="14601" width="21.28515625" style="1213" customWidth="1"/>
    <col min="14602" max="14837" width="9.28515625" style="1213"/>
    <col min="14838" max="14838" width="103.140625" style="1213" customWidth="1"/>
    <col min="14839" max="14839" width="20.5703125" style="1213" customWidth="1"/>
    <col min="14840" max="14840" width="19.42578125" style="1213" customWidth="1"/>
    <col min="14841" max="14841" width="16.7109375" style="1213" customWidth="1"/>
    <col min="14842" max="14842" width="12.85546875" style="1213" customWidth="1"/>
    <col min="14843" max="14843" width="11" style="1213" bestFit="1" customWidth="1"/>
    <col min="14844" max="14848" width="9.28515625" style="1213"/>
    <col min="14849" max="14849" width="103.140625" style="1213" customWidth="1"/>
    <col min="14850" max="14850" width="20.5703125" style="1213" customWidth="1"/>
    <col min="14851" max="14851" width="19.42578125" style="1213" customWidth="1"/>
    <col min="14852" max="14852" width="16.7109375" style="1213" customWidth="1"/>
    <col min="14853" max="14853" width="9.28515625" style="1213"/>
    <col min="14854" max="14854" width="8.42578125" style="1213" customWidth="1"/>
    <col min="14855" max="14855" width="17.5703125" style="1213" bestFit="1" customWidth="1"/>
    <col min="14856" max="14856" width="21.7109375" style="1213" customWidth="1"/>
    <col min="14857" max="14857" width="21.28515625" style="1213" customWidth="1"/>
    <col min="14858" max="15093" width="9.28515625" style="1213"/>
    <col min="15094" max="15094" width="103.140625" style="1213" customWidth="1"/>
    <col min="15095" max="15095" width="20.5703125" style="1213" customWidth="1"/>
    <col min="15096" max="15096" width="19.42578125" style="1213" customWidth="1"/>
    <col min="15097" max="15097" width="16.7109375" style="1213" customWidth="1"/>
    <col min="15098" max="15098" width="12.85546875" style="1213" customWidth="1"/>
    <col min="15099" max="15099" width="11" style="1213" bestFit="1" customWidth="1"/>
    <col min="15100" max="15104" width="9.28515625" style="1213"/>
    <col min="15105" max="15105" width="103.140625" style="1213" customWidth="1"/>
    <col min="15106" max="15106" width="20.5703125" style="1213" customWidth="1"/>
    <col min="15107" max="15107" width="19.42578125" style="1213" customWidth="1"/>
    <col min="15108" max="15108" width="16.7109375" style="1213" customWidth="1"/>
    <col min="15109" max="15109" width="9.28515625" style="1213"/>
    <col min="15110" max="15110" width="8.42578125" style="1213" customWidth="1"/>
    <col min="15111" max="15111" width="17.5703125" style="1213" bestFit="1" customWidth="1"/>
    <col min="15112" max="15112" width="21.7109375" style="1213" customWidth="1"/>
    <col min="15113" max="15113" width="21.28515625" style="1213" customWidth="1"/>
    <col min="15114" max="15349" width="9.28515625" style="1213"/>
    <col min="15350" max="15350" width="103.140625" style="1213" customWidth="1"/>
    <col min="15351" max="15351" width="20.5703125" style="1213" customWidth="1"/>
    <col min="15352" max="15352" width="19.42578125" style="1213" customWidth="1"/>
    <col min="15353" max="15353" width="16.7109375" style="1213" customWidth="1"/>
    <col min="15354" max="15354" width="12.85546875" style="1213" customWidth="1"/>
    <col min="15355" max="15355" width="11" style="1213" bestFit="1" customWidth="1"/>
    <col min="15356" max="15360" width="9.28515625" style="1213"/>
    <col min="15361" max="15361" width="103.140625" style="1213" customWidth="1"/>
    <col min="15362" max="15362" width="20.5703125" style="1213" customWidth="1"/>
    <col min="15363" max="15363" width="19.42578125" style="1213" customWidth="1"/>
    <col min="15364" max="15364" width="16.7109375" style="1213" customWidth="1"/>
    <col min="15365" max="15365" width="9.28515625" style="1213"/>
    <col min="15366" max="15366" width="8.42578125" style="1213" customWidth="1"/>
    <col min="15367" max="15367" width="17.5703125" style="1213" bestFit="1" customWidth="1"/>
    <col min="15368" max="15368" width="21.7109375" style="1213" customWidth="1"/>
    <col min="15369" max="15369" width="21.28515625" style="1213" customWidth="1"/>
    <col min="15370" max="15605" width="9.28515625" style="1213"/>
    <col min="15606" max="15606" width="103.140625" style="1213" customWidth="1"/>
    <col min="15607" max="15607" width="20.5703125" style="1213" customWidth="1"/>
    <col min="15608" max="15608" width="19.42578125" style="1213" customWidth="1"/>
    <col min="15609" max="15609" width="16.7109375" style="1213" customWidth="1"/>
    <col min="15610" max="15610" width="12.85546875" style="1213" customWidth="1"/>
    <col min="15611" max="15611" width="11" style="1213" bestFit="1" customWidth="1"/>
    <col min="15612" max="15616" width="9.28515625" style="1213"/>
    <col min="15617" max="15617" width="103.140625" style="1213" customWidth="1"/>
    <col min="15618" max="15618" width="20.5703125" style="1213" customWidth="1"/>
    <col min="15619" max="15619" width="19.42578125" style="1213" customWidth="1"/>
    <col min="15620" max="15620" width="16.7109375" style="1213" customWidth="1"/>
    <col min="15621" max="15621" width="9.28515625" style="1213"/>
    <col min="15622" max="15622" width="8.42578125" style="1213" customWidth="1"/>
    <col min="15623" max="15623" width="17.5703125" style="1213" bestFit="1" customWidth="1"/>
    <col min="15624" max="15624" width="21.7109375" style="1213" customWidth="1"/>
    <col min="15625" max="15625" width="21.28515625" style="1213" customWidth="1"/>
    <col min="15626" max="15861" width="9.28515625" style="1213"/>
    <col min="15862" max="15862" width="103.140625" style="1213" customWidth="1"/>
    <col min="15863" max="15863" width="20.5703125" style="1213" customWidth="1"/>
    <col min="15864" max="15864" width="19.42578125" style="1213" customWidth="1"/>
    <col min="15865" max="15865" width="16.7109375" style="1213" customWidth="1"/>
    <col min="15866" max="15866" width="12.85546875" style="1213" customWidth="1"/>
    <col min="15867" max="15867" width="11" style="1213" bestFit="1" customWidth="1"/>
    <col min="15868" max="15872" width="9.28515625" style="1213"/>
    <col min="15873" max="15873" width="103.140625" style="1213" customWidth="1"/>
    <col min="15874" max="15874" width="20.5703125" style="1213" customWidth="1"/>
    <col min="15875" max="15875" width="19.42578125" style="1213" customWidth="1"/>
    <col min="15876" max="15876" width="16.7109375" style="1213" customWidth="1"/>
    <col min="15877" max="15877" width="9.28515625" style="1213"/>
    <col min="15878" max="15878" width="8.42578125" style="1213" customWidth="1"/>
    <col min="15879" max="15879" width="17.5703125" style="1213" bestFit="1" customWidth="1"/>
    <col min="15880" max="15880" width="21.7109375" style="1213" customWidth="1"/>
    <col min="15881" max="15881" width="21.28515625" style="1213" customWidth="1"/>
    <col min="15882" max="16117" width="9.28515625" style="1213"/>
    <col min="16118" max="16118" width="103.140625" style="1213" customWidth="1"/>
    <col min="16119" max="16119" width="20.5703125" style="1213" customWidth="1"/>
    <col min="16120" max="16120" width="19.42578125" style="1213" customWidth="1"/>
    <col min="16121" max="16121" width="16.7109375" style="1213" customWidth="1"/>
    <col min="16122" max="16122" width="12.85546875" style="1213" customWidth="1"/>
    <col min="16123" max="16123" width="11" style="1213" bestFit="1" customWidth="1"/>
    <col min="16124" max="16128" width="9.28515625" style="1213"/>
    <col min="16129" max="16129" width="103.140625" style="1213" customWidth="1"/>
    <col min="16130" max="16130" width="20.5703125" style="1213" customWidth="1"/>
    <col min="16131" max="16131" width="19.42578125" style="1213" customWidth="1"/>
    <col min="16132" max="16132" width="16.7109375" style="1213" customWidth="1"/>
    <col min="16133" max="16133" width="9.28515625" style="1213"/>
    <col min="16134" max="16134" width="8.42578125" style="1213" customWidth="1"/>
    <col min="16135" max="16135" width="17.5703125" style="1213" bestFit="1" customWidth="1"/>
    <col min="16136" max="16136" width="21.7109375" style="1213" customWidth="1"/>
    <col min="16137" max="16137" width="21.28515625" style="1213" customWidth="1"/>
    <col min="16138" max="16373" width="9.28515625" style="1213"/>
    <col min="16374" max="16374" width="103.140625" style="1213" customWidth="1"/>
    <col min="16375" max="16375" width="20.5703125" style="1213" customWidth="1"/>
    <col min="16376" max="16376" width="19.42578125" style="1213" customWidth="1"/>
    <col min="16377" max="16377" width="16.7109375" style="1213" customWidth="1"/>
    <col min="16378" max="16378" width="12.85546875" style="1213" customWidth="1"/>
    <col min="16379" max="16379" width="11" style="1213" bestFit="1" customWidth="1"/>
    <col min="16380" max="16384" width="9.28515625" style="1213"/>
  </cols>
  <sheetData>
    <row r="1" spans="1:5" ht="16.5" customHeight="1">
      <c r="A1" s="1211" t="s">
        <v>770</v>
      </c>
      <c r="B1" s="1212"/>
      <c r="C1" s="1757"/>
      <c r="D1" s="1757"/>
    </row>
    <row r="2" spans="1:5" ht="22.5" customHeight="1">
      <c r="A2" s="1758" t="s">
        <v>771</v>
      </c>
      <c r="B2" s="1758"/>
      <c r="C2" s="1758"/>
      <c r="D2" s="1758"/>
    </row>
    <row r="3" spans="1:5" s="1216" customFormat="1" ht="18" customHeight="1">
      <c r="A3" s="1214"/>
      <c r="B3" s="1215"/>
      <c r="C3" s="1759" t="s">
        <v>2</v>
      </c>
      <c r="D3" s="1759"/>
    </row>
    <row r="4" spans="1:5" s="1219" customFormat="1" ht="79.5" customHeight="1">
      <c r="A4" s="1760" t="s">
        <v>772</v>
      </c>
      <c r="B4" s="1762" t="s">
        <v>773</v>
      </c>
      <c r="C4" s="1217" t="s">
        <v>229</v>
      </c>
      <c r="D4" s="1218" t="s">
        <v>230</v>
      </c>
    </row>
    <row r="5" spans="1:5" s="1219" customFormat="1" ht="24" customHeight="1">
      <c r="A5" s="1761"/>
      <c r="B5" s="1763"/>
      <c r="C5" s="1220" t="s">
        <v>769</v>
      </c>
      <c r="D5" s="1221" t="s">
        <v>232</v>
      </c>
    </row>
    <row r="6" spans="1:5" s="1219" customFormat="1" ht="21.6" customHeight="1">
      <c r="A6" s="1222">
        <v>1</v>
      </c>
      <c r="B6" s="1223">
        <v>2</v>
      </c>
      <c r="C6" s="1224">
        <v>3</v>
      </c>
      <c r="D6" s="1221" t="s">
        <v>34</v>
      </c>
    </row>
    <row r="7" spans="1:5" s="1230" customFormat="1" ht="39" customHeight="1">
      <c r="A7" s="1225" t="s">
        <v>774</v>
      </c>
      <c r="B7" s="1226">
        <v>18251368000</v>
      </c>
      <c r="C7" s="1227">
        <v>17667714242.380001</v>
      </c>
      <c r="D7" s="1228">
        <f t="shared" ref="D7:D32" si="0">C7/B7</f>
        <v>0.96802136926832016</v>
      </c>
      <c r="E7" s="1229"/>
    </row>
    <row r="8" spans="1:5" s="1230" customFormat="1" ht="39" customHeight="1">
      <c r="A8" s="1225" t="s">
        <v>775</v>
      </c>
      <c r="B8" s="1226">
        <v>4367586000</v>
      </c>
      <c r="C8" s="1227">
        <v>7740007239.6199999</v>
      </c>
      <c r="D8" s="1228">
        <f t="shared" si="0"/>
        <v>1.772147643943359</v>
      </c>
      <c r="E8" s="1229"/>
    </row>
    <row r="9" spans="1:5" s="1230" customFormat="1" ht="39" customHeight="1">
      <c r="A9" s="1225" t="s">
        <v>776</v>
      </c>
      <c r="B9" s="1226">
        <v>991554000</v>
      </c>
      <c r="C9" s="1227">
        <v>1245421566.0599999</v>
      </c>
      <c r="D9" s="1228">
        <f t="shared" si="0"/>
        <v>1.2560299954011582</v>
      </c>
      <c r="E9" s="1229"/>
    </row>
    <row r="10" spans="1:5" s="1230" customFormat="1" ht="39" customHeight="1">
      <c r="A10" s="1225" t="s">
        <v>777</v>
      </c>
      <c r="B10" s="1226">
        <v>2821075000</v>
      </c>
      <c r="C10" s="1227">
        <v>3310735242.6599998</v>
      </c>
      <c r="D10" s="1228">
        <f t="shared" si="0"/>
        <v>1.1735722172079792</v>
      </c>
      <c r="E10" s="1229"/>
    </row>
    <row r="11" spans="1:5" s="1230" customFormat="1" ht="39" customHeight="1">
      <c r="A11" s="1225" t="s">
        <v>778</v>
      </c>
      <c r="B11" s="1226">
        <v>1827378000</v>
      </c>
      <c r="C11" s="1227">
        <v>1780312540.6900001</v>
      </c>
      <c r="D11" s="1228">
        <f t="shared" si="0"/>
        <v>0.97424426729992375</v>
      </c>
      <c r="E11" s="1229"/>
    </row>
    <row r="12" spans="1:5" s="1230" customFormat="1" ht="39" customHeight="1">
      <c r="A12" s="1225" t="s">
        <v>779</v>
      </c>
      <c r="B12" s="1231">
        <v>1655279000</v>
      </c>
      <c r="C12" s="1227">
        <v>1516048531.1099999</v>
      </c>
      <c r="D12" s="1228">
        <f t="shared" si="0"/>
        <v>0.91588700823849023</v>
      </c>
      <c r="E12" s="1229"/>
    </row>
    <row r="13" spans="1:5" s="1230" customFormat="1" ht="39" customHeight="1">
      <c r="A13" s="1225" t="s">
        <v>780</v>
      </c>
      <c r="B13" s="1226">
        <v>1104124000</v>
      </c>
      <c r="C13" s="1227">
        <v>1207803030.1700001</v>
      </c>
      <c r="D13" s="1228">
        <f t="shared" si="0"/>
        <v>1.0939016180881858</v>
      </c>
      <c r="E13" s="1229"/>
    </row>
    <row r="14" spans="1:5" s="1230" customFormat="1" ht="39" customHeight="1">
      <c r="A14" s="1225" t="s">
        <v>781</v>
      </c>
      <c r="B14" s="1226">
        <v>1547952000</v>
      </c>
      <c r="C14" s="1227">
        <v>1814092800.3399999</v>
      </c>
      <c r="D14" s="1228">
        <f t="shared" si="0"/>
        <v>1.1719309128060817</v>
      </c>
      <c r="E14" s="1229"/>
    </row>
    <row r="15" spans="1:5" s="1230" customFormat="1" ht="39" customHeight="1">
      <c r="A15" s="1225" t="s">
        <v>782</v>
      </c>
      <c r="B15" s="1226">
        <v>577548000</v>
      </c>
      <c r="C15" s="1227">
        <v>626068915.84000003</v>
      </c>
      <c r="D15" s="1228">
        <f t="shared" si="0"/>
        <v>1.0840119190785875</v>
      </c>
      <c r="E15" s="1229"/>
    </row>
    <row r="16" spans="1:5" s="1230" customFormat="1" ht="39" customHeight="1">
      <c r="A16" s="1225" t="s">
        <v>783</v>
      </c>
      <c r="B16" s="1226">
        <v>1567451000</v>
      </c>
      <c r="C16" s="1227">
        <v>1498372696.5599999</v>
      </c>
      <c r="D16" s="1228">
        <f t="shared" si="0"/>
        <v>0.955929529254822</v>
      </c>
      <c r="E16" s="1229"/>
    </row>
    <row r="17" spans="1:5" s="1230" customFormat="1" ht="39" customHeight="1">
      <c r="A17" s="1225" t="s">
        <v>784</v>
      </c>
      <c r="B17" s="1231">
        <v>1739486000</v>
      </c>
      <c r="C17" s="1227">
        <v>2333075215.77</v>
      </c>
      <c r="D17" s="1228">
        <f t="shared" si="0"/>
        <v>1.3412440317254637</v>
      </c>
      <c r="E17" s="1229"/>
    </row>
    <row r="18" spans="1:5" s="1230" customFormat="1" ht="39" customHeight="1">
      <c r="A18" s="1225" t="s">
        <v>785</v>
      </c>
      <c r="B18" s="1226">
        <v>1238138000</v>
      </c>
      <c r="C18" s="1227">
        <v>1420368011.8099999</v>
      </c>
      <c r="D18" s="1228">
        <f t="shared" si="0"/>
        <v>1.1471806953748289</v>
      </c>
      <c r="E18" s="1229"/>
    </row>
    <row r="19" spans="1:5" s="1230" customFormat="1" ht="39" customHeight="1">
      <c r="A19" s="1225" t="s">
        <v>786</v>
      </c>
      <c r="B19" s="1231">
        <v>628609000</v>
      </c>
      <c r="C19" s="1227">
        <v>628514287.07000005</v>
      </c>
      <c r="D19" s="1228">
        <f t="shared" si="0"/>
        <v>0.99984932934463244</v>
      </c>
      <c r="E19" s="1229"/>
    </row>
    <row r="20" spans="1:5" s="1230" customFormat="1" ht="39" customHeight="1">
      <c r="A20" s="1225" t="s">
        <v>787</v>
      </c>
      <c r="B20" s="1231">
        <v>1412653000</v>
      </c>
      <c r="C20" s="1227">
        <v>1469562184.6099999</v>
      </c>
      <c r="D20" s="1228">
        <f t="shared" si="0"/>
        <v>1.0402853245701527</v>
      </c>
      <c r="E20" s="1229"/>
    </row>
    <row r="21" spans="1:5" s="1230" customFormat="1" ht="39" customHeight="1">
      <c r="A21" s="1225" t="s">
        <v>788</v>
      </c>
      <c r="B21" s="1226">
        <v>816159000</v>
      </c>
      <c r="C21" s="1227">
        <v>1004988084.64</v>
      </c>
      <c r="D21" s="1228">
        <f t="shared" si="0"/>
        <v>1.2313631101782863</v>
      </c>
      <c r="E21" s="1229"/>
    </row>
    <row r="22" spans="1:5" s="1230" customFormat="1" ht="39" customHeight="1">
      <c r="A22" s="1225" t="s">
        <v>789</v>
      </c>
      <c r="B22" s="1226">
        <v>1501723000</v>
      </c>
      <c r="C22" s="1227">
        <v>1176681205.47</v>
      </c>
      <c r="D22" s="1228">
        <f t="shared" si="0"/>
        <v>0.78355409451010605</v>
      </c>
      <c r="E22" s="1229"/>
    </row>
    <row r="23" spans="1:5" s="1230" customFormat="1" ht="39" customHeight="1">
      <c r="A23" s="1225" t="s">
        <v>790</v>
      </c>
      <c r="B23" s="1226">
        <v>2142259000</v>
      </c>
      <c r="C23" s="1227">
        <v>2587785457.2199998</v>
      </c>
      <c r="D23" s="1228">
        <f t="shared" si="0"/>
        <v>1.2079703981731433</v>
      </c>
      <c r="E23" s="1229"/>
    </row>
    <row r="24" spans="1:5" s="1230" customFormat="1" ht="39" customHeight="1">
      <c r="A24" s="1225" t="s">
        <v>791</v>
      </c>
      <c r="B24" s="1226">
        <v>971684000</v>
      </c>
      <c r="C24" s="1227">
        <v>1111859546.3199999</v>
      </c>
      <c r="D24" s="1228">
        <f t="shared" si="0"/>
        <v>1.144260424500146</v>
      </c>
      <c r="E24" s="1229"/>
    </row>
    <row r="25" spans="1:5" s="1230" customFormat="1" ht="39" customHeight="1">
      <c r="A25" s="1225" t="s">
        <v>792</v>
      </c>
      <c r="B25" s="1231">
        <v>1305990000</v>
      </c>
      <c r="C25" s="1227">
        <v>1413091095.51</v>
      </c>
      <c r="D25" s="1228">
        <f t="shared" si="0"/>
        <v>1.0820075923322536</v>
      </c>
      <c r="E25" s="1229"/>
    </row>
    <row r="26" spans="1:5" s="1230" customFormat="1" ht="39" customHeight="1">
      <c r="A26" s="1225" t="s">
        <v>793</v>
      </c>
      <c r="B26" s="1231">
        <v>1472837000</v>
      </c>
      <c r="C26" s="1227">
        <v>1795789435.8099999</v>
      </c>
      <c r="D26" s="1228">
        <f t="shared" si="0"/>
        <v>1.2192723538382046</v>
      </c>
      <c r="E26" s="1229"/>
    </row>
    <row r="27" spans="1:5" s="1230" customFormat="1" ht="39" customHeight="1" thickBot="1">
      <c r="A27" s="1225" t="s">
        <v>794</v>
      </c>
      <c r="B27" s="1226">
        <v>800927000</v>
      </c>
      <c r="C27" s="1227">
        <v>1166057961.8900001</v>
      </c>
      <c r="D27" s="1228">
        <f t="shared" si="0"/>
        <v>1.455885445102987</v>
      </c>
      <c r="E27" s="1229"/>
    </row>
    <row r="28" spans="1:5" s="1230" customFormat="1" ht="39" customHeight="1" thickTop="1" thickBot="1">
      <c r="A28" s="1232" t="s">
        <v>795</v>
      </c>
      <c r="B28" s="1233">
        <f>SUM(B12:B27)</f>
        <v>20482819000</v>
      </c>
      <c r="C28" s="1234">
        <f>SUM(C12:C27)</f>
        <v>22770158460.139999</v>
      </c>
      <c r="D28" s="1235">
        <f t="shared" si="0"/>
        <v>1.1116711259392567</v>
      </c>
      <c r="E28" s="1229"/>
    </row>
    <row r="29" spans="1:5" s="1230" customFormat="1" ht="39" customHeight="1" thickTop="1">
      <c r="A29" s="1236" t="s">
        <v>796</v>
      </c>
      <c r="B29" s="1237">
        <v>2539170000</v>
      </c>
      <c r="C29" s="1238">
        <v>3255598787.7600002</v>
      </c>
      <c r="D29" s="1239">
        <f>C29/B29</f>
        <v>1.2821507767341298</v>
      </c>
      <c r="E29" s="1229"/>
    </row>
    <row r="30" spans="1:5" s="1230" customFormat="1" ht="39" customHeight="1">
      <c r="A30" s="1240" t="s">
        <v>797</v>
      </c>
      <c r="B30" s="1241">
        <v>415901000</v>
      </c>
      <c r="C30" s="1227">
        <v>411544348.80000001</v>
      </c>
      <c r="D30" s="1228">
        <f>C30/B30</f>
        <v>0.98952478787019027</v>
      </c>
      <c r="E30" s="1229"/>
    </row>
    <row r="31" spans="1:5" s="1230" customFormat="1" ht="39" customHeight="1" thickBot="1">
      <c r="A31" s="1242" t="s">
        <v>798</v>
      </c>
      <c r="B31" s="1243">
        <v>268254000</v>
      </c>
      <c r="C31" s="1244">
        <v>310300525.12</v>
      </c>
      <c r="D31" s="1245">
        <f>C31/B31</f>
        <v>1.1567414656258621</v>
      </c>
      <c r="E31" s="1229"/>
    </row>
    <row r="32" spans="1:5" s="1230" customFormat="1" ht="39" customHeight="1" thickTop="1" thickBot="1">
      <c r="A32" s="1246" t="s">
        <v>799</v>
      </c>
      <c r="B32" s="1247">
        <f>B7+B8+B9+B10+B11+B28+B31+B29+B30</f>
        <v>51965105000</v>
      </c>
      <c r="C32" s="1248">
        <f>C28+C7+C8+C9+C10+C11+C29+C30+C31</f>
        <v>58491792953.230011</v>
      </c>
      <c r="D32" s="1249">
        <f t="shared" si="0"/>
        <v>1.1255975130470728</v>
      </c>
      <c r="E32" s="1229"/>
    </row>
    <row r="33" spans="1:5" s="1230" customFormat="1" ht="39" customHeight="1" thickTop="1">
      <c r="A33" s="1250" t="s">
        <v>800</v>
      </c>
      <c r="B33" s="1251" t="s">
        <v>47</v>
      </c>
      <c r="C33" s="1238">
        <v>360499.1</v>
      </c>
      <c r="D33" s="1251" t="s">
        <v>47</v>
      </c>
      <c r="E33" s="1229"/>
    </row>
    <row r="34" spans="1:5" s="1230" customFormat="1" ht="39" customHeight="1" thickBot="1">
      <c r="A34" s="1252" t="s">
        <v>801</v>
      </c>
      <c r="B34" s="1245" t="s">
        <v>47</v>
      </c>
      <c r="C34" s="1244">
        <v>39885</v>
      </c>
      <c r="D34" s="1245" t="s">
        <v>47</v>
      </c>
      <c r="E34" s="1229"/>
    </row>
    <row r="35" spans="1:5" s="1230" customFormat="1" ht="39" customHeight="1" thickTop="1" thickBot="1">
      <c r="A35" s="1253" t="s">
        <v>802</v>
      </c>
      <c r="B35" s="1254" t="s">
        <v>47</v>
      </c>
      <c r="C35" s="1248">
        <f>C33+C34</f>
        <v>400384.1</v>
      </c>
      <c r="D35" s="1254" t="s">
        <v>47</v>
      </c>
      <c r="E35" s="1229"/>
    </row>
    <row r="36" spans="1:5" s="1230" customFormat="1" ht="39" customHeight="1" thickTop="1">
      <c r="A36" s="1236" t="s">
        <v>803</v>
      </c>
      <c r="B36" s="1255">
        <v>140574000</v>
      </c>
      <c r="C36" s="1238">
        <v>43892893.859999999</v>
      </c>
      <c r="D36" s="1239">
        <f>C36/B36</f>
        <v>0.31224048444235775</v>
      </c>
      <c r="E36" s="1229"/>
    </row>
    <row r="37" spans="1:5" s="1230" customFormat="1" ht="39" customHeight="1">
      <c r="A37" s="1240" t="s">
        <v>804</v>
      </c>
      <c r="B37" s="1231">
        <v>233023000</v>
      </c>
      <c r="C37" s="1227">
        <v>60466568.460000001</v>
      </c>
      <c r="D37" s="1256">
        <f>C37/B37</f>
        <v>0.25948755470490037</v>
      </c>
      <c r="E37" s="1229"/>
    </row>
    <row r="38" spans="1:5" s="1230" customFormat="1" ht="39" customHeight="1" thickBot="1">
      <c r="A38" s="1257" t="s">
        <v>805</v>
      </c>
      <c r="B38" s="1258">
        <v>20605350000</v>
      </c>
      <c r="C38" s="1244">
        <v>20440080860.66</v>
      </c>
      <c r="D38" s="1259">
        <f>C38/B38</f>
        <v>0.99197930928909239</v>
      </c>
      <c r="E38" s="1229"/>
    </row>
    <row r="39" spans="1:5" s="1263" customFormat="1" ht="39" customHeight="1" thickTop="1" thickBot="1">
      <c r="A39" s="1260" t="s">
        <v>806</v>
      </c>
      <c r="B39" s="1247">
        <f>B32+B36+B37+B38</f>
        <v>72944052000</v>
      </c>
      <c r="C39" s="1247">
        <f>C32+C36+C37+C38+C35</f>
        <v>79036633660.310013</v>
      </c>
      <c r="D39" s="1261">
        <f>C39/B39</f>
        <v>1.0835240364808636</v>
      </c>
      <c r="E39" s="1262"/>
    </row>
    <row r="40" spans="1:5" ht="15.75" thickTop="1">
      <c r="C40" s="1264"/>
      <c r="E40" s="1265"/>
    </row>
    <row r="41" spans="1:5" ht="15" customHeight="1">
      <c r="A41" s="1266"/>
      <c r="E41" s="1265"/>
    </row>
    <row r="42" spans="1:5" ht="24.75" customHeight="1">
      <c r="A42" s="1265"/>
      <c r="B42" s="1265"/>
    </row>
    <row r="43" spans="1:5">
      <c r="A43" s="1265"/>
      <c r="B43" s="1265"/>
    </row>
    <row r="44" spans="1:5">
      <c r="A44" s="1268"/>
      <c r="B44" s="1265"/>
    </row>
    <row r="45" spans="1:5">
      <c r="A45" s="1265"/>
      <c r="B45" s="1265"/>
    </row>
    <row r="46" spans="1:5">
      <c r="A46" s="1265"/>
      <c r="B46" s="1265"/>
    </row>
    <row r="47" spans="1:5">
      <c r="A47" s="1265"/>
      <c r="B47" s="1265"/>
    </row>
    <row r="50" spans="3:3">
      <c r="C50" s="121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8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3"/>
  <sheetViews>
    <sheetView zoomScale="70" zoomScaleNormal="70" zoomScaleSheetLayoutView="40" zoomScalePageLayoutView="40" workbookViewId="0">
      <pane xSplit="3" ySplit="6" topLeftCell="D7" activePane="bottomRight" state="frozen"/>
      <selection activeCell="K36" sqref="K36"/>
      <selection pane="topRight" activeCell="K36" sqref="K36"/>
      <selection pane="bottomLeft" activeCell="K36" sqref="K36"/>
      <selection pane="bottomRight" activeCell="E285" sqref="E285"/>
    </sheetView>
  </sheetViews>
  <sheetFormatPr defaultColWidth="9.28515625" defaultRowHeight="37.5" customHeight="1"/>
  <cols>
    <col min="1" max="1" width="11.28515625" style="1494" customWidth="1"/>
    <col min="2" max="2" width="9.5703125" style="1494" customWidth="1"/>
    <col min="3" max="3" width="48.28515625" style="1495" customWidth="1"/>
    <col min="4" max="4" width="81.7109375" style="1496" customWidth="1"/>
    <col min="5" max="5" width="22.7109375" style="1497" customWidth="1"/>
    <col min="6" max="6" width="23.5703125" style="1489" customWidth="1"/>
    <col min="7" max="7" width="27.28515625" style="1488" customWidth="1"/>
    <col min="8" max="8" width="23.28515625" style="1487" customWidth="1"/>
    <col min="9" max="9" width="22" style="1487" customWidth="1"/>
    <col min="10" max="10" width="23.28515625" style="1488" customWidth="1"/>
    <col min="11" max="11" width="15.7109375" style="1278" customWidth="1"/>
    <col min="12" max="12" width="15.85546875" style="1278" customWidth="1"/>
    <col min="13" max="256" width="9.28515625" style="1278"/>
    <col min="257" max="257" width="11.28515625" style="1278" customWidth="1"/>
    <col min="258" max="258" width="9.5703125" style="1278" customWidth="1"/>
    <col min="259" max="259" width="0" style="1278" hidden="1" customWidth="1"/>
    <col min="260" max="260" width="81.7109375" style="1278" customWidth="1"/>
    <col min="261" max="261" width="22.7109375" style="1278" customWidth="1"/>
    <col min="262" max="262" width="23.5703125" style="1278" customWidth="1"/>
    <col min="263" max="263" width="27.28515625" style="1278" customWidth="1"/>
    <col min="264" max="264" width="23.28515625" style="1278" customWidth="1"/>
    <col min="265" max="265" width="22" style="1278" customWidth="1"/>
    <col min="266" max="266" width="23.28515625" style="1278" customWidth="1"/>
    <col min="267" max="267" width="15.7109375" style="1278" customWidth="1"/>
    <col min="268" max="268" width="15.85546875" style="1278" customWidth="1"/>
    <col min="269" max="512" width="9.28515625" style="1278"/>
    <col min="513" max="513" width="11.28515625" style="1278" customWidth="1"/>
    <col min="514" max="514" width="9.5703125" style="1278" customWidth="1"/>
    <col min="515" max="515" width="0" style="1278" hidden="1" customWidth="1"/>
    <col min="516" max="516" width="81.7109375" style="1278" customWidth="1"/>
    <col min="517" max="517" width="22.7109375" style="1278" customWidth="1"/>
    <col min="518" max="518" width="23.5703125" style="1278" customWidth="1"/>
    <col min="519" max="519" width="27.28515625" style="1278" customWidth="1"/>
    <col min="520" max="520" width="23.28515625" style="1278" customWidth="1"/>
    <col min="521" max="521" width="22" style="1278" customWidth="1"/>
    <col min="522" max="522" width="23.28515625" style="1278" customWidth="1"/>
    <col min="523" max="523" width="15.7109375" style="1278" customWidth="1"/>
    <col min="524" max="524" width="15.85546875" style="1278" customWidth="1"/>
    <col min="525" max="768" width="9.28515625" style="1278"/>
    <col min="769" max="769" width="11.28515625" style="1278" customWidth="1"/>
    <col min="770" max="770" width="9.5703125" style="1278" customWidth="1"/>
    <col min="771" max="771" width="0" style="1278" hidden="1" customWidth="1"/>
    <col min="772" max="772" width="81.7109375" style="1278" customWidth="1"/>
    <col min="773" max="773" width="22.7109375" style="1278" customWidth="1"/>
    <col min="774" max="774" width="23.5703125" style="1278" customWidth="1"/>
    <col min="775" max="775" width="27.28515625" style="1278" customWidth="1"/>
    <col min="776" max="776" width="23.28515625" style="1278" customWidth="1"/>
    <col min="777" max="777" width="22" style="1278" customWidth="1"/>
    <col min="778" max="778" width="23.28515625" style="1278" customWidth="1"/>
    <col min="779" max="779" width="15.7109375" style="1278" customWidth="1"/>
    <col min="780" max="780" width="15.85546875" style="1278" customWidth="1"/>
    <col min="781" max="1024" width="9.28515625" style="1278"/>
    <col min="1025" max="1025" width="11.28515625" style="1278" customWidth="1"/>
    <col min="1026" max="1026" width="9.5703125" style="1278" customWidth="1"/>
    <col min="1027" max="1027" width="0" style="1278" hidden="1" customWidth="1"/>
    <col min="1028" max="1028" width="81.7109375" style="1278" customWidth="1"/>
    <col min="1029" max="1029" width="22.7109375" style="1278" customWidth="1"/>
    <col min="1030" max="1030" width="23.5703125" style="1278" customWidth="1"/>
    <col min="1031" max="1031" width="27.28515625" style="1278" customWidth="1"/>
    <col min="1032" max="1032" width="23.28515625" style="1278" customWidth="1"/>
    <col min="1033" max="1033" width="22" style="1278" customWidth="1"/>
    <col min="1034" max="1034" width="23.28515625" style="1278" customWidth="1"/>
    <col min="1035" max="1035" width="15.7109375" style="1278" customWidth="1"/>
    <col min="1036" max="1036" width="15.85546875" style="1278" customWidth="1"/>
    <col min="1037" max="1280" width="9.28515625" style="1278"/>
    <col min="1281" max="1281" width="11.28515625" style="1278" customWidth="1"/>
    <col min="1282" max="1282" width="9.5703125" style="1278" customWidth="1"/>
    <col min="1283" max="1283" width="0" style="1278" hidden="1" customWidth="1"/>
    <col min="1284" max="1284" width="81.7109375" style="1278" customWidth="1"/>
    <col min="1285" max="1285" width="22.7109375" style="1278" customWidth="1"/>
    <col min="1286" max="1286" width="23.5703125" style="1278" customWidth="1"/>
    <col min="1287" max="1287" width="27.28515625" style="1278" customWidth="1"/>
    <col min="1288" max="1288" width="23.28515625" style="1278" customWidth="1"/>
    <col min="1289" max="1289" width="22" style="1278" customWidth="1"/>
    <col min="1290" max="1290" width="23.28515625" style="1278" customWidth="1"/>
    <col min="1291" max="1291" width="15.7109375" style="1278" customWidth="1"/>
    <col min="1292" max="1292" width="15.85546875" style="1278" customWidth="1"/>
    <col min="1293" max="1536" width="9.28515625" style="1278"/>
    <col min="1537" max="1537" width="11.28515625" style="1278" customWidth="1"/>
    <col min="1538" max="1538" width="9.5703125" style="1278" customWidth="1"/>
    <col min="1539" max="1539" width="0" style="1278" hidden="1" customWidth="1"/>
    <col min="1540" max="1540" width="81.7109375" style="1278" customWidth="1"/>
    <col min="1541" max="1541" width="22.7109375" style="1278" customWidth="1"/>
    <col min="1542" max="1542" width="23.5703125" style="1278" customWidth="1"/>
    <col min="1543" max="1543" width="27.28515625" style="1278" customWidth="1"/>
    <col min="1544" max="1544" width="23.28515625" style="1278" customWidth="1"/>
    <col min="1545" max="1545" width="22" style="1278" customWidth="1"/>
    <col min="1546" max="1546" width="23.28515625" style="1278" customWidth="1"/>
    <col min="1547" max="1547" width="15.7109375" style="1278" customWidth="1"/>
    <col min="1548" max="1548" width="15.85546875" style="1278" customWidth="1"/>
    <col min="1549" max="1792" width="9.28515625" style="1278"/>
    <col min="1793" max="1793" width="11.28515625" style="1278" customWidth="1"/>
    <col min="1794" max="1794" width="9.5703125" style="1278" customWidth="1"/>
    <col min="1795" max="1795" width="0" style="1278" hidden="1" customWidth="1"/>
    <col min="1796" max="1796" width="81.7109375" style="1278" customWidth="1"/>
    <col min="1797" max="1797" width="22.7109375" style="1278" customWidth="1"/>
    <col min="1798" max="1798" width="23.5703125" style="1278" customWidth="1"/>
    <col min="1799" max="1799" width="27.28515625" style="1278" customWidth="1"/>
    <col min="1800" max="1800" width="23.28515625" style="1278" customWidth="1"/>
    <col min="1801" max="1801" width="22" style="1278" customWidth="1"/>
    <col min="1802" max="1802" width="23.28515625" style="1278" customWidth="1"/>
    <col min="1803" max="1803" width="15.7109375" style="1278" customWidth="1"/>
    <col min="1804" max="1804" width="15.85546875" style="1278" customWidth="1"/>
    <col min="1805" max="2048" width="9.28515625" style="1278"/>
    <col min="2049" max="2049" width="11.28515625" style="1278" customWidth="1"/>
    <col min="2050" max="2050" width="9.5703125" style="1278" customWidth="1"/>
    <col min="2051" max="2051" width="0" style="1278" hidden="1" customWidth="1"/>
    <col min="2052" max="2052" width="81.7109375" style="1278" customWidth="1"/>
    <col min="2053" max="2053" width="22.7109375" style="1278" customWidth="1"/>
    <col min="2054" max="2054" width="23.5703125" style="1278" customWidth="1"/>
    <col min="2055" max="2055" width="27.28515625" style="1278" customWidth="1"/>
    <col min="2056" max="2056" width="23.28515625" style="1278" customWidth="1"/>
    <col min="2057" max="2057" width="22" style="1278" customWidth="1"/>
    <col min="2058" max="2058" width="23.28515625" style="1278" customWidth="1"/>
    <col min="2059" max="2059" width="15.7109375" style="1278" customWidth="1"/>
    <col min="2060" max="2060" width="15.85546875" style="1278" customWidth="1"/>
    <col min="2061" max="2304" width="9.28515625" style="1278"/>
    <col min="2305" max="2305" width="11.28515625" style="1278" customWidth="1"/>
    <col min="2306" max="2306" width="9.5703125" style="1278" customWidth="1"/>
    <col min="2307" max="2307" width="0" style="1278" hidden="1" customWidth="1"/>
    <col min="2308" max="2308" width="81.7109375" style="1278" customWidth="1"/>
    <col min="2309" max="2309" width="22.7109375" style="1278" customWidth="1"/>
    <col min="2310" max="2310" width="23.5703125" style="1278" customWidth="1"/>
    <col min="2311" max="2311" width="27.28515625" style="1278" customWidth="1"/>
    <col min="2312" max="2312" width="23.28515625" style="1278" customWidth="1"/>
    <col min="2313" max="2313" width="22" style="1278" customWidth="1"/>
    <col min="2314" max="2314" width="23.28515625" style="1278" customWidth="1"/>
    <col min="2315" max="2315" width="15.7109375" style="1278" customWidth="1"/>
    <col min="2316" max="2316" width="15.85546875" style="1278" customWidth="1"/>
    <col min="2317" max="2560" width="9.28515625" style="1278"/>
    <col min="2561" max="2561" width="11.28515625" style="1278" customWidth="1"/>
    <col min="2562" max="2562" width="9.5703125" style="1278" customWidth="1"/>
    <col min="2563" max="2563" width="0" style="1278" hidden="1" customWidth="1"/>
    <col min="2564" max="2564" width="81.7109375" style="1278" customWidth="1"/>
    <col min="2565" max="2565" width="22.7109375" style="1278" customWidth="1"/>
    <col min="2566" max="2566" width="23.5703125" style="1278" customWidth="1"/>
    <col min="2567" max="2567" width="27.28515625" style="1278" customWidth="1"/>
    <col min="2568" max="2568" width="23.28515625" style="1278" customWidth="1"/>
    <col min="2569" max="2569" width="22" style="1278" customWidth="1"/>
    <col min="2570" max="2570" width="23.28515625" style="1278" customWidth="1"/>
    <col min="2571" max="2571" width="15.7109375" style="1278" customWidth="1"/>
    <col min="2572" max="2572" width="15.85546875" style="1278" customWidth="1"/>
    <col min="2573" max="2816" width="9.28515625" style="1278"/>
    <col min="2817" max="2817" width="11.28515625" style="1278" customWidth="1"/>
    <col min="2818" max="2818" width="9.5703125" style="1278" customWidth="1"/>
    <col min="2819" max="2819" width="0" style="1278" hidden="1" customWidth="1"/>
    <col min="2820" max="2820" width="81.7109375" style="1278" customWidth="1"/>
    <col min="2821" max="2821" width="22.7109375" style="1278" customWidth="1"/>
    <col min="2822" max="2822" width="23.5703125" style="1278" customWidth="1"/>
    <col min="2823" max="2823" width="27.28515625" style="1278" customWidth="1"/>
    <col min="2824" max="2824" width="23.28515625" style="1278" customWidth="1"/>
    <col min="2825" max="2825" width="22" style="1278" customWidth="1"/>
    <col min="2826" max="2826" width="23.28515625" style="1278" customWidth="1"/>
    <col min="2827" max="2827" width="15.7109375" style="1278" customWidth="1"/>
    <col min="2828" max="2828" width="15.85546875" style="1278" customWidth="1"/>
    <col min="2829" max="3072" width="9.28515625" style="1278"/>
    <col min="3073" max="3073" width="11.28515625" style="1278" customWidth="1"/>
    <col min="3074" max="3074" width="9.5703125" style="1278" customWidth="1"/>
    <col min="3075" max="3075" width="0" style="1278" hidden="1" customWidth="1"/>
    <col min="3076" max="3076" width="81.7109375" style="1278" customWidth="1"/>
    <col min="3077" max="3077" width="22.7109375" style="1278" customWidth="1"/>
    <col min="3078" max="3078" width="23.5703125" style="1278" customWidth="1"/>
    <col min="3079" max="3079" width="27.28515625" style="1278" customWidth="1"/>
    <col min="3080" max="3080" width="23.28515625" style="1278" customWidth="1"/>
    <col min="3081" max="3081" width="22" style="1278" customWidth="1"/>
    <col min="3082" max="3082" width="23.28515625" style="1278" customWidth="1"/>
    <col min="3083" max="3083" width="15.7109375" style="1278" customWidth="1"/>
    <col min="3084" max="3084" width="15.85546875" style="1278" customWidth="1"/>
    <col min="3085" max="3328" width="9.28515625" style="1278"/>
    <col min="3329" max="3329" width="11.28515625" style="1278" customWidth="1"/>
    <col min="3330" max="3330" width="9.5703125" style="1278" customWidth="1"/>
    <col min="3331" max="3331" width="0" style="1278" hidden="1" customWidth="1"/>
    <col min="3332" max="3332" width="81.7109375" style="1278" customWidth="1"/>
    <col min="3333" max="3333" width="22.7109375" style="1278" customWidth="1"/>
    <col min="3334" max="3334" width="23.5703125" style="1278" customWidth="1"/>
    <col min="3335" max="3335" width="27.28515625" style="1278" customWidth="1"/>
    <col min="3336" max="3336" width="23.28515625" style="1278" customWidth="1"/>
    <col min="3337" max="3337" width="22" style="1278" customWidth="1"/>
    <col min="3338" max="3338" width="23.28515625" style="1278" customWidth="1"/>
    <col min="3339" max="3339" width="15.7109375" style="1278" customWidth="1"/>
    <col min="3340" max="3340" width="15.85546875" style="1278" customWidth="1"/>
    <col min="3341" max="3584" width="9.28515625" style="1278"/>
    <col min="3585" max="3585" width="11.28515625" style="1278" customWidth="1"/>
    <col min="3586" max="3586" width="9.5703125" style="1278" customWidth="1"/>
    <col min="3587" max="3587" width="0" style="1278" hidden="1" customWidth="1"/>
    <col min="3588" max="3588" width="81.7109375" style="1278" customWidth="1"/>
    <col min="3589" max="3589" width="22.7109375" style="1278" customWidth="1"/>
    <col min="3590" max="3590" width="23.5703125" style="1278" customWidth="1"/>
    <col min="3591" max="3591" width="27.28515625" style="1278" customWidth="1"/>
    <col min="3592" max="3592" width="23.28515625" style="1278" customWidth="1"/>
    <col min="3593" max="3593" width="22" style="1278" customWidth="1"/>
    <col min="3594" max="3594" width="23.28515625" style="1278" customWidth="1"/>
    <col min="3595" max="3595" width="15.7109375" style="1278" customWidth="1"/>
    <col min="3596" max="3596" width="15.85546875" style="1278" customWidth="1"/>
    <col min="3597" max="3840" width="9.28515625" style="1278"/>
    <col min="3841" max="3841" width="11.28515625" style="1278" customWidth="1"/>
    <col min="3842" max="3842" width="9.5703125" style="1278" customWidth="1"/>
    <col min="3843" max="3843" width="0" style="1278" hidden="1" customWidth="1"/>
    <col min="3844" max="3844" width="81.7109375" style="1278" customWidth="1"/>
    <col min="3845" max="3845" width="22.7109375" style="1278" customWidth="1"/>
    <col min="3846" max="3846" width="23.5703125" style="1278" customWidth="1"/>
    <col min="3847" max="3847" width="27.28515625" style="1278" customWidth="1"/>
    <col min="3848" max="3848" width="23.28515625" style="1278" customWidth="1"/>
    <col min="3849" max="3849" width="22" style="1278" customWidth="1"/>
    <col min="3850" max="3850" width="23.28515625" style="1278" customWidth="1"/>
    <col min="3851" max="3851" width="15.7109375" style="1278" customWidth="1"/>
    <col min="3852" max="3852" width="15.85546875" style="1278" customWidth="1"/>
    <col min="3853" max="4096" width="9.28515625" style="1278"/>
    <col min="4097" max="4097" width="11.28515625" style="1278" customWidth="1"/>
    <col min="4098" max="4098" width="9.5703125" style="1278" customWidth="1"/>
    <col min="4099" max="4099" width="0" style="1278" hidden="1" customWidth="1"/>
    <col min="4100" max="4100" width="81.7109375" style="1278" customWidth="1"/>
    <col min="4101" max="4101" width="22.7109375" style="1278" customWidth="1"/>
    <col min="4102" max="4102" width="23.5703125" style="1278" customWidth="1"/>
    <col min="4103" max="4103" width="27.28515625" style="1278" customWidth="1"/>
    <col min="4104" max="4104" width="23.28515625" style="1278" customWidth="1"/>
    <col min="4105" max="4105" width="22" style="1278" customWidth="1"/>
    <col min="4106" max="4106" width="23.28515625" style="1278" customWidth="1"/>
    <col min="4107" max="4107" width="15.7109375" style="1278" customWidth="1"/>
    <col min="4108" max="4108" width="15.85546875" style="1278" customWidth="1"/>
    <col min="4109" max="4352" width="9.28515625" style="1278"/>
    <col min="4353" max="4353" width="11.28515625" style="1278" customWidth="1"/>
    <col min="4354" max="4354" width="9.5703125" style="1278" customWidth="1"/>
    <col min="4355" max="4355" width="0" style="1278" hidden="1" customWidth="1"/>
    <col min="4356" max="4356" width="81.7109375" style="1278" customWidth="1"/>
    <col min="4357" max="4357" width="22.7109375" style="1278" customWidth="1"/>
    <col min="4358" max="4358" width="23.5703125" style="1278" customWidth="1"/>
    <col min="4359" max="4359" width="27.28515625" style="1278" customWidth="1"/>
    <col min="4360" max="4360" width="23.28515625" style="1278" customWidth="1"/>
    <col min="4361" max="4361" width="22" style="1278" customWidth="1"/>
    <col min="4362" max="4362" width="23.28515625" style="1278" customWidth="1"/>
    <col min="4363" max="4363" width="15.7109375" style="1278" customWidth="1"/>
    <col min="4364" max="4364" width="15.85546875" style="1278" customWidth="1"/>
    <col min="4365" max="4608" width="9.28515625" style="1278"/>
    <col min="4609" max="4609" width="11.28515625" style="1278" customWidth="1"/>
    <col min="4610" max="4610" width="9.5703125" style="1278" customWidth="1"/>
    <col min="4611" max="4611" width="0" style="1278" hidden="1" customWidth="1"/>
    <col min="4612" max="4612" width="81.7109375" style="1278" customWidth="1"/>
    <col min="4613" max="4613" width="22.7109375" style="1278" customWidth="1"/>
    <col min="4614" max="4614" width="23.5703125" style="1278" customWidth="1"/>
    <col min="4615" max="4615" width="27.28515625" style="1278" customWidth="1"/>
    <col min="4616" max="4616" width="23.28515625" style="1278" customWidth="1"/>
    <col min="4617" max="4617" width="22" style="1278" customWidth="1"/>
    <col min="4618" max="4618" width="23.28515625" style="1278" customWidth="1"/>
    <col min="4619" max="4619" width="15.7109375" style="1278" customWidth="1"/>
    <col min="4620" max="4620" width="15.85546875" style="1278" customWidth="1"/>
    <col min="4621" max="4864" width="9.28515625" style="1278"/>
    <col min="4865" max="4865" width="11.28515625" style="1278" customWidth="1"/>
    <col min="4866" max="4866" width="9.5703125" style="1278" customWidth="1"/>
    <col min="4867" max="4867" width="0" style="1278" hidden="1" customWidth="1"/>
    <col min="4868" max="4868" width="81.7109375" style="1278" customWidth="1"/>
    <col min="4869" max="4869" width="22.7109375" style="1278" customWidth="1"/>
    <col min="4870" max="4870" width="23.5703125" style="1278" customWidth="1"/>
    <col min="4871" max="4871" width="27.28515625" style="1278" customWidth="1"/>
    <col min="4872" max="4872" width="23.28515625" style="1278" customWidth="1"/>
    <col min="4873" max="4873" width="22" style="1278" customWidth="1"/>
    <col min="4874" max="4874" width="23.28515625" style="1278" customWidth="1"/>
    <col min="4875" max="4875" width="15.7109375" style="1278" customWidth="1"/>
    <col min="4876" max="4876" width="15.85546875" style="1278" customWidth="1"/>
    <col min="4877" max="5120" width="9.28515625" style="1278"/>
    <col min="5121" max="5121" width="11.28515625" style="1278" customWidth="1"/>
    <col min="5122" max="5122" width="9.5703125" style="1278" customWidth="1"/>
    <col min="5123" max="5123" width="0" style="1278" hidden="1" customWidth="1"/>
    <col min="5124" max="5124" width="81.7109375" style="1278" customWidth="1"/>
    <col min="5125" max="5125" width="22.7109375" style="1278" customWidth="1"/>
    <col min="5126" max="5126" width="23.5703125" style="1278" customWidth="1"/>
    <col min="5127" max="5127" width="27.28515625" style="1278" customWidth="1"/>
    <col min="5128" max="5128" width="23.28515625" style="1278" customWidth="1"/>
    <col min="5129" max="5129" width="22" style="1278" customWidth="1"/>
    <col min="5130" max="5130" width="23.28515625" style="1278" customWidth="1"/>
    <col min="5131" max="5131" width="15.7109375" style="1278" customWidth="1"/>
    <col min="5132" max="5132" width="15.85546875" style="1278" customWidth="1"/>
    <col min="5133" max="5376" width="9.28515625" style="1278"/>
    <col min="5377" max="5377" width="11.28515625" style="1278" customWidth="1"/>
    <col min="5378" max="5378" width="9.5703125" style="1278" customWidth="1"/>
    <col min="5379" max="5379" width="0" style="1278" hidden="1" customWidth="1"/>
    <col min="5380" max="5380" width="81.7109375" style="1278" customWidth="1"/>
    <col min="5381" max="5381" width="22.7109375" style="1278" customWidth="1"/>
    <col min="5382" max="5382" width="23.5703125" style="1278" customWidth="1"/>
    <col min="5383" max="5383" width="27.28515625" style="1278" customWidth="1"/>
    <col min="5384" max="5384" width="23.28515625" style="1278" customWidth="1"/>
    <col min="5385" max="5385" width="22" style="1278" customWidth="1"/>
    <col min="5386" max="5386" width="23.28515625" style="1278" customWidth="1"/>
    <col min="5387" max="5387" width="15.7109375" style="1278" customWidth="1"/>
    <col min="5388" max="5388" width="15.85546875" style="1278" customWidth="1"/>
    <col min="5389" max="5632" width="9.28515625" style="1278"/>
    <col min="5633" max="5633" width="11.28515625" style="1278" customWidth="1"/>
    <col min="5634" max="5634" width="9.5703125" style="1278" customWidth="1"/>
    <col min="5635" max="5635" width="0" style="1278" hidden="1" customWidth="1"/>
    <col min="5636" max="5636" width="81.7109375" style="1278" customWidth="1"/>
    <col min="5637" max="5637" width="22.7109375" style="1278" customWidth="1"/>
    <col min="5638" max="5638" width="23.5703125" style="1278" customWidth="1"/>
    <col min="5639" max="5639" width="27.28515625" style="1278" customWidth="1"/>
    <col min="5640" max="5640" width="23.28515625" style="1278" customWidth="1"/>
    <col min="5641" max="5641" width="22" style="1278" customWidth="1"/>
    <col min="5642" max="5642" width="23.28515625" style="1278" customWidth="1"/>
    <col min="5643" max="5643" width="15.7109375" style="1278" customWidth="1"/>
    <col min="5644" max="5644" width="15.85546875" style="1278" customWidth="1"/>
    <col min="5645" max="5888" width="9.28515625" style="1278"/>
    <col min="5889" max="5889" width="11.28515625" style="1278" customWidth="1"/>
    <col min="5890" max="5890" width="9.5703125" style="1278" customWidth="1"/>
    <col min="5891" max="5891" width="0" style="1278" hidden="1" customWidth="1"/>
    <col min="5892" max="5892" width="81.7109375" style="1278" customWidth="1"/>
    <col min="5893" max="5893" width="22.7109375" style="1278" customWidth="1"/>
    <col min="5894" max="5894" width="23.5703125" style="1278" customWidth="1"/>
    <col min="5895" max="5895" width="27.28515625" style="1278" customWidth="1"/>
    <col min="5896" max="5896" width="23.28515625" style="1278" customWidth="1"/>
    <col min="5897" max="5897" width="22" style="1278" customWidth="1"/>
    <col min="5898" max="5898" width="23.28515625" style="1278" customWidth="1"/>
    <col min="5899" max="5899" width="15.7109375" style="1278" customWidth="1"/>
    <col min="5900" max="5900" width="15.85546875" style="1278" customWidth="1"/>
    <col min="5901" max="6144" width="9.28515625" style="1278"/>
    <col min="6145" max="6145" width="11.28515625" style="1278" customWidth="1"/>
    <col min="6146" max="6146" width="9.5703125" style="1278" customWidth="1"/>
    <col min="6147" max="6147" width="0" style="1278" hidden="1" customWidth="1"/>
    <col min="6148" max="6148" width="81.7109375" style="1278" customWidth="1"/>
    <col min="6149" max="6149" width="22.7109375" style="1278" customWidth="1"/>
    <col min="6150" max="6150" width="23.5703125" style="1278" customWidth="1"/>
    <col min="6151" max="6151" width="27.28515625" style="1278" customWidth="1"/>
    <col min="6152" max="6152" width="23.28515625" style="1278" customWidth="1"/>
    <col min="6153" max="6153" width="22" style="1278" customWidth="1"/>
    <col min="6154" max="6154" width="23.28515625" style="1278" customWidth="1"/>
    <col min="6155" max="6155" width="15.7109375" style="1278" customWidth="1"/>
    <col min="6156" max="6156" width="15.85546875" style="1278" customWidth="1"/>
    <col min="6157" max="6400" width="9.28515625" style="1278"/>
    <col min="6401" max="6401" width="11.28515625" style="1278" customWidth="1"/>
    <col min="6402" max="6402" width="9.5703125" style="1278" customWidth="1"/>
    <col min="6403" max="6403" width="0" style="1278" hidden="1" customWidth="1"/>
    <col min="6404" max="6404" width="81.7109375" style="1278" customWidth="1"/>
    <col min="6405" max="6405" width="22.7109375" style="1278" customWidth="1"/>
    <col min="6406" max="6406" width="23.5703125" style="1278" customWidth="1"/>
    <col min="6407" max="6407" width="27.28515625" style="1278" customWidth="1"/>
    <col min="6408" max="6408" width="23.28515625" style="1278" customWidth="1"/>
    <col min="6409" max="6409" width="22" style="1278" customWidth="1"/>
    <col min="6410" max="6410" width="23.28515625" style="1278" customWidth="1"/>
    <col min="6411" max="6411" width="15.7109375" style="1278" customWidth="1"/>
    <col min="6412" max="6412" width="15.85546875" style="1278" customWidth="1"/>
    <col min="6413" max="6656" width="9.28515625" style="1278"/>
    <col min="6657" max="6657" width="11.28515625" style="1278" customWidth="1"/>
    <col min="6658" max="6658" width="9.5703125" style="1278" customWidth="1"/>
    <col min="6659" max="6659" width="0" style="1278" hidden="1" customWidth="1"/>
    <col min="6660" max="6660" width="81.7109375" style="1278" customWidth="1"/>
    <col min="6661" max="6661" width="22.7109375" style="1278" customWidth="1"/>
    <col min="6662" max="6662" width="23.5703125" style="1278" customWidth="1"/>
    <col min="6663" max="6663" width="27.28515625" style="1278" customWidth="1"/>
    <col min="6664" max="6664" width="23.28515625" style="1278" customWidth="1"/>
    <col min="6665" max="6665" width="22" style="1278" customWidth="1"/>
    <col min="6666" max="6666" width="23.28515625" style="1278" customWidth="1"/>
    <col min="6667" max="6667" width="15.7109375" style="1278" customWidth="1"/>
    <col min="6668" max="6668" width="15.85546875" style="1278" customWidth="1"/>
    <col min="6669" max="6912" width="9.28515625" style="1278"/>
    <col min="6913" max="6913" width="11.28515625" style="1278" customWidth="1"/>
    <col min="6914" max="6914" width="9.5703125" style="1278" customWidth="1"/>
    <col min="6915" max="6915" width="0" style="1278" hidden="1" customWidth="1"/>
    <col min="6916" max="6916" width="81.7109375" style="1278" customWidth="1"/>
    <col min="6917" max="6917" width="22.7109375" style="1278" customWidth="1"/>
    <col min="6918" max="6918" width="23.5703125" style="1278" customWidth="1"/>
    <col min="6919" max="6919" width="27.28515625" style="1278" customWidth="1"/>
    <col min="6920" max="6920" width="23.28515625" style="1278" customWidth="1"/>
    <col min="6921" max="6921" width="22" style="1278" customWidth="1"/>
    <col min="6922" max="6922" width="23.28515625" style="1278" customWidth="1"/>
    <col min="6923" max="6923" width="15.7109375" style="1278" customWidth="1"/>
    <col min="6924" max="6924" width="15.85546875" style="1278" customWidth="1"/>
    <col min="6925" max="7168" width="9.28515625" style="1278"/>
    <col min="7169" max="7169" width="11.28515625" style="1278" customWidth="1"/>
    <col min="7170" max="7170" width="9.5703125" style="1278" customWidth="1"/>
    <col min="7171" max="7171" width="0" style="1278" hidden="1" customWidth="1"/>
    <col min="7172" max="7172" width="81.7109375" style="1278" customWidth="1"/>
    <col min="7173" max="7173" width="22.7109375" style="1278" customWidth="1"/>
    <col min="7174" max="7174" width="23.5703125" style="1278" customWidth="1"/>
    <col min="7175" max="7175" width="27.28515625" style="1278" customWidth="1"/>
    <col min="7176" max="7176" width="23.28515625" style="1278" customWidth="1"/>
    <col min="7177" max="7177" width="22" style="1278" customWidth="1"/>
    <col min="7178" max="7178" width="23.28515625" style="1278" customWidth="1"/>
    <col min="7179" max="7179" width="15.7109375" style="1278" customWidth="1"/>
    <col min="7180" max="7180" width="15.85546875" style="1278" customWidth="1"/>
    <col min="7181" max="7424" width="9.28515625" style="1278"/>
    <col min="7425" max="7425" width="11.28515625" style="1278" customWidth="1"/>
    <col min="7426" max="7426" width="9.5703125" style="1278" customWidth="1"/>
    <col min="7427" max="7427" width="0" style="1278" hidden="1" customWidth="1"/>
    <col min="7428" max="7428" width="81.7109375" style="1278" customWidth="1"/>
    <col min="7429" max="7429" width="22.7109375" style="1278" customWidth="1"/>
    <col min="7430" max="7430" width="23.5703125" style="1278" customWidth="1"/>
    <col min="7431" max="7431" width="27.28515625" style="1278" customWidth="1"/>
    <col min="7432" max="7432" width="23.28515625" style="1278" customWidth="1"/>
    <col min="7433" max="7433" width="22" style="1278" customWidth="1"/>
    <col min="7434" max="7434" width="23.28515625" style="1278" customWidth="1"/>
    <col min="7435" max="7435" width="15.7109375" style="1278" customWidth="1"/>
    <col min="7436" max="7436" width="15.85546875" style="1278" customWidth="1"/>
    <col min="7437" max="7680" width="9.28515625" style="1278"/>
    <col min="7681" max="7681" width="11.28515625" style="1278" customWidth="1"/>
    <col min="7682" max="7682" width="9.5703125" style="1278" customWidth="1"/>
    <col min="7683" max="7683" width="0" style="1278" hidden="1" customWidth="1"/>
    <col min="7684" max="7684" width="81.7109375" style="1278" customWidth="1"/>
    <col min="7685" max="7685" width="22.7109375" style="1278" customWidth="1"/>
    <col min="7686" max="7686" width="23.5703125" style="1278" customWidth="1"/>
    <col min="7687" max="7687" width="27.28515625" style="1278" customWidth="1"/>
    <col min="7688" max="7688" width="23.28515625" style="1278" customWidth="1"/>
    <col min="7689" max="7689" width="22" style="1278" customWidth="1"/>
    <col min="7690" max="7690" width="23.28515625" style="1278" customWidth="1"/>
    <col min="7691" max="7691" width="15.7109375" style="1278" customWidth="1"/>
    <col min="7692" max="7692" width="15.85546875" style="1278" customWidth="1"/>
    <col min="7693" max="7936" width="9.28515625" style="1278"/>
    <col min="7937" max="7937" width="11.28515625" style="1278" customWidth="1"/>
    <col min="7938" max="7938" width="9.5703125" style="1278" customWidth="1"/>
    <col min="7939" max="7939" width="0" style="1278" hidden="1" customWidth="1"/>
    <col min="7940" max="7940" width="81.7109375" style="1278" customWidth="1"/>
    <col min="7941" max="7941" width="22.7109375" style="1278" customWidth="1"/>
    <col min="7942" max="7942" width="23.5703125" style="1278" customWidth="1"/>
    <col min="7943" max="7943" width="27.28515625" style="1278" customWidth="1"/>
    <col min="7944" max="7944" width="23.28515625" style="1278" customWidth="1"/>
    <col min="7945" max="7945" width="22" style="1278" customWidth="1"/>
    <col min="7946" max="7946" width="23.28515625" style="1278" customWidth="1"/>
    <col min="7947" max="7947" width="15.7109375" style="1278" customWidth="1"/>
    <col min="7948" max="7948" width="15.85546875" style="1278" customWidth="1"/>
    <col min="7949" max="8192" width="9.28515625" style="1278"/>
    <col min="8193" max="8193" width="11.28515625" style="1278" customWidth="1"/>
    <col min="8194" max="8194" width="9.5703125" style="1278" customWidth="1"/>
    <col min="8195" max="8195" width="0" style="1278" hidden="1" customWidth="1"/>
    <col min="8196" max="8196" width="81.7109375" style="1278" customWidth="1"/>
    <col min="8197" max="8197" width="22.7109375" style="1278" customWidth="1"/>
    <col min="8198" max="8198" width="23.5703125" style="1278" customWidth="1"/>
    <col min="8199" max="8199" width="27.28515625" style="1278" customWidth="1"/>
    <col min="8200" max="8200" width="23.28515625" style="1278" customWidth="1"/>
    <col min="8201" max="8201" width="22" style="1278" customWidth="1"/>
    <col min="8202" max="8202" width="23.28515625" style="1278" customWidth="1"/>
    <col min="8203" max="8203" width="15.7109375" style="1278" customWidth="1"/>
    <col min="8204" max="8204" width="15.85546875" style="1278" customWidth="1"/>
    <col min="8205" max="8448" width="9.28515625" style="1278"/>
    <col min="8449" max="8449" width="11.28515625" style="1278" customWidth="1"/>
    <col min="8450" max="8450" width="9.5703125" style="1278" customWidth="1"/>
    <col min="8451" max="8451" width="0" style="1278" hidden="1" customWidth="1"/>
    <col min="8452" max="8452" width="81.7109375" style="1278" customWidth="1"/>
    <col min="8453" max="8453" width="22.7109375" style="1278" customWidth="1"/>
    <col min="8454" max="8454" width="23.5703125" style="1278" customWidth="1"/>
    <col min="8455" max="8455" width="27.28515625" style="1278" customWidth="1"/>
    <col min="8456" max="8456" width="23.28515625" style="1278" customWidth="1"/>
    <col min="8457" max="8457" width="22" style="1278" customWidth="1"/>
    <col min="8458" max="8458" width="23.28515625" style="1278" customWidth="1"/>
    <col min="8459" max="8459" width="15.7109375" style="1278" customWidth="1"/>
    <col min="8460" max="8460" width="15.85546875" style="1278" customWidth="1"/>
    <col min="8461" max="8704" width="9.28515625" style="1278"/>
    <col min="8705" max="8705" width="11.28515625" style="1278" customWidth="1"/>
    <col min="8706" max="8706" width="9.5703125" style="1278" customWidth="1"/>
    <col min="8707" max="8707" width="0" style="1278" hidden="1" customWidth="1"/>
    <col min="8708" max="8708" width="81.7109375" style="1278" customWidth="1"/>
    <col min="8709" max="8709" width="22.7109375" style="1278" customWidth="1"/>
    <col min="8710" max="8710" width="23.5703125" style="1278" customWidth="1"/>
    <col min="8711" max="8711" width="27.28515625" style="1278" customWidth="1"/>
    <col min="8712" max="8712" width="23.28515625" style="1278" customWidth="1"/>
    <col min="8713" max="8713" width="22" style="1278" customWidth="1"/>
    <col min="8714" max="8714" width="23.28515625" style="1278" customWidth="1"/>
    <col min="8715" max="8715" width="15.7109375" style="1278" customWidth="1"/>
    <col min="8716" max="8716" width="15.85546875" style="1278" customWidth="1"/>
    <col min="8717" max="8960" width="9.28515625" style="1278"/>
    <col min="8961" max="8961" width="11.28515625" style="1278" customWidth="1"/>
    <col min="8962" max="8962" width="9.5703125" style="1278" customWidth="1"/>
    <col min="8963" max="8963" width="0" style="1278" hidden="1" customWidth="1"/>
    <col min="8964" max="8964" width="81.7109375" style="1278" customWidth="1"/>
    <col min="8965" max="8965" width="22.7109375" style="1278" customWidth="1"/>
    <col min="8966" max="8966" width="23.5703125" style="1278" customWidth="1"/>
    <col min="8967" max="8967" width="27.28515625" style="1278" customWidth="1"/>
    <col min="8968" max="8968" width="23.28515625" style="1278" customWidth="1"/>
    <col min="8969" max="8969" width="22" style="1278" customWidth="1"/>
    <col min="8970" max="8970" width="23.28515625" style="1278" customWidth="1"/>
    <col min="8971" max="8971" width="15.7109375" style="1278" customWidth="1"/>
    <col min="8972" max="8972" width="15.85546875" style="1278" customWidth="1"/>
    <col min="8973" max="9216" width="9.28515625" style="1278"/>
    <col min="9217" max="9217" width="11.28515625" style="1278" customWidth="1"/>
    <col min="9218" max="9218" width="9.5703125" style="1278" customWidth="1"/>
    <col min="9219" max="9219" width="0" style="1278" hidden="1" customWidth="1"/>
    <col min="9220" max="9220" width="81.7109375" style="1278" customWidth="1"/>
    <col min="9221" max="9221" width="22.7109375" style="1278" customWidth="1"/>
    <col min="9222" max="9222" width="23.5703125" style="1278" customWidth="1"/>
    <col min="9223" max="9223" width="27.28515625" style="1278" customWidth="1"/>
    <col min="9224" max="9224" width="23.28515625" style="1278" customWidth="1"/>
    <col min="9225" max="9225" width="22" style="1278" customWidth="1"/>
    <col min="9226" max="9226" width="23.28515625" style="1278" customWidth="1"/>
    <col min="9227" max="9227" width="15.7109375" style="1278" customWidth="1"/>
    <col min="9228" max="9228" width="15.85546875" style="1278" customWidth="1"/>
    <col min="9229" max="9472" width="9.28515625" style="1278"/>
    <col min="9473" max="9473" width="11.28515625" style="1278" customWidth="1"/>
    <col min="9474" max="9474" width="9.5703125" style="1278" customWidth="1"/>
    <col min="9475" max="9475" width="0" style="1278" hidden="1" customWidth="1"/>
    <col min="9476" max="9476" width="81.7109375" style="1278" customWidth="1"/>
    <col min="9477" max="9477" width="22.7109375" style="1278" customWidth="1"/>
    <col min="9478" max="9478" width="23.5703125" style="1278" customWidth="1"/>
    <col min="9479" max="9479" width="27.28515625" style="1278" customWidth="1"/>
    <col min="9480" max="9480" width="23.28515625" style="1278" customWidth="1"/>
    <col min="9481" max="9481" width="22" style="1278" customWidth="1"/>
    <col min="9482" max="9482" width="23.28515625" style="1278" customWidth="1"/>
    <col min="9483" max="9483" width="15.7109375" style="1278" customWidth="1"/>
    <col min="9484" max="9484" width="15.85546875" style="1278" customWidth="1"/>
    <col min="9485" max="9728" width="9.28515625" style="1278"/>
    <col min="9729" max="9729" width="11.28515625" style="1278" customWidth="1"/>
    <col min="9730" max="9730" width="9.5703125" style="1278" customWidth="1"/>
    <col min="9731" max="9731" width="0" style="1278" hidden="1" customWidth="1"/>
    <col min="9732" max="9732" width="81.7109375" style="1278" customWidth="1"/>
    <col min="9733" max="9733" width="22.7109375" style="1278" customWidth="1"/>
    <col min="9734" max="9734" width="23.5703125" style="1278" customWidth="1"/>
    <col min="9735" max="9735" width="27.28515625" style="1278" customWidth="1"/>
    <col min="9736" max="9736" width="23.28515625" style="1278" customWidth="1"/>
    <col min="9737" max="9737" width="22" style="1278" customWidth="1"/>
    <col min="9738" max="9738" width="23.28515625" style="1278" customWidth="1"/>
    <col min="9739" max="9739" width="15.7109375" style="1278" customWidth="1"/>
    <col min="9740" max="9740" width="15.85546875" style="1278" customWidth="1"/>
    <col min="9741" max="9984" width="9.28515625" style="1278"/>
    <col min="9985" max="9985" width="11.28515625" style="1278" customWidth="1"/>
    <col min="9986" max="9986" width="9.5703125" style="1278" customWidth="1"/>
    <col min="9987" max="9987" width="0" style="1278" hidden="1" customWidth="1"/>
    <col min="9988" max="9988" width="81.7109375" style="1278" customWidth="1"/>
    <col min="9989" max="9989" width="22.7109375" style="1278" customWidth="1"/>
    <col min="9990" max="9990" width="23.5703125" style="1278" customWidth="1"/>
    <col min="9991" max="9991" width="27.28515625" style="1278" customWidth="1"/>
    <col min="9992" max="9992" width="23.28515625" style="1278" customWidth="1"/>
    <col min="9993" max="9993" width="22" style="1278" customWidth="1"/>
    <col min="9994" max="9994" width="23.28515625" style="1278" customWidth="1"/>
    <col min="9995" max="9995" width="15.7109375" style="1278" customWidth="1"/>
    <col min="9996" max="9996" width="15.85546875" style="1278" customWidth="1"/>
    <col min="9997" max="10240" width="9.28515625" style="1278"/>
    <col min="10241" max="10241" width="11.28515625" style="1278" customWidth="1"/>
    <col min="10242" max="10242" width="9.5703125" style="1278" customWidth="1"/>
    <col min="10243" max="10243" width="0" style="1278" hidden="1" customWidth="1"/>
    <col min="10244" max="10244" width="81.7109375" style="1278" customWidth="1"/>
    <col min="10245" max="10245" width="22.7109375" style="1278" customWidth="1"/>
    <col min="10246" max="10246" width="23.5703125" style="1278" customWidth="1"/>
    <col min="10247" max="10247" width="27.28515625" style="1278" customWidth="1"/>
    <col min="10248" max="10248" width="23.28515625" style="1278" customWidth="1"/>
    <col min="10249" max="10249" width="22" style="1278" customWidth="1"/>
    <col min="10250" max="10250" width="23.28515625" style="1278" customWidth="1"/>
    <col min="10251" max="10251" width="15.7109375" style="1278" customWidth="1"/>
    <col min="10252" max="10252" width="15.85546875" style="1278" customWidth="1"/>
    <col min="10253" max="10496" width="9.28515625" style="1278"/>
    <col min="10497" max="10497" width="11.28515625" style="1278" customWidth="1"/>
    <col min="10498" max="10498" width="9.5703125" style="1278" customWidth="1"/>
    <col min="10499" max="10499" width="0" style="1278" hidden="1" customWidth="1"/>
    <col min="10500" max="10500" width="81.7109375" style="1278" customWidth="1"/>
    <col min="10501" max="10501" width="22.7109375" style="1278" customWidth="1"/>
    <col min="10502" max="10502" width="23.5703125" style="1278" customWidth="1"/>
    <col min="10503" max="10503" width="27.28515625" style="1278" customWidth="1"/>
    <col min="10504" max="10504" width="23.28515625" style="1278" customWidth="1"/>
    <col min="10505" max="10505" width="22" style="1278" customWidth="1"/>
    <col min="10506" max="10506" width="23.28515625" style="1278" customWidth="1"/>
    <col min="10507" max="10507" width="15.7109375" style="1278" customWidth="1"/>
    <col min="10508" max="10508" width="15.85546875" style="1278" customWidth="1"/>
    <col min="10509" max="10752" width="9.28515625" style="1278"/>
    <col min="10753" max="10753" width="11.28515625" style="1278" customWidth="1"/>
    <col min="10754" max="10754" width="9.5703125" style="1278" customWidth="1"/>
    <col min="10755" max="10755" width="0" style="1278" hidden="1" customWidth="1"/>
    <col min="10756" max="10756" width="81.7109375" style="1278" customWidth="1"/>
    <col min="10757" max="10757" width="22.7109375" style="1278" customWidth="1"/>
    <col min="10758" max="10758" width="23.5703125" style="1278" customWidth="1"/>
    <col min="10759" max="10759" width="27.28515625" style="1278" customWidth="1"/>
    <col min="10760" max="10760" width="23.28515625" style="1278" customWidth="1"/>
    <col min="10761" max="10761" width="22" style="1278" customWidth="1"/>
    <col min="10762" max="10762" width="23.28515625" style="1278" customWidth="1"/>
    <col min="10763" max="10763" width="15.7109375" style="1278" customWidth="1"/>
    <col min="10764" max="10764" width="15.85546875" style="1278" customWidth="1"/>
    <col min="10765" max="11008" width="9.28515625" style="1278"/>
    <col min="11009" max="11009" width="11.28515625" style="1278" customWidth="1"/>
    <col min="11010" max="11010" width="9.5703125" style="1278" customWidth="1"/>
    <col min="11011" max="11011" width="0" style="1278" hidden="1" customWidth="1"/>
    <col min="11012" max="11012" width="81.7109375" style="1278" customWidth="1"/>
    <col min="11013" max="11013" width="22.7109375" style="1278" customWidth="1"/>
    <col min="11014" max="11014" width="23.5703125" style="1278" customWidth="1"/>
    <col min="11015" max="11015" width="27.28515625" style="1278" customWidth="1"/>
    <col min="11016" max="11016" width="23.28515625" style="1278" customWidth="1"/>
    <col min="11017" max="11017" width="22" style="1278" customWidth="1"/>
    <col min="11018" max="11018" width="23.28515625" style="1278" customWidth="1"/>
    <col min="11019" max="11019" width="15.7109375" style="1278" customWidth="1"/>
    <col min="11020" max="11020" width="15.85546875" style="1278" customWidth="1"/>
    <col min="11021" max="11264" width="9.28515625" style="1278"/>
    <col min="11265" max="11265" width="11.28515625" style="1278" customWidth="1"/>
    <col min="11266" max="11266" width="9.5703125" style="1278" customWidth="1"/>
    <col min="11267" max="11267" width="0" style="1278" hidden="1" customWidth="1"/>
    <col min="11268" max="11268" width="81.7109375" style="1278" customWidth="1"/>
    <col min="11269" max="11269" width="22.7109375" style="1278" customWidth="1"/>
    <col min="11270" max="11270" width="23.5703125" style="1278" customWidth="1"/>
    <col min="11271" max="11271" width="27.28515625" style="1278" customWidth="1"/>
    <col min="11272" max="11272" width="23.28515625" style="1278" customWidth="1"/>
    <col min="11273" max="11273" width="22" style="1278" customWidth="1"/>
    <col min="11274" max="11274" width="23.28515625" style="1278" customWidth="1"/>
    <col min="11275" max="11275" width="15.7109375" style="1278" customWidth="1"/>
    <col min="11276" max="11276" width="15.85546875" style="1278" customWidth="1"/>
    <col min="11277" max="11520" width="9.28515625" style="1278"/>
    <col min="11521" max="11521" width="11.28515625" style="1278" customWidth="1"/>
    <col min="11522" max="11522" width="9.5703125" style="1278" customWidth="1"/>
    <col min="11523" max="11523" width="0" style="1278" hidden="1" customWidth="1"/>
    <col min="11524" max="11524" width="81.7109375" style="1278" customWidth="1"/>
    <col min="11525" max="11525" width="22.7109375" style="1278" customWidth="1"/>
    <col min="11526" max="11526" width="23.5703125" style="1278" customWidth="1"/>
    <col min="11527" max="11527" width="27.28515625" style="1278" customWidth="1"/>
    <col min="11528" max="11528" width="23.28515625" style="1278" customWidth="1"/>
    <col min="11529" max="11529" width="22" style="1278" customWidth="1"/>
    <col min="11530" max="11530" width="23.28515625" style="1278" customWidth="1"/>
    <col min="11531" max="11531" width="15.7109375" style="1278" customWidth="1"/>
    <col min="11532" max="11532" width="15.85546875" style="1278" customWidth="1"/>
    <col min="11533" max="11776" width="9.28515625" style="1278"/>
    <col min="11777" max="11777" width="11.28515625" style="1278" customWidth="1"/>
    <col min="11778" max="11778" width="9.5703125" style="1278" customWidth="1"/>
    <col min="11779" max="11779" width="0" style="1278" hidden="1" customWidth="1"/>
    <col min="11780" max="11780" width="81.7109375" style="1278" customWidth="1"/>
    <col min="11781" max="11781" width="22.7109375" style="1278" customWidth="1"/>
    <col min="11782" max="11782" width="23.5703125" style="1278" customWidth="1"/>
    <col min="11783" max="11783" width="27.28515625" style="1278" customWidth="1"/>
    <col min="11784" max="11784" width="23.28515625" style="1278" customWidth="1"/>
    <col min="11785" max="11785" width="22" style="1278" customWidth="1"/>
    <col min="11786" max="11786" width="23.28515625" style="1278" customWidth="1"/>
    <col min="11787" max="11787" width="15.7109375" style="1278" customWidth="1"/>
    <col min="11788" max="11788" width="15.85546875" style="1278" customWidth="1"/>
    <col min="11789" max="12032" width="9.28515625" style="1278"/>
    <col min="12033" max="12033" width="11.28515625" style="1278" customWidth="1"/>
    <col min="12034" max="12034" width="9.5703125" style="1278" customWidth="1"/>
    <col min="12035" max="12035" width="0" style="1278" hidden="1" customWidth="1"/>
    <col min="12036" max="12036" width="81.7109375" style="1278" customWidth="1"/>
    <col min="12037" max="12037" width="22.7109375" style="1278" customWidth="1"/>
    <col min="12038" max="12038" width="23.5703125" style="1278" customWidth="1"/>
    <col min="12039" max="12039" width="27.28515625" style="1278" customWidth="1"/>
    <col min="12040" max="12040" width="23.28515625" style="1278" customWidth="1"/>
    <col min="12041" max="12041" width="22" style="1278" customWidth="1"/>
    <col min="12042" max="12042" width="23.28515625" style="1278" customWidth="1"/>
    <col min="12043" max="12043" width="15.7109375" style="1278" customWidth="1"/>
    <col min="12044" max="12044" width="15.85546875" style="1278" customWidth="1"/>
    <col min="12045" max="12288" width="9.28515625" style="1278"/>
    <col min="12289" max="12289" width="11.28515625" style="1278" customWidth="1"/>
    <col min="12290" max="12290" width="9.5703125" style="1278" customWidth="1"/>
    <col min="12291" max="12291" width="0" style="1278" hidden="1" customWidth="1"/>
    <col min="12292" max="12292" width="81.7109375" style="1278" customWidth="1"/>
    <col min="12293" max="12293" width="22.7109375" style="1278" customWidth="1"/>
    <col min="12294" max="12294" width="23.5703125" style="1278" customWidth="1"/>
    <col min="12295" max="12295" width="27.28515625" style="1278" customWidth="1"/>
    <col min="12296" max="12296" width="23.28515625" style="1278" customWidth="1"/>
    <col min="12297" max="12297" width="22" style="1278" customWidth="1"/>
    <col min="12298" max="12298" width="23.28515625" style="1278" customWidth="1"/>
    <col min="12299" max="12299" width="15.7109375" style="1278" customWidth="1"/>
    <col min="12300" max="12300" width="15.85546875" style="1278" customWidth="1"/>
    <col min="12301" max="12544" width="9.28515625" style="1278"/>
    <col min="12545" max="12545" width="11.28515625" style="1278" customWidth="1"/>
    <col min="12546" max="12546" width="9.5703125" style="1278" customWidth="1"/>
    <col min="12547" max="12547" width="0" style="1278" hidden="1" customWidth="1"/>
    <col min="12548" max="12548" width="81.7109375" style="1278" customWidth="1"/>
    <col min="12549" max="12549" width="22.7109375" style="1278" customWidth="1"/>
    <col min="12550" max="12550" width="23.5703125" style="1278" customWidth="1"/>
    <col min="12551" max="12551" width="27.28515625" style="1278" customWidth="1"/>
    <col min="12552" max="12552" width="23.28515625" style="1278" customWidth="1"/>
    <col min="12553" max="12553" width="22" style="1278" customWidth="1"/>
    <col min="12554" max="12554" width="23.28515625" style="1278" customWidth="1"/>
    <col min="12555" max="12555" width="15.7109375" style="1278" customWidth="1"/>
    <col min="12556" max="12556" width="15.85546875" style="1278" customWidth="1"/>
    <col min="12557" max="12800" width="9.28515625" style="1278"/>
    <col min="12801" max="12801" width="11.28515625" style="1278" customWidth="1"/>
    <col min="12802" max="12802" width="9.5703125" style="1278" customWidth="1"/>
    <col min="12803" max="12803" width="0" style="1278" hidden="1" customWidth="1"/>
    <col min="12804" max="12804" width="81.7109375" style="1278" customWidth="1"/>
    <col min="12805" max="12805" width="22.7109375" style="1278" customWidth="1"/>
    <col min="12806" max="12806" width="23.5703125" style="1278" customWidth="1"/>
    <col min="12807" max="12807" width="27.28515625" style="1278" customWidth="1"/>
    <col min="12808" max="12808" width="23.28515625" style="1278" customWidth="1"/>
    <col min="12809" max="12809" width="22" style="1278" customWidth="1"/>
    <col min="12810" max="12810" width="23.28515625" style="1278" customWidth="1"/>
    <col min="12811" max="12811" width="15.7109375" style="1278" customWidth="1"/>
    <col min="12812" max="12812" width="15.85546875" style="1278" customWidth="1"/>
    <col min="12813" max="13056" width="9.28515625" style="1278"/>
    <col min="13057" max="13057" width="11.28515625" style="1278" customWidth="1"/>
    <col min="13058" max="13058" width="9.5703125" style="1278" customWidth="1"/>
    <col min="13059" max="13059" width="0" style="1278" hidden="1" customWidth="1"/>
    <col min="13060" max="13060" width="81.7109375" style="1278" customWidth="1"/>
    <col min="13061" max="13061" width="22.7109375" style="1278" customWidth="1"/>
    <col min="13062" max="13062" width="23.5703125" style="1278" customWidth="1"/>
    <col min="13063" max="13063" width="27.28515625" style="1278" customWidth="1"/>
    <col min="13064" max="13064" width="23.28515625" style="1278" customWidth="1"/>
    <col min="13065" max="13065" width="22" style="1278" customWidth="1"/>
    <col min="13066" max="13066" width="23.28515625" style="1278" customWidth="1"/>
    <col min="13067" max="13067" width="15.7109375" style="1278" customWidth="1"/>
    <col min="13068" max="13068" width="15.85546875" style="1278" customWidth="1"/>
    <col min="13069" max="13312" width="9.28515625" style="1278"/>
    <col min="13313" max="13313" width="11.28515625" style="1278" customWidth="1"/>
    <col min="13314" max="13314" width="9.5703125" style="1278" customWidth="1"/>
    <col min="13315" max="13315" width="0" style="1278" hidden="1" customWidth="1"/>
    <col min="13316" max="13316" width="81.7109375" style="1278" customWidth="1"/>
    <col min="13317" max="13317" width="22.7109375" style="1278" customWidth="1"/>
    <col min="13318" max="13318" width="23.5703125" style="1278" customWidth="1"/>
    <col min="13319" max="13319" width="27.28515625" style="1278" customWidth="1"/>
    <col min="13320" max="13320" width="23.28515625" style="1278" customWidth="1"/>
    <col min="13321" max="13321" width="22" style="1278" customWidth="1"/>
    <col min="13322" max="13322" width="23.28515625" style="1278" customWidth="1"/>
    <col min="13323" max="13323" width="15.7109375" style="1278" customWidth="1"/>
    <col min="13324" max="13324" width="15.85546875" style="1278" customWidth="1"/>
    <col min="13325" max="13568" width="9.28515625" style="1278"/>
    <col min="13569" max="13569" width="11.28515625" style="1278" customWidth="1"/>
    <col min="13570" max="13570" width="9.5703125" style="1278" customWidth="1"/>
    <col min="13571" max="13571" width="0" style="1278" hidden="1" customWidth="1"/>
    <col min="13572" max="13572" width="81.7109375" style="1278" customWidth="1"/>
    <col min="13573" max="13573" width="22.7109375" style="1278" customWidth="1"/>
    <col min="13574" max="13574" width="23.5703125" style="1278" customWidth="1"/>
    <col min="13575" max="13575" width="27.28515625" style="1278" customWidth="1"/>
    <col min="13576" max="13576" width="23.28515625" style="1278" customWidth="1"/>
    <col min="13577" max="13577" width="22" style="1278" customWidth="1"/>
    <col min="13578" max="13578" width="23.28515625" style="1278" customWidth="1"/>
    <col min="13579" max="13579" width="15.7109375" style="1278" customWidth="1"/>
    <col min="13580" max="13580" width="15.85546875" style="1278" customWidth="1"/>
    <col min="13581" max="13824" width="9.28515625" style="1278"/>
    <col min="13825" max="13825" width="11.28515625" style="1278" customWidth="1"/>
    <col min="13826" max="13826" width="9.5703125" style="1278" customWidth="1"/>
    <col min="13827" max="13827" width="0" style="1278" hidden="1" customWidth="1"/>
    <col min="13828" max="13828" width="81.7109375" style="1278" customWidth="1"/>
    <col min="13829" max="13829" width="22.7109375" style="1278" customWidth="1"/>
    <col min="13830" max="13830" width="23.5703125" style="1278" customWidth="1"/>
    <col min="13831" max="13831" width="27.28515625" style="1278" customWidth="1"/>
    <col min="13832" max="13832" width="23.28515625" style="1278" customWidth="1"/>
    <col min="13833" max="13833" width="22" style="1278" customWidth="1"/>
    <col min="13834" max="13834" width="23.28515625" style="1278" customWidth="1"/>
    <col min="13835" max="13835" width="15.7109375" style="1278" customWidth="1"/>
    <col min="13836" max="13836" width="15.85546875" style="1278" customWidth="1"/>
    <col min="13837" max="14080" width="9.28515625" style="1278"/>
    <col min="14081" max="14081" width="11.28515625" style="1278" customWidth="1"/>
    <col min="14082" max="14082" width="9.5703125" style="1278" customWidth="1"/>
    <col min="14083" max="14083" width="0" style="1278" hidden="1" customWidth="1"/>
    <col min="14084" max="14084" width="81.7109375" style="1278" customWidth="1"/>
    <col min="14085" max="14085" width="22.7109375" style="1278" customWidth="1"/>
    <col min="14086" max="14086" width="23.5703125" style="1278" customWidth="1"/>
    <col min="14087" max="14087" width="27.28515625" style="1278" customWidth="1"/>
    <col min="14088" max="14088" width="23.28515625" style="1278" customWidth="1"/>
    <col min="14089" max="14089" width="22" style="1278" customWidth="1"/>
    <col min="14090" max="14090" width="23.28515625" style="1278" customWidth="1"/>
    <col min="14091" max="14091" width="15.7109375" style="1278" customWidth="1"/>
    <col min="14092" max="14092" width="15.85546875" style="1278" customWidth="1"/>
    <col min="14093" max="14336" width="9.28515625" style="1278"/>
    <col min="14337" max="14337" width="11.28515625" style="1278" customWidth="1"/>
    <col min="14338" max="14338" width="9.5703125" style="1278" customWidth="1"/>
    <col min="14339" max="14339" width="0" style="1278" hidden="1" customWidth="1"/>
    <col min="14340" max="14340" width="81.7109375" style="1278" customWidth="1"/>
    <col min="14341" max="14341" width="22.7109375" style="1278" customWidth="1"/>
    <col min="14342" max="14342" width="23.5703125" style="1278" customWidth="1"/>
    <col min="14343" max="14343" width="27.28515625" style="1278" customWidth="1"/>
    <col min="14344" max="14344" width="23.28515625" style="1278" customWidth="1"/>
    <col min="14345" max="14345" width="22" style="1278" customWidth="1"/>
    <col min="14346" max="14346" width="23.28515625" style="1278" customWidth="1"/>
    <col min="14347" max="14347" width="15.7109375" style="1278" customWidth="1"/>
    <col min="14348" max="14348" width="15.85546875" style="1278" customWidth="1"/>
    <col min="14349" max="14592" width="9.28515625" style="1278"/>
    <col min="14593" max="14593" width="11.28515625" style="1278" customWidth="1"/>
    <col min="14594" max="14594" width="9.5703125" style="1278" customWidth="1"/>
    <col min="14595" max="14595" width="0" style="1278" hidden="1" customWidth="1"/>
    <col min="14596" max="14596" width="81.7109375" style="1278" customWidth="1"/>
    <col min="14597" max="14597" width="22.7109375" style="1278" customWidth="1"/>
    <col min="14598" max="14598" width="23.5703125" style="1278" customWidth="1"/>
    <col min="14599" max="14599" width="27.28515625" style="1278" customWidth="1"/>
    <col min="14600" max="14600" width="23.28515625" style="1278" customWidth="1"/>
    <col min="14601" max="14601" width="22" style="1278" customWidth="1"/>
    <col min="14602" max="14602" width="23.28515625" style="1278" customWidth="1"/>
    <col min="14603" max="14603" width="15.7109375" style="1278" customWidth="1"/>
    <col min="14604" max="14604" width="15.85546875" style="1278" customWidth="1"/>
    <col min="14605" max="14848" width="9.28515625" style="1278"/>
    <col min="14849" max="14849" width="11.28515625" style="1278" customWidth="1"/>
    <col min="14850" max="14850" width="9.5703125" style="1278" customWidth="1"/>
    <col min="14851" max="14851" width="0" style="1278" hidden="1" customWidth="1"/>
    <col min="14852" max="14852" width="81.7109375" style="1278" customWidth="1"/>
    <col min="14853" max="14853" width="22.7109375" style="1278" customWidth="1"/>
    <col min="14854" max="14854" width="23.5703125" style="1278" customWidth="1"/>
    <col min="14855" max="14855" width="27.28515625" style="1278" customWidth="1"/>
    <col min="14856" max="14856" width="23.28515625" style="1278" customWidth="1"/>
    <col min="14857" max="14857" width="22" style="1278" customWidth="1"/>
    <col min="14858" max="14858" width="23.28515625" style="1278" customWidth="1"/>
    <col min="14859" max="14859" width="15.7109375" style="1278" customWidth="1"/>
    <col min="14860" max="14860" width="15.85546875" style="1278" customWidth="1"/>
    <col min="14861" max="15104" width="9.28515625" style="1278"/>
    <col min="15105" max="15105" width="11.28515625" style="1278" customWidth="1"/>
    <col min="15106" max="15106" width="9.5703125" style="1278" customWidth="1"/>
    <col min="15107" max="15107" width="0" style="1278" hidden="1" customWidth="1"/>
    <col min="15108" max="15108" width="81.7109375" style="1278" customWidth="1"/>
    <col min="15109" max="15109" width="22.7109375" style="1278" customWidth="1"/>
    <col min="15110" max="15110" width="23.5703125" style="1278" customWidth="1"/>
    <col min="15111" max="15111" width="27.28515625" style="1278" customWidth="1"/>
    <col min="15112" max="15112" width="23.28515625" style="1278" customWidth="1"/>
    <col min="15113" max="15113" width="22" style="1278" customWidth="1"/>
    <col min="15114" max="15114" width="23.28515625" style="1278" customWidth="1"/>
    <col min="15115" max="15115" width="15.7109375" style="1278" customWidth="1"/>
    <col min="15116" max="15116" width="15.85546875" style="1278" customWidth="1"/>
    <col min="15117" max="15360" width="9.28515625" style="1278"/>
    <col min="15361" max="15361" width="11.28515625" style="1278" customWidth="1"/>
    <col min="15362" max="15362" width="9.5703125" style="1278" customWidth="1"/>
    <col min="15363" max="15363" width="0" style="1278" hidden="1" customWidth="1"/>
    <col min="15364" max="15364" width="81.7109375" style="1278" customWidth="1"/>
    <col min="15365" max="15365" width="22.7109375" style="1278" customWidth="1"/>
    <col min="15366" max="15366" width="23.5703125" style="1278" customWidth="1"/>
    <col min="15367" max="15367" width="27.28515625" style="1278" customWidth="1"/>
    <col min="15368" max="15368" width="23.28515625" style="1278" customWidth="1"/>
    <col min="15369" max="15369" width="22" style="1278" customWidth="1"/>
    <col min="15370" max="15370" width="23.28515625" style="1278" customWidth="1"/>
    <col min="15371" max="15371" width="15.7109375" style="1278" customWidth="1"/>
    <col min="15372" max="15372" width="15.85546875" style="1278" customWidth="1"/>
    <col min="15373" max="15616" width="9.28515625" style="1278"/>
    <col min="15617" max="15617" width="11.28515625" style="1278" customWidth="1"/>
    <col min="15618" max="15618" width="9.5703125" style="1278" customWidth="1"/>
    <col min="15619" max="15619" width="0" style="1278" hidden="1" customWidth="1"/>
    <col min="15620" max="15620" width="81.7109375" style="1278" customWidth="1"/>
    <col min="15621" max="15621" width="22.7109375" style="1278" customWidth="1"/>
    <col min="15622" max="15622" width="23.5703125" style="1278" customWidth="1"/>
    <col min="15623" max="15623" width="27.28515625" style="1278" customWidth="1"/>
    <col min="15624" max="15624" width="23.28515625" style="1278" customWidth="1"/>
    <col min="15625" max="15625" width="22" style="1278" customWidth="1"/>
    <col min="15626" max="15626" width="23.28515625" style="1278" customWidth="1"/>
    <col min="15627" max="15627" width="15.7109375" style="1278" customWidth="1"/>
    <col min="15628" max="15628" width="15.85546875" style="1278" customWidth="1"/>
    <col min="15629" max="15872" width="9.28515625" style="1278"/>
    <col min="15873" max="15873" width="11.28515625" style="1278" customWidth="1"/>
    <col min="15874" max="15874" width="9.5703125" style="1278" customWidth="1"/>
    <col min="15875" max="15875" width="0" style="1278" hidden="1" customWidth="1"/>
    <col min="15876" max="15876" width="81.7109375" style="1278" customWidth="1"/>
    <col min="15877" max="15877" width="22.7109375" style="1278" customWidth="1"/>
    <col min="15878" max="15878" width="23.5703125" style="1278" customWidth="1"/>
    <col min="15879" max="15879" width="27.28515625" style="1278" customWidth="1"/>
    <col min="15880" max="15880" width="23.28515625" style="1278" customWidth="1"/>
    <col min="15881" max="15881" width="22" style="1278" customWidth="1"/>
    <col min="15882" max="15882" width="23.28515625" style="1278" customWidth="1"/>
    <col min="15883" max="15883" width="15.7109375" style="1278" customWidth="1"/>
    <col min="15884" max="15884" width="15.85546875" style="1278" customWidth="1"/>
    <col min="15885" max="16128" width="9.28515625" style="1278"/>
    <col min="16129" max="16129" width="11.28515625" style="1278" customWidth="1"/>
    <col min="16130" max="16130" width="9.5703125" style="1278" customWidth="1"/>
    <col min="16131" max="16131" width="0" style="1278" hidden="1" customWidth="1"/>
    <col min="16132" max="16132" width="81.7109375" style="1278" customWidth="1"/>
    <col min="16133" max="16133" width="22.7109375" style="1278" customWidth="1"/>
    <col min="16134" max="16134" width="23.5703125" style="1278" customWidth="1"/>
    <col min="16135" max="16135" width="27.28515625" style="1278" customWidth="1"/>
    <col min="16136" max="16136" width="23.28515625" style="1278" customWidth="1"/>
    <col min="16137" max="16137" width="22" style="1278" customWidth="1"/>
    <col min="16138" max="16138" width="23.28515625" style="1278" customWidth="1"/>
    <col min="16139" max="16139" width="15.7109375" style="1278" customWidth="1"/>
    <col min="16140" max="16140" width="15.85546875" style="1278" customWidth="1"/>
    <col min="16141" max="16384" width="9.28515625" style="1278"/>
  </cols>
  <sheetData>
    <row r="1" spans="1:12" ht="22.5" customHeight="1">
      <c r="A1" s="1269" t="s">
        <v>807</v>
      </c>
      <c r="B1" s="1270"/>
      <c r="C1" s="1271"/>
      <c r="D1" s="1272"/>
      <c r="E1" s="1273"/>
      <c r="F1" s="1273"/>
      <c r="G1" s="1274"/>
      <c r="H1" s="1275"/>
      <c r="I1" s="1275"/>
      <c r="J1" s="1274"/>
      <c r="K1" s="1276"/>
      <c r="L1" s="1277"/>
    </row>
    <row r="2" spans="1:12" ht="22.5" customHeight="1">
      <c r="A2" s="1764" t="s">
        <v>808</v>
      </c>
      <c r="B2" s="1765"/>
      <c r="C2" s="1765"/>
      <c r="D2" s="1765"/>
      <c r="E2" s="1765"/>
      <c r="F2" s="1765"/>
      <c r="G2" s="1766"/>
      <c r="H2" s="1766"/>
      <c r="I2" s="1766"/>
      <c r="J2" s="1766"/>
      <c r="K2" s="1766"/>
      <c r="L2" s="1766"/>
    </row>
    <row r="3" spans="1:12" ht="28.5" customHeight="1" thickBot="1">
      <c r="A3" s="1279"/>
      <c r="B3" s="1280"/>
      <c r="C3" s="1271"/>
      <c r="D3" s="1281"/>
      <c r="E3" s="1273"/>
      <c r="F3" s="1282"/>
      <c r="G3" s="1274"/>
      <c r="H3" s="1275"/>
      <c r="I3" s="1275"/>
      <c r="J3" s="1274"/>
      <c r="K3" s="1767" t="s">
        <v>2</v>
      </c>
      <c r="L3" s="1767"/>
    </row>
    <row r="4" spans="1:12" ht="18" customHeight="1">
      <c r="A4" s="1768" t="s">
        <v>809</v>
      </c>
      <c r="B4" s="1770" t="s">
        <v>810</v>
      </c>
      <c r="C4" s="1770"/>
      <c r="D4" s="1770" t="s">
        <v>811</v>
      </c>
      <c r="E4" s="1770" t="s">
        <v>812</v>
      </c>
      <c r="F4" s="1772"/>
      <c r="G4" s="1773" t="s">
        <v>813</v>
      </c>
      <c r="H4" s="1774"/>
      <c r="I4" s="1775" t="s">
        <v>229</v>
      </c>
      <c r="J4" s="1776"/>
      <c r="K4" s="1777" t="s">
        <v>433</v>
      </c>
      <c r="L4" s="1778"/>
    </row>
    <row r="5" spans="1:12" ht="63.75" customHeight="1">
      <c r="A5" s="1769"/>
      <c r="B5" s="1771"/>
      <c r="C5" s="1771"/>
      <c r="D5" s="1771"/>
      <c r="E5" s="1283" t="s">
        <v>814</v>
      </c>
      <c r="F5" s="1284" t="s">
        <v>815</v>
      </c>
      <c r="G5" s="1285" t="s">
        <v>814</v>
      </c>
      <c r="H5" s="1284" t="s">
        <v>815</v>
      </c>
      <c r="I5" s="1286" t="s">
        <v>814</v>
      </c>
      <c r="J5" s="1284" t="s">
        <v>815</v>
      </c>
      <c r="K5" s="1287" t="s">
        <v>816</v>
      </c>
      <c r="L5" s="1288" t="s">
        <v>817</v>
      </c>
    </row>
    <row r="6" spans="1:12" s="1296" customFormat="1" ht="17.25" customHeight="1" thickBot="1">
      <c r="A6" s="1289">
        <v>1</v>
      </c>
      <c r="B6" s="1290">
        <v>2</v>
      </c>
      <c r="C6" s="1291">
        <v>3</v>
      </c>
      <c r="D6" s="1289">
        <v>4</v>
      </c>
      <c r="E6" s="1290">
        <v>5</v>
      </c>
      <c r="F6" s="1291">
        <v>6</v>
      </c>
      <c r="G6" s="1292">
        <v>7</v>
      </c>
      <c r="H6" s="1293">
        <v>8</v>
      </c>
      <c r="I6" s="1294">
        <v>9</v>
      </c>
      <c r="J6" s="1290">
        <v>10</v>
      </c>
      <c r="K6" s="1290">
        <v>11</v>
      </c>
      <c r="L6" s="1295">
        <v>12</v>
      </c>
    </row>
    <row r="7" spans="1:12" s="1296" customFormat="1" ht="45" customHeight="1" thickBot="1">
      <c r="A7" s="1297" t="s">
        <v>818</v>
      </c>
      <c r="B7" s="1298" t="s">
        <v>390</v>
      </c>
      <c r="C7" s="1299" t="s">
        <v>391</v>
      </c>
      <c r="D7" s="1439" t="s">
        <v>777</v>
      </c>
      <c r="E7" s="1300"/>
      <c r="F7" s="1301"/>
      <c r="G7" s="1302">
        <v>263425</v>
      </c>
      <c r="H7" s="1302">
        <f>G7</f>
        <v>263425</v>
      </c>
      <c r="I7" s="1303">
        <v>262780.55</v>
      </c>
      <c r="J7" s="1302">
        <f>I7</f>
        <v>262780.55</v>
      </c>
      <c r="K7" s="1304">
        <v>0</v>
      </c>
      <c r="L7" s="1305">
        <f>I7/G7</f>
        <v>0.99755357312327986</v>
      </c>
    </row>
    <row r="8" spans="1:12" s="1296" customFormat="1" ht="45" customHeight="1" thickBot="1">
      <c r="A8" s="1306" t="s">
        <v>819</v>
      </c>
      <c r="B8" s="1307" t="s">
        <v>390</v>
      </c>
      <c r="C8" s="1308" t="s">
        <v>391</v>
      </c>
      <c r="D8" s="1646" t="s">
        <v>777</v>
      </c>
      <c r="E8" s="1309"/>
      <c r="F8" s="1310"/>
      <c r="G8" s="1311">
        <v>263425</v>
      </c>
      <c r="H8" s="1311">
        <f>G8</f>
        <v>263425</v>
      </c>
      <c r="I8" s="1312">
        <v>262780.55</v>
      </c>
      <c r="J8" s="1311">
        <f>I8</f>
        <v>262780.55</v>
      </c>
      <c r="K8" s="1313">
        <v>0</v>
      </c>
      <c r="L8" s="1314">
        <f>I8/G8</f>
        <v>0.99755357312327986</v>
      </c>
    </row>
    <row r="9" spans="1:12" s="1296" customFormat="1" ht="45" customHeight="1">
      <c r="A9" s="1779" t="s">
        <v>820</v>
      </c>
      <c r="B9" s="1781" t="s">
        <v>390</v>
      </c>
      <c r="C9" s="1783" t="s">
        <v>391</v>
      </c>
      <c r="D9" s="1623" t="s">
        <v>778</v>
      </c>
      <c r="E9" s="1316"/>
      <c r="F9" s="1317"/>
      <c r="G9" s="1318">
        <v>552000</v>
      </c>
      <c r="H9" s="1785">
        <f>SUM(G9:G10)</f>
        <v>912227</v>
      </c>
      <c r="I9" s="1303">
        <v>242018.84</v>
      </c>
      <c r="J9" s="1785">
        <f>SUM(I9:I10)</f>
        <v>575930.49</v>
      </c>
      <c r="K9" s="1319">
        <v>0</v>
      </c>
      <c r="L9" s="1320">
        <f t="shared" ref="L9:L22" si="0">I9/G9</f>
        <v>0.4384399275362319</v>
      </c>
    </row>
    <row r="10" spans="1:12" s="1296" customFormat="1" ht="45" customHeight="1" thickBot="1">
      <c r="A10" s="1780"/>
      <c r="B10" s="1782"/>
      <c r="C10" s="1784"/>
      <c r="D10" s="1624" t="s">
        <v>777</v>
      </c>
      <c r="E10" s="1321"/>
      <c r="F10" s="1322"/>
      <c r="G10" s="1323">
        <v>360227</v>
      </c>
      <c r="H10" s="1786"/>
      <c r="I10" s="1324">
        <v>333911.64999999997</v>
      </c>
      <c r="J10" s="1786"/>
      <c r="K10" s="1325">
        <v>0</v>
      </c>
      <c r="L10" s="1326">
        <f t="shared" si="0"/>
        <v>0.92694786898261361</v>
      </c>
    </row>
    <row r="11" spans="1:12" s="1296" customFormat="1" ht="45" customHeight="1">
      <c r="A11" s="1779" t="s">
        <v>821</v>
      </c>
      <c r="B11" s="1781" t="s">
        <v>390</v>
      </c>
      <c r="C11" s="1783" t="s">
        <v>391</v>
      </c>
      <c r="D11" s="1623" t="s">
        <v>778</v>
      </c>
      <c r="E11" s="1316"/>
      <c r="F11" s="1317"/>
      <c r="G11" s="1318">
        <v>13900</v>
      </c>
      <c r="H11" s="1787">
        <f>G12+G11</f>
        <v>277325</v>
      </c>
      <c r="I11" s="1303">
        <v>13830.91</v>
      </c>
      <c r="J11" s="1787">
        <f>I12+I11</f>
        <v>276611.45999999996</v>
      </c>
      <c r="K11" s="1313">
        <v>0</v>
      </c>
      <c r="L11" s="1314">
        <f>I11/G11</f>
        <v>0.99502949640287763</v>
      </c>
    </row>
    <row r="12" spans="1:12" s="1296" customFormat="1" ht="45" customHeight="1" thickBot="1">
      <c r="A12" s="1780"/>
      <c r="B12" s="1782"/>
      <c r="C12" s="1784"/>
      <c r="D12" s="1624" t="s">
        <v>777</v>
      </c>
      <c r="E12" s="1321"/>
      <c r="F12" s="1322"/>
      <c r="G12" s="1323">
        <v>263425</v>
      </c>
      <c r="H12" s="1788"/>
      <c r="I12" s="1324">
        <v>262780.55</v>
      </c>
      <c r="J12" s="1788"/>
      <c r="K12" s="1325">
        <v>0</v>
      </c>
      <c r="L12" s="1326">
        <f>I12/G12</f>
        <v>0.99755357312327986</v>
      </c>
    </row>
    <row r="13" spans="1:12" s="1296" customFormat="1" ht="45" customHeight="1">
      <c r="A13" s="1789" t="s">
        <v>822</v>
      </c>
      <c r="B13" s="1790" t="s">
        <v>390</v>
      </c>
      <c r="C13" s="1791" t="s">
        <v>391</v>
      </c>
      <c r="D13" s="1419" t="s">
        <v>778</v>
      </c>
      <c r="E13" s="1327"/>
      <c r="F13" s="1328"/>
      <c r="G13" s="1329">
        <v>13900</v>
      </c>
      <c r="H13" s="1792">
        <f>G14+G13</f>
        <v>277325</v>
      </c>
      <c r="I13" s="1330">
        <v>13820.82</v>
      </c>
      <c r="J13" s="1792">
        <f>I14+I13</f>
        <v>276601.37</v>
      </c>
      <c r="K13" s="1331">
        <v>0</v>
      </c>
      <c r="L13" s="1332">
        <f t="shared" si="0"/>
        <v>0.9943035971223021</v>
      </c>
    </row>
    <row r="14" spans="1:12" s="1296" customFormat="1" ht="45" customHeight="1" thickBot="1">
      <c r="A14" s="1780"/>
      <c r="B14" s="1782"/>
      <c r="C14" s="1784"/>
      <c r="D14" s="1624" t="s">
        <v>777</v>
      </c>
      <c r="E14" s="1321"/>
      <c r="F14" s="1322"/>
      <c r="G14" s="1323">
        <v>263425</v>
      </c>
      <c r="H14" s="1793"/>
      <c r="I14" s="1324">
        <v>262780.55</v>
      </c>
      <c r="J14" s="1793"/>
      <c r="K14" s="1325">
        <v>0</v>
      </c>
      <c r="L14" s="1326">
        <f t="shared" si="0"/>
        <v>0.99755357312327986</v>
      </c>
    </row>
    <row r="15" spans="1:12" s="1296" customFormat="1" ht="45" customHeight="1" thickBot="1">
      <c r="A15" s="1333" t="s">
        <v>823</v>
      </c>
      <c r="B15" s="1334" t="s">
        <v>390</v>
      </c>
      <c r="C15" s="1335" t="s">
        <v>391</v>
      </c>
      <c r="D15" s="1408" t="s">
        <v>777</v>
      </c>
      <c r="E15" s="1336"/>
      <c r="F15" s="1337"/>
      <c r="G15" s="1338">
        <v>263425</v>
      </c>
      <c r="H15" s="1338">
        <f>G15</f>
        <v>263425</v>
      </c>
      <c r="I15" s="1330">
        <v>262787.45</v>
      </c>
      <c r="J15" s="1338">
        <f>I15</f>
        <v>262787.45</v>
      </c>
      <c r="K15" s="1339">
        <v>0</v>
      </c>
      <c r="L15" s="1340">
        <f t="shared" si="0"/>
        <v>0.99757976653696501</v>
      </c>
    </row>
    <row r="16" spans="1:12" s="1296" customFormat="1" ht="45" customHeight="1">
      <c r="A16" s="1779" t="s">
        <v>824</v>
      </c>
      <c r="B16" s="1781" t="s">
        <v>390</v>
      </c>
      <c r="C16" s="1783" t="s">
        <v>391</v>
      </c>
      <c r="D16" s="1623" t="s">
        <v>774</v>
      </c>
      <c r="E16" s="1341">
        <v>524000</v>
      </c>
      <c r="F16" s="1341">
        <f>E16</f>
        <v>524000</v>
      </c>
      <c r="G16" s="1318">
        <v>2818918</v>
      </c>
      <c r="H16" s="1797">
        <f>G16+G17</f>
        <v>3082343</v>
      </c>
      <c r="I16" s="1303">
        <v>2818917.33</v>
      </c>
      <c r="J16" s="1799">
        <f>I16+I17</f>
        <v>3081697.88</v>
      </c>
      <c r="K16" s="1342">
        <f>I16/E16</f>
        <v>5.3796132251908402</v>
      </c>
      <c r="L16" s="1343">
        <f t="shared" si="0"/>
        <v>0.99999976232015264</v>
      </c>
    </row>
    <row r="17" spans="1:12" s="1296" customFormat="1" ht="45" customHeight="1" thickBot="1">
      <c r="A17" s="1794"/>
      <c r="B17" s="1795"/>
      <c r="C17" s="1796"/>
      <c r="D17" s="1647" t="s">
        <v>777</v>
      </c>
      <c r="E17" s="1344"/>
      <c r="F17" s="1344"/>
      <c r="G17" s="1345">
        <v>263425</v>
      </c>
      <c r="H17" s="1798"/>
      <c r="I17" s="1346">
        <v>262780.55</v>
      </c>
      <c r="J17" s="1800"/>
      <c r="K17" s="1331">
        <v>0</v>
      </c>
      <c r="L17" s="1347">
        <f t="shared" si="0"/>
        <v>0.99755357312327986</v>
      </c>
    </row>
    <row r="18" spans="1:12" s="1296" customFormat="1" ht="45" customHeight="1">
      <c r="A18" s="1779" t="s">
        <v>825</v>
      </c>
      <c r="B18" s="1781" t="s">
        <v>390</v>
      </c>
      <c r="C18" s="1783" t="s">
        <v>391</v>
      </c>
      <c r="D18" s="1623" t="s">
        <v>778</v>
      </c>
      <c r="E18" s="1341"/>
      <c r="F18" s="1341"/>
      <c r="G18" s="1318">
        <v>35000</v>
      </c>
      <c r="H18" s="1797">
        <f>SUM(G18:G19)</f>
        <v>298425</v>
      </c>
      <c r="I18" s="1303">
        <v>33514.18</v>
      </c>
      <c r="J18" s="1797">
        <f>SUM(I18:I19)</f>
        <v>296294.73</v>
      </c>
      <c r="K18" s="1313">
        <v>0</v>
      </c>
      <c r="L18" s="1320">
        <f t="shared" si="0"/>
        <v>0.95754799999999995</v>
      </c>
    </row>
    <row r="19" spans="1:12" s="1296" customFormat="1" ht="45" customHeight="1" thickBot="1">
      <c r="A19" s="1780"/>
      <c r="B19" s="1782"/>
      <c r="C19" s="1784"/>
      <c r="D19" s="1624" t="s">
        <v>777</v>
      </c>
      <c r="E19" s="1348"/>
      <c r="F19" s="1348"/>
      <c r="G19" s="1323">
        <v>263425</v>
      </c>
      <c r="H19" s="1793"/>
      <c r="I19" s="1324">
        <v>262780.55</v>
      </c>
      <c r="J19" s="1793"/>
      <c r="K19" s="1325">
        <v>0</v>
      </c>
      <c r="L19" s="1326">
        <f t="shared" si="0"/>
        <v>0.99755357312327986</v>
      </c>
    </row>
    <row r="20" spans="1:12" s="1296" customFormat="1" ht="45" customHeight="1" thickBot="1">
      <c r="A20" s="1349" t="s">
        <v>826</v>
      </c>
      <c r="B20" s="1350" t="s">
        <v>390</v>
      </c>
      <c r="C20" s="1351" t="s">
        <v>391</v>
      </c>
      <c r="D20" s="1648" t="s">
        <v>777</v>
      </c>
      <c r="E20" s="1352"/>
      <c r="F20" s="1352"/>
      <c r="G20" s="1353">
        <v>263425</v>
      </c>
      <c r="H20" s="1353">
        <f>G20</f>
        <v>263425</v>
      </c>
      <c r="I20" s="1354">
        <v>262780.55</v>
      </c>
      <c r="J20" s="1353">
        <f>I20</f>
        <v>262780.55</v>
      </c>
      <c r="K20" s="1355">
        <v>0</v>
      </c>
      <c r="L20" s="1340">
        <f t="shared" si="0"/>
        <v>0.99755357312327986</v>
      </c>
    </row>
    <row r="21" spans="1:12" s="1296" customFormat="1" ht="45" customHeight="1" thickBot="1">
      <c r="A21" s="1297" t="s">
        <v>827</v>
      </c>
      <c r="B21" s="1298" t="s">
        <v>390</v>
      </c>
      <c r="C21" s="1299" t="s">
        <v>391</v>
      </c>
      <c r="D21" s="1439" t="s">
        <v>777</v>
      </c>
      <c r="E21" s="1356"/>
      <c r="F21" s="1356"/>
      <c r="G21" s="1302">
        <v>263425</v>
      </c>
      <c r="H21" s="1302">
        <f>G21</f>
        <v>263425</v>
      </c>
      <c r="I21" s="1357">
        <v>262780.55</v>
      </c>
      <c r="J21" s="1302">
        <f>I21</f>
        <v>262780.55</v>
      </c>
      <c r="K21" s="1304">
        <v>0</v>
      </c>
      <c r="L21" s="1305">
        <f t="shared" si="0"/>
        <v>0.99755357312327986</v>
      </c>
    </row>
    <row r="22" spans="1:12" s="1296" customFormat="1" ht="45" customHeight="1" thickBot="1">
      <c r="A22" s="1333" t="s">
        <v>828</v>
      </c>
      <c r="B22" s="1334" t="s">
        <v>390</v>
      </c>
      <c r="C22" s="1335" t="s">
        <v>391</v>
      </c>
      <c r="D22" s="1439" t="s">
        <v>777</v>
      </c>
      <c r="E22" s="1358"/>
      <c r="F22" s="1358"/>
      <c r="G22" s="1338">
        <v>263425</v>
      </c>
      <c r="H22" s="1338">
        <f>G22</f>
        <v>263425</v>
      </c>
      <c r="I22" s="1359">
        <v>262780.55</v>
      </c>
      <c r="J22" s="1360">
        <f>I22</f>
        <v>262780.55</v>
      </c>
      <c r="K22" s="1331">
        <v>0</v>
      </c>
      <c r="L22" s="1305">
        <f t="shared" si="0"/>
        <v>0.99755357312327986</v>
      </c>
    </row>
    <row r="23" spans="1:12" ht="45" customHeight="1">
      <c r="A23" s="1801">
        <v>16</v>
      </c>
      <c r="B23" s="1803">
        <v>750</v>
      </c>
      <c r="C23" s="1805" t="s">
        <v>83</v>
      </c>
      <c r="D23" s="1623" t="s">
        <v>774</v>
      </c>
      <c r="E23" s="1361">
        <v>3886000</v>
      </c>
      <c r="F23" s="1807">
        <f>SUM(E23:E24)</f>
        <v>12231000</v>
      </c>
      <c r="G23" s="1303">
        <v>1786640</v>
      </c>
      <c r="H23" s="1785">
        <f>SUM(G23:G24)</f>
        <v>12261508</v>
      </c>
      <c r="I23" s="1362">
        <v>0</v>
      </c>
      <c r="J23" s="1807">
        <f>SUM(I23:I24)</f>
        <v>9436281.8900000006</v>
      </c>
      <c r="K23" s="1319">
        <v>0</v>
      </c>
      <c r="L23" s="1363">
        <v>0</v>
      </c>
    </row>
    <row r="24" spans="1:12" ht="45" customHeight="1" thickBot="1">
      <c r="A24" s="1802"/>
      <c r="B24" s="1804"/>
      <c r="C24" s="1806"/>
      <c r="D24" s="1624" t="s">
        <v>777</v>
      </c>
      <c r="E24" s="1365">
        <v>8345000</v>
      </c>
      <c r="F24" s="1808"/>
      <c r="G24" s="1324">
        <v>10474868</v>
      </c>
      <c r="H24" s="1786"/>
      <c r="I24" s="1366">
        <v>9436281.8900000006</v>
      </c>
      <c r="J24" s="1808"/>
      <c r="K24" s="1367">
        <f t="shared" ref="K24:K31" si="1">I24/E24</f>
        <v>1.1307707477531457</v>
      </c>
      <c r="L24" s="1368">
        <f t="shared" ref="L24:L43" si="2">I24/G24</f>
        <v>0.90084971858356599</v>
      </c>
    </row>
    <row r="25" spans="1:12" ht="45" customHeight="1" thickBot="1">
      <c r="A25" s="1333">
        <v>17</v>
      </c>
      <c r="B25" s="1369">
        <v>750</v>
      </c>
      <c r="C25" s="1370" t="s">
        <v>83</v>
      </c>
      <c r="D25" s="1408" t="s">
        <v>777</v>
      </c>
      <c r="E25" s="1358">
        <v>14209000</v>
      </c>
      <c r="F25" s="1358">
        <f>E25</f>
        <v>14209000</v>
      </c>
      <c r="G25" s="1359">
        <v>14209000</v>
      </c>
      <c r="H25" s="1359">
        <f>G25</f>
        <v>14209000</v>
      </c>
      <c r="I25" s="1360">
        <v>11303505.93</v>
      </c>
      <c r="J25" s="1360">
        <f>I25</f>
        <v>11303505.93</v>
      </c>
      <c r="K25" s="1371">
        <f t="shared" si="1"/>
        <v>0.79551734323316203</v>
      </c>
      <c r="L25" s="1372">
        <f t="shared" si="2"/>
        <v>0.79551734323316203</v>
      </c>
    </row>
    <row r="26" spans="1:12" ht="45" customHeight="1">
      <c r="A26" s="1801">
        <v>18</v>
      </c>
      <c r="B26" s="1373">
        <v>710</v>
      </c>
      <c r="C26" s="1315" t="s">
        <v>373</v>
      </c>
      <c r="D26" s="1623" t="s">
        <v>777</v>
      </c>
      <c r="E26" s="1361">
        <v>1180000</v>
      </c>
      <c r="F26" s="1807">
        <f>E26+E27</f>
        <v>2503000</v>
      </c>
      <c r="G26" s="1303">
        <v>1180000</v>
      </c>
      <c r="H26" s="1785">
        <f>SUM(G26:G27)</f>
        <v>2503000</v>
      </c>
      <c r="I26" s="1374">
        <v>412818.56</v>
      </c>
      <c r="J26" s="1809">
        <f>SUM(I26:I27)</f>
        <v>1374254.69</v>
      </c>
      <c r="K26" s="1342">
        <f t="shared" si="1"/>
        <v>0.34984623728813558</v>
      </c>
      <c r="L26" s="1343">
        <f t="shared" si="2"/>
        <v>0.34984623728813558</v>
      </c>
    </row>
    <row r="27" spans="1:12" ht="45" customHeight="1" thickBot="1">
      <c r="A27" s="1802"/>
      <c r="B27" s="1375">
        <v>750</v>
      </c>
      <c r="C27" s="1364" t="s">
        <v>83</v>
      </c>
      <c r="D27" s="1624" t="s">
        <v>777</v>
      </c>
      <c r="E27" s="1365">
        <v>1323000</v>
      </c>
      <c r="F27" s="1808"/>
      <c r="G27" s="1324">
        <v>1323000</v>
      </c>
      <c r="H27" s="1786"/>
      <c r="I27" s="1366">
        <v>961436.13</v>
      </c>
      <c r="J27" s="1810"/>
      <c r="K27" s="1367">
        <f t="shared" si="1"/>
        <v>0.72670909297052155</v>
      </c>
      <c r="L27" s="1368">
        <f t="shared" si="2"/>
        <v>0.72670909297052155</v>
      </c>
    </row>
    <row r="28" spans="1:12" ht="45" customHeight="1">
      <c r="A28" s="1811">
        <v>19</v>
      </c>
      <c r="B28" s="1814">
        <v>750</v>
      </c>
      <c r="C28" s="1817" t="s">
        <v>83</v>
      </c>
      <c r="D28" s="1419" t="s">
        <v>774</v>
      </c>
      <c r="E28" s="1376">
        <v>8943000</v>
      </c>
      <c r="F28" s="1820">
        <f>SUM(E28:E30)</f>
        <v>28367000</v>
      </c>
      <c r="G28" s="1330">
        <v>35497307</v>
      </c>
      <c r="H28" s="1823">
        <f>SUM(G28:G30)</f>
        <v>98408740</v>
      </c>
      <c r="I28" s="1377">
        <v>33915526.669999994</v>
      </c>
      <c r="J28" s="1820">
        <f>SUM(I28:I30)</f>
        <v>91664886.579999998</v>
      </c>
      <c r="K28" s="1378">
        <f t="shared" si="1"/>
        <v>3.7924104517499715</v>
      </c>
      <c r="L28" s="1379">
        <f t="shared" si="2"/>
        <v>0.95543942727824382</v>
      </c>
    </row>
    <row r="29" spans="1:12" ht="45" customHeight="1">
      <c r="A29" s="1812"/>
      <c r="B29" s="1815"/>
      <c r="C29" s="1818"/>
      <c r="D29" s="1404" t="s">
        <v>778</v>
      </c>
      <c r="E29" s="1381">
        <v>17420000</v>
      </c>
      <c r="F29" s="1821"/>
      <c r="G29" s="1382">
        <v>59369057</v>
      </c>
      <c r="H29" s="1824"/>
      <c r="I29" s="1383">
        <v>55474499.43</v>
      </c>
      <c r="J29" s="1821"/>
      <c r="K29" s="1384">
        <f t="shared" si="1"/>
        <v>3.1845292439724453</v>
      </c>
      <c r="L29" s="1385">
        <f t="shared" si="2"/>
        <v>0.93440088546462852</v>
      </c>
    </row>
    <row r="30" spans="1:12" ht="45" customHeight="1" thickBot="1">
      <c r="A30" s="1813"/>
      <c r="B30" s="1816"/>
      <c r="C30" s="1819"/>
      <c r="D30" s="1647" t="s">
        <v>777</v>
      </c>
      <c r="E30" s="1386">
        <v>2004000</v>
      </c>
      <c r="F30" s="1822"/>
      <c r="G30" s="1346">
        <v>3542376</v>
      </c>
      <c r="H30" s="1825"/>
      <c r="I30" s="1387">
        <v>2274860.48</v>
      </c>
      <c r="J30" s="1822"/>
      <c r="K30" s="1388">
        <f t="shared" si="1"/>
        <v>1.1351599201596807</v>
      </c>
      <c r="L30" s="1389">
        <f t="shared" si="2"/>
        <v>0.64218492898551705</v>
      </c>
    </row>
    <row r="31" spans="1:12" s="1390" customFormat="1" ht="45" customHeight="1">
      <c r="A31" s="1801">
        <v>20</v>
      </c>
      <c r="B31" s="1803">
        <v>150</v>
      </c>
      <c r="C31" s="1805" t="s">
        <v>359</v>
      </c>
      <c r="D31" s="1623" t="s">
        <v>775</v>
      </c>
      <c r="E31" s="1361">
        <v>218454000</v>
      </c>
      <c r="F31" s="1807">
        <f>SUM(E31:E36)</f>
        <v>264095000</v>
      </c>
      <c r="G31" s="1303">
        <v>96348495</v>
      </c>
      <c r="H31" s="1785">
        <f>SUM(G31:G36)</f>
        <v>145987965</v>
      </c>
      <c r="I31" s="1374">
        <v>96091494.799999997</v>
      </c>
      <c r="J31" s="1809">
        <f>SUM(I31:I36)</f>
        <v>134205752.61999997</v>
      </c>
      <c r="K31" s="1342">
        <f t="shared" si="1"/>
        <v>0.43987061257747623</v>
      </c>
      <c r="L31" s="1343">
        <f t="shared" si="2"/>
        <v>0.9973325976705707</v>
      </c>
    </row>
    <row r="32" spans="1:12" s="1390" customFormat="1" ht="45" customHeight="1">
      <c r="A32" s="1812"/>
      <c r="B32" s="1815"/>
      <c r="C32" s="1818"/>
      <c r="D32" s="1404" t="s">
        <v>778</v>
      </c>
      <c r="E32" s="1381"/>
      <c r="F32" s="1821"/>
      <c r="G32" s="1382">
        <v>10860946</v>
      </c>
      <c r="H32" s="1824"/>
      <c r="I32" s="1383">
        <v>9528272.0999999996</v>
      </c>
      <c r="J32" s="1826"/>
      <c r="K32" s="1391">
        <v>0</v>
      </c>
      <c r="L32" s="1385">
        <f t="shared" si="2"/>
        <v>0.87729670141072424</v>
      </c>
    </row>
    <row r="33" spans="1:12" ht="45" customHeight="1">
      <c r="A33" s="1812"/>
      <c r="B33" s="1392">
        <v>500</v>
      </c>
      <c r="C33" s="1380" t="s">
        <v>364</v>
      </c>
      <c r="D33" s="1404" t="s">
        <v>775</v>
      </c>
      <c r="E33" s="1381">
        <v>14780000</v>
      </c>
      <c r="F33" s="1821"/>
      <c r="G33" s="1382">
        <v>18962221</v>
      </c>
      <c r="H33" s="1824"/>
      <c r="I33" s="1383">
        <v>15076103.399999999</v>
      </c>
      <c r="J33" s="1826"/>
      <c r="K33" s="1384">
        <f>I33/E33</f>
        <v>1.0200340595399187</v>
      </c>
      <c r="L33" s="1385">
        <f t="shared" si="2"/>
        <v>0.79505999850966813</v>
      </c>
    </row>
    <row r="34" spans="1:12" ht="45" customHeight="1">
      <c r="A34" s="1812"/>
      <c r="B34" s="1815">
        <v>750</v>
      </c>
      <c r="C34" s="1818" t="s">
        <v>83</v>
      </c>
      <c r="D34" s="1404" t="s">
        <v>774</v>
      </c>
      <c r="E34" s="1381"/>
      <c r="F34" s="1821"/>
      <c r="G34" s="1382">
        <v>3742243</v>
      </c>
      <c r="H34" s="1824"/>
      <c r="I34" s="1383">
        <v>3613349.33</v>
      </c>
      <c r="J34" s="1826"/>
      <c r="K34" s="1391">
        <v>0</v>
      </c>
      <c r="L34" s="1385">
        <f t="shared" si="2"/>
        <v>0.96555710839729014</v>
      </c>
    </row>
    <row r="35" spans="1:12" ht="45" customHeight="1">
      <c r="A35" s="1812"/>
      <c r="B35" s="1815"/>
      <c r="C35" s="1818"/>
      <c r="D35" s="1404" t="s">
        <v>775</v>
      </c>
      <c r="E35" s="1381">
        <v>10106000</v>
      </c>
      <c r="F35" s="1821"/>
      <c r="G35" s="1382">
        <v>11246000</v>
      </c>
      <c r="H35" s="1824"/>
      <c r="I35" s="1383">
        <v>5201328.43</v>
      </c>
      <c r="J35" s="1826"/>
      <c r="K35" s="1384">
        <f>I35/E35</f>
        <v>0.5146772640015832</v>
      </c>
      <c r="L35" s="1385">
        <f t="shared" si="2"/>
        <v>0.46250475102258576</v>
      </c>
    </row>
    <row r="36" spans="1:12" ht="45" customHeight="1" thickBot="1">
      <c r="A36" s="1802"/>
      <c r="B36" s="1804"/>
      <c r="C36" s="1806"/>
      <c r="D36" s="1624" t="s">
        <v>778</v>
      </c>
      <c r="E36" s="1365">
        <v>20755000</v>
      </c>
      <c r="F36" s="1808"/>
      <c r="G36" s="1324">
        <v>4828060</v>
      </c>
      <c r="H36" s="1786"/>
      <c r="I36" s="1366">
        <v>4695204.5599999996</v>
      </c>
      <c r="J36" s="1810"/>
      <c r="K36" s="1367">
        <f>I36/E36</f>
        <v>0.22622040761262344</v>
      </c>
      <c r="L36" s="1368">
        <f t="shared" si="2"/>
        <v>0.97248264520324923</v>
      </c>
    </row>
    <row r="37" spans="1:12" ht="45" customHeight="1">
      <c r="A37" s="1801">
        <v>21</v>
      </c>
      <c r="B37" s="1803">
        <v>600</v>
      </c>
      <c r="C37" s="1805" t="s">
        <v>368</v>
      </c>
      <c r="D37" s="1623" t="s">
        <v>774</v>
      </c>
      <c r="E37" s="1361">
        <v>356088000</v>
      </c>
      <c r="F37" s="1807">
        <f>SUM(E37:E43)</f>
        <v>364335000</v>
      </c>
      <c r="G37" s="1303">
        <v>1103922984</v>
      </c>
      <c r="H37" s="1785">
        <f>SUM(G37:G43)</f>
        <v>1124578507</v>
      </c>
      <c r="I37" s="1374">
        <v>1103540097.2</v>
      </c>
      <c r="J37" s="1809">
        <f>SUM(I37:I43)</f>
        <v>1123977367.2799997</v>
      </c>
      <c r="K37" s="1342">
        <f t="shared" ref="K37:K43" si="3">I37/E37</f>
        <v>3.099065672530386</v>
      </c>
      <c r="L37" s="1343">
        <f t="shared" si="2"/>
        <v>0.9996531580503808</v>
      </c>
    </row>
    <row r="38" spans="1:12" ht="45" customHeight="1">
      <c r="A38" s="1812"/>
      <c r="B38" s="1815"/>
      <c r="C38" s="1818"/>
      <c r="D38" s="1404" t="s">
        <v>778</v>
      </c>
      <c r="E38" s="1381">
        <v>64000</v>
      </c>
      <c r="F38" s="1821"/>
      <c r="G38" s="1382">
        <v>1400224</v>
      </c>
      <c r="H38" s="1824"/>
      <c r="I38" s="1383">
        <v>1394918.12</v>
      </c>
      <c r="J38" s="1826"/>
      <c r="K38" s="1384">
        <f t="shared" si="3"/>
        <v>21.795595625000001</v>
      </c>
      <c r="L38" s="1385">
        <f t="shared" si="2"/>
        <v>0.99621069200356527</v>
      </c>
    </row>
    <row r="39" spans="1:12" ht="45" customHeight="1">
      <c r="A39" s="1812"/>
      <c r="B39" s="1815"/>
      <c r="C39" s="1818"/>
      <c r="D39" s="1404" t="s">
        <v>797</v>
      </c>
      <c r="E39" s="1381"/>
      <c r="F39" s="1821"/>
      <c r="G39" s="1382">
        <v>33022</v>
      </c>
      <c r="H39" s="1824"/>
      <c r="I39" s="1393">
        <v>0</v>
      </c>
      <c r="J39" s="1826"/>
      <c r="K39" s="1391">
        <v>0</v>
      </c>
      <c r="L39" s="1394">
        <v>0</v>
      </c>
    </row>
    <row r="40" spans="1:12" ht="45" customHeight="1">
      <c r="A40" s="1812"/>
      <c r="B40" s="1815"/>
      <c r="C40" s="1818"/>
      <c r="D40" s="1404" t="s">
        <v>777</v>
      </c>
      <c r="E40" s="1381">
        <v>1211000</v>
      </c>
      <c r="F40" s="1821"/>
      <c r="G40" s="1382">
        <v>1176706</v>
      </c>
      <c r="H40" s="1824"/>
      <c r="I40" s="1382">
        <v>1128308.05</v>
      </c>
      <c r="J40" s="1826"/>
      <c r="K40" s="1384">
        <f t="shared" si="3"/>
        <v>0.93171597853014043</v>
      </c>
      <c r="L40" s="1385">
        <f t="shared" si="2"/>
        <v>0.95886997261847906</v>
      </c>
    </row>
    <row r="41" spans="1:12" ht="45" customHeight="1">
      <c r="A41" s="1812"/>
      <c r="B41" s="1815"/>
      <c r="C41" s="1818"/>
      <c r="D41" s="1404" t="s">
        <v>794</v>
      </c>
      <c r="E41" s="1381">
        <v>2364000</v>
      </c>
      <c r="F41" s="1821"/>
      <c r="G41" s="1382">
        <v>16689912</v>
      </c>
      <c r="H41" s="1824"/>
      <c r="I41" s="1382">
        <v>16682153.260000002</v>
      </c>
      <c r="J41" s="1826"/>
      <c r="K41" s="1384">
        <f t="shared" si="3"/>
        <v>7.0567484179357027</v>
      </c>
      <c r="L41" s="1385">
        <f t="shared" si="2"/>
        <v>0.99953512397189404</v>
      </c>
    </row>
    <row r="42" spans="1:12" ht="45" customHeight="1">
      <c r="A42" s="1812"/>
      <c r="B42" s="1815">
        <v>750</v>
      </c>
      <c r="C42" s="1818" t="s">
        <v>83</v>
      </c>
      <c r="D42" s="1404" t="s">
        <v>778</v>
      </c>
      <c r="E42" s="1381">
        <v>141000</v>
      </c>
      <c r="F42" s="1821"/>
      <c r="G42" s="1382">
        <v>1073779</v>
      </c>
      <c r="H42" s="1824"/>
      <c r="I42" s="1382">
        <v>1050966.3700000001</v>
      </c>
      <c r="J42" s="1826"/>
      <c r="K42" s="1384">
        <f t="shared" si="3"/>
        <v>7.4536621985815614</v>
      </c>
      <c r="L42" s="1385">
        <f t="shared" si="2"/>
        <v>0.97875481826334854</v>
      </c>
    </row>
    <row r="43" spans="1:12" ht="45" customHeight="1">
      <c r="A43" s="1812"/>
      <c r="B43" s="1815"/>
      <c r="C43" s="1818"/>
      <c r="D43" s="1404" t="s">
        <v>777</v>
      </c>
      <c r="E43" s="1381">
        <v>4467000</v>
      </c>
      <c r="F43" s="1821"/>
      <c r="G43" s="1382">
        <v>281880</v>
      </c>
      <c r="H43" s="1824"/>
      <c r="I43" s="1382">
        <v>180924.28</v>
      </c>
      <c r="J43" s="1826"/>
      <c r="K43" s="1384">
        <f t="shared" si="3"/>
        <v>4.0502413252742335E-2</v>
      </c>
      <c r="L43" s="1385">
        <f t="shared" si="2"/>
        <v>0.64184858805165323</v>
      </c>
    </row>
    <row r="44" spans="1:12" ht="45" customHeight="1">
      <c r="A44" s="1812">
        <v>24</v>
      </c>
      <c r="B44" s="1815">
        <v>730</v>
      </c>
      <c r="C44" s="1818" t="s">
        <v>708</v>
      </c>
      <c r="D44" s="1404" t="s">
        <v>803</v>
      </c>
      <c r="E44" s="1381">
        <v>919000</v>
      </c>
      <c r="F44" s="1821">
        <f>SUM(E44:E56)</f>
        <v>378648000</v>
      </c>
      <c r="G44" s="1382">
        <v>5000</v>
      </c>
      <c r="H44" s="1824">
        <f>SUM(G44:G56)</f>
        <v>601866874</v>
      </c>
      <c r="I44" s="1393">
        <v>0</v>
      </c>
      <c r="J44" s="1826">
        <f>SUM(I44:I56)</f>
        <v>518144759.78999996</v>
      </c>
      <c r="K44" s="1391">
        <v>0</v>
      </c>
      <c r="L44" s="1394">
        <v>0</v>
      </c>
    </row>
    <row r="45" spans="1:12" ht="45" customHeight="1">
      <c r="A45" s="1812"/>
      <c r="B45" s="1815"/>
      <c r="C45" s="1818"/>
      <c r="D45" s="1404" t="s">
        <v>804</v>
      </c>
      <c r="E45" s="1381">
        <v>29000</v>
      </c>
      <c r="F45" s="1821"/>
      <c r="G45" s="1382">
        <v>29000</v>
      </c>
      <c r="H45" s="1824"/>
      <c r="I45" s="1393">
        <v>0</v>
      </c>
      <c r="J45" s="1826"/>
      <c r="K45" s="1391">
        <v>0</v>
      </c>
      <c r="L45" s="1394">
        <v>0</v>
      </c>
    </row>
    <row r="46" spans="1:12" ht="45" customHeight="1">
      <c r="A46" s="1812"/>
      <c r="B46" s="1815"/>
      <c r="C46" s="1818"/>
      <c r="D46" s="1404" t="s">
        <v>774</v>
      </c>
      <c r="E46" s="1381">
        <v>17567000</v>
      </c>
      <c r="F46" s="1821"/>
      <c r="G46" s="1382">
        <v>21650638</v>
      </c>
      <c r="H46" s="1824"/>
      <c r="I46" s="1395">
        <v>11967103.699999999</v>
      </c>
      <c r="J46" s="1826"/>
      <c r="K46" s="1384">
        <f>I46/E46</f>
        <v>0.68122637331359936</v>
      </c>
      <c r="L46" s="1385">
        <f>I46/G46</f>
        <v>0.55273676923516057</v>
      </c>
    </row>
    <row r="47" spans="1:12" ht="45" customHeight="1">
      <c r="A47" s="1812"/>
      <c r="B47" s="1815">
        <v>750</v>
      </c>
      <c r="C47" s="1818" t="s">
        <v>83</v>
      </c>
      <c r="D47" s="1404" t="s">
        <v>803</v>
      </c>
      <c r="E47" s="1381">
        <v>39000</v>
      </c>
      <c r="F47" s="1821"/>
      <c r="G47" s="1382">
        <v>129000</v>
      </c>
      <c r="H47" s="1824"/>
      <c r="I47" s="1395">
        <v>79136.33</v>
      </c>
      <c r="J47" s="1826"/>
      <c r="K47" s="1384">
        <f>I47/E47</f>
        <v>2.0291366666666666</v>
      </c>
      <c r="L47" s="1385">
        <f>I47/G47</f>
        <v>0.6134599224806202</v>
      </c>
    </row>
    <row r="48" spans="1:12" ht="45" customHeight="1">
      <c r="A48" s="1812"/>
      <c r="B48" s="1815"/>
      <c r="C48" s="1818"/>
      <c r="D48" s="1404" t="s">
        <v>804</v>
      </c>
      <c r="E48" s="1381">
        <v>40000</v>
      </c>
      <c r="F48" s="1821"/>
      <c r="G48" s="1382">
        <v>133000</v>
      </c>
      <c r="H48" s="1824"/>
      <c r="I48" s="1395">
        <v>81873.570000000007</v>
      </c>
      <c r="J48" s="1826"/>
      <c r="K48" s="1384">
        <f>I48/E48</f>
        <v>2.0468392500000001</v>
      </c>
      <c r="L48" s="1385">
        <f>I48/G48</f>
        <v>0.61559075187969925</v>
      </c>
    </row>
    <row r="49" spans="1:12" ht="45" customHeight="1">
      <c r="A49" s="1812"/>
      <c r="B49" s="1815">
        <v>801</v>
      </c>
      <c r="C49" s="1818" t="s">
        <v>115</v>
      </c>
      <c r="D49" s="1404" t="s">
        <v>803</v>
      </c>
      <c r="E49" s="1381">
        <v>229000</v>
      </c>
      <c r="F49" s="1821"/>
      <c r="G49" s="1382">
        <v>165180</v>
      </c>
      <c r="H49" s="1824"/>
      <c r="I49" s="1393">
        <v>0</v>
      </c>
      <c r="J49" s="1826"/>
      <c r="K49" s="1391">
        <v>0</v>
      </c>
      <c r="L49" s="1394">
        <v>0</v>
      </c>
    </row>
    <row r="50" spans="1:12" ht="45" customHeight="1">
      <c r="A50" s="1812"/>
      <c r="B50" s="1815"/>
      <c r="C50" s="1818"/>
      <c r="D50" s="1404" t="s">
        <v>804</v>
      </c>
      <c r="E50" s="1381">
        <v>7000</v>
      </c>
      <c r="F50" s="1821"/>
      <c r="G50" s="1382">
        <v>7000</v>
      </c>
      <c r="H50" s="1824"/>
      <c r="I50" s="1393">
        <v>0</v>
      </c>
      <c r="J50" s="1826"/>
      <c r="K50" s="1391">
        <v>0</v>
      </c>
      <c r="L50" s="1394">
        <v>0</v>
      </c>
    </row>
    <row r="51" spans="1:12" ht="45" customHeight="1">
      <c r="A51" s="1812"/>
      <c r="B51" s="1815"/>
      <c r="C51" s="1818"/>
      <c r="D51" s="1404" t="s">
        <v>774</v>
      </c>
      <c r="E51" s="1381">
        <v>89599000</v>
      </c>
      <c r="F51" s="1821"/>
      <c r="G51" s="1382">
        <v>105307227</v>
      </c>
      <c r="H51" s="1824"/>
      <c r="I51" s="1383">
        <v>94604682.25999999</v>
      </c>
      <c r="J51" s="1826"/>
      <c r="K51" s="1384">
        <f t="shared" ref="K51:K57" si="4">I51/E51</f>
        <v>1.0558676130313953</v>
      </c>
      <c r="L51" s="1385">
        <f t="shared" ref="L51:L65" si="5">I51/G51</f>
        <v>0.89836837371095135</v>
      </c>
    </row>
    <row r="52" spans="1:12" ht="45" customHeight="1">
      <c r="A52" s="1812"/>
      <c r="B52" s="1815"/>
      <c r="C52" s="1818"/>
      <c r="D52" s="1404" t="s">
        <v>777</v>
      </c>
      <c r="E52" s="1381">
        <v>581000</v>
      </c>
      <c r="F52" s="1821"/>
      <c r="G52" s="1382">
        <v>581000</v>
      </c>
      <c r="H52" s="1824"/>
      <c r="I52" s="1383">
        <v>211228.30000000002</v>
      </c>
      <c r="J52" s="1826"/>
      <c r="K52" s="1384">
        <f t="shared" si="4"/>
        <v>0.36355989672977629</v>
      </c>
      <c r="L52" s="1385">
        <f t="shared" si="5"/>
        <v>0.36355989672977629</v>
      </c>
    </row>
    <row r="53" spans="1:12" ht="45" customHeight="1">
      <c r="A53" s="1812"/>
      <c r="B53" s="1815">
        <v>921</v>
      </c>
      <c r="C53" s="1818" t="s">
        <v>585</v>
      </c>
      <c r="D53" s="1404" t="s">
        <v>803</v>
      </c>
      <c r="E53" s="1381">
        <v>16037000</v>
      </c>
      <c r="F53" s="1821"/>
      <c r="G53" s="1382">
        <v>11472000</v>
      </c>
      <c r="H53" s="1824"/>
      <c r="I53" s="1382">
        <v>8444433.5399999991</v>
      </c>
      <c r="J53" s="1826"/>
      <c r="K53" s="1384">
        <f t="shared" si="4"/>
        <v>0.52655942757373564</v>
      </c>
      <c r="L53" s="1385">
        <f t="shared" si="5"/>
        <v>0.73609078974895392</v>
      </c>
    </row>
    <row r="54" spans="1:12" ht="45" customHeight="1">
      <c r="A54" s="1812"/>
      <c r="B54" s="1815"/>
      <c r="C54" s="1818"/>
      <c r="D54" s="1404" t="s">
        <v>804</v>
      </c>
      <c r="E54" s="1381">
        <v>329000</v>
      </c>
      <c r="F54" s="1821"/>
      <c r="G54" s="1382">
        <v>329000</v>
      </c>
      <c r="H54" s="1824"/>
      <c r="I54" s="1382">
        <v>220564.03999999998</v>
      </c>
      <c r="J54" s="1826"/>
      <c r="K54" s="1384">
        <f t="shared" si="4"/>
        <v>0.67040741641337376</v>
      </c>
      <c r="L54" s="1385">
        <f t="shared" si="5"/>
        <v>0.67040741641337376</v>
      </c>
    </row>
    <row r="55" spans="1:12" ht="45" customHeight="1">
      <c r="A55" s="1812"/>
      <c r="B55" s="1815"/>
      <c r="C55" s="1818"/>
      <c r="D55" s="1404" t="s">
        <v>774</v>
      </c>
      <c r="E55" s="1381">
        <v>238233000</v>
      </c>
      <c r="F55" s="1821"/>
      <c r="G55" s="1382">
        <v>458877546</v>
      </c>
      <c r="H55" s="1824"/>
      <c r="I55" s="1383">
        <v>400221999.54999995</v>
      </c>
      <c r="J55" s="1826"/>
      <c r="K55" s="1384">
        <f t="shared" si="4"/>
        <v>1.6799603730381598</v>
      </c>
      <c r="L55" s="1385">
        <f t="shared" si="5"/>
        <v>0.87217603702491897</v>
      </c>
    </row>
    <row r="56" spans="1:12" ht="45" customHeight="1">
      <c r="A56" s="1812"/>
      <c r="B56" s="1815"/>
      <c r="C56" s="1818"/>
      <c r="D56" s="1404" t="s">
        <v>778</v>
      </c>
      <c r="E56" s="1381">
        <v>15039000</v>
      </c>
      <c r="F56" s="1821"/>
      <c r="G56" s="1382">
        <v>3181283</v>
      </c>
      <c r="H56" s="1824"/>
      <c r="I56" s="1383">
        <v>2313738.5</v>
      </c>
      <c r="J56" s="1826"/>
      <c r="K56" s="1384">
        <f t="shared" si="4"/>
        <v>0.15384922534743001</v>
      </c>
      <c r="L56" s="1385">
        <f t="shared" si="5"/>
        <v>0.72729728854679077</v>
      </c>
    </row>
    <row r="57" spans="1:12" ht="45" customHeight="1">
      <c r="A57" s="1811">
        <v>27</v>
      </c>
      <c r="B57" s="1814">
        <v>750</v>
      </c>
      <c r="C57" s="1817" t="s">
        <v>83</v>
      </c>
      <c r="D57" s="1419" t="s">
        <v>778</v>
      </c>
      <c r="E57" s="1376">
        <v>1103820000</v>
      </c>
      <c r="F57" s="1829">
        <f>SUM(E57:E58)</f>
        <v>1103820000</v>
      </c>
      <c r="G57" s="1330">
        <v>1555369000</v>
      </c>
      <c r="H57" s="1829">
        <f>SUM(G57:G58)</f>
        <v>1556567000</v>
      </c>
      <c r="I57" s="1377">
        <v>1384292862.5599999</v>
      </c>
      <c r="J57" s="1829">
        <f>SUM(I57:I58)</f>
        <v>1384481844.71</v>
      </c>
      <c r="K57" s="1378">
        <f t="shared" si="4"/>
        <v>1.2540929341378122</v>
      </c>
      <c r="L57" s="1372">
        <f t="shared" si="5"/>
        <v>0.89000929204581036</v>
      </c>
    </row>
    <row r="58" spans="1:12" ht="45" customHeight="1" thickBot="1">
      <c r="A58" s="1802"/>
      <c r="B58" s="1804"/>
      <c r="C58" s="1806"/>
      <c r="D58" s="1624" t="s">
        <v>777</v>
      </c>
      <c r="E58" s="1365"/>
      <c r="F58" s="1810"/>
      <c r="G58" s="1324">
        <v>1198000</v>
      </c>
      <c r="H58" s="1810"/>
      <c r="I58" s="1324">
        <v>188982.15</v>
      </c>
      <c r="J58" s="1810"/>
      <c r="K58" s="1325">
        <v>0</v>
      </c>
      <c r="L58" s="1368">
        <f t="shared" si="5"/>
        <v>0.15774803839732887</v>
      </c>
    </row>
    <row r="59" spans="1:12" ht="45" customHeight="1">
      <c r="A59" s="1811">
        <v>28</v>
      </c>
      <c r="B59" s="1814">
        <v>730</v>
      </c>
      <c r="C59" s="1817" t="s">
        <v>708</v>
      </c>
      <c r="D59" s="1419" t="s">
        <v>775</v>
      </c>
      <c r="E59" s="1376">
        <v>2881427000</v>
      </c>
      <c r="F59" s="1827">
        <f>SUM(E59:E64)</f>
        <v>3809825000</v>
      </c>
      <c r="G59" s="1330">
        <v>3331427000</v>
      </c>
      <c r="H59" s="1823">
        <f>SUM(G59:G64)</f>
        <v>4259825000</v>
      </c>
      <c r="I59" s="1377">
        <v>3303661244.3799996</v>
      </c>
      <c r="J59" s="1829">
        <f>SUM(I59:I64)</f>
        <v>4065389569.02</v>
      </c>
      <c r="K59" s="1378">
        <f t="shared" ref="K59:K64" si="6">I59/E59</f>
        <v>1.1465365058285355</v>
      </c>
      <c r="L59" s="1379">
        <f t="shared" si="5"/>
        <v>0.99166550681734877</v>
      </c>
    </row>
    <row r="60" spans="1:12" ht="45" customHeight="1">
      <c r="A60" s="1812"/>
      <c r="B60" s="1815"/>
      <c r="C60" s="1818"/>
      <c r="D60" s="1404" t="s">
        <v>778</v>
      </c>
      <c r="E60" s="1381">
        <v>5862000</v>
      </c>
      <c r="F60" s="1828"/>
      <c r="G60" s="1382">
        <v>6536000</v>
      </c>
      <c r="H60" s="1824"/>
      <c r="I60" s="1383">
        <v>6535404.4400000004</v>
      </c>
      <c r="J60" s="1826"/>
      <c r="K60" s="1384">
        <f t="shared" si="6"/>
        <v>1.1148762265438417</v>
      </c>
      <c r="L60" s="1385">
        <f t="shared" si="5"/>
        <v>0.99990888004895973</v>
      </c>
    </row>
    <row r="61" spans="1:12" ht="45" customHeight="1">
      <c r="A61" s="1812"/>
      <c r="B61" s="1815"/>
      <c r="C61" s="1818"/>
      <c r="D61" s="1404" t="s">
        <v>777</v>
      </c>
      <c r="E61" s="1381">
        <v>918097000</v>
      </c>
      <c r="F61" s="1828"/>
      <c r="G61" s="1382">
        <v>917423000</v>
      </c>
      <c r="H61" s="1824"/>
      <c r="I61" s="1383">
        <v>751922343.58000004</v>
      </c>
      <c r="J61" s="1826"/>
      <c r="K61" s="1384">
        <f t="shared" si="6"/>
        <v>0.8190009809203167</v>
      </c>
      <c r="L61" s="1385">
        <f t="shared" si="5"/>
        <v>0.8196026735540749</v>
      </c>
    </row>
    <row r="62" spans="1:12" ht="45" customHeight="1">
      <c r="A62" s="1812"/>
      <c r="B62" s="1815">
        <v>750</v>
      </c>
      <c r="C62" s="1818" t="s">
        <v>83</v>
      </c>
      <c r="D62" s="1404" t="s">
        <v>775</v>
      </c>
      <c r="E62" s="1381">
        <v>1710000</v>
      </c>
      <c r="F62" s="1828"/>
      <c r="G62" s="1382">
        <v>1770000</v>
      </c>
      <c r="H62" s="1824"/>
      <c r="I62" s="1383">
        <v>1182090.1499999999</v>
      </c>
      <c r="J62" s="1826"/>
      <c r="K62" s="1384">
        <f t="shared" si="6"/>
        <v>0.69128078947368421</v>
      </c>
      <c r="L62" s="1385">
        <f t="shared" si="5"/>
        <v>0.66784754237288135</v>
      </c>
    </row>
    <row r="63" spans="1:12" ht="45" customHeight="1">
      <c r="A63" s="1812"/>
      <c r="B63" s="1815"/>
      <c r="C63" s="1818"/>
      <c r="D63" s="1404" t="s">
        <v>778</v>
      </c>
      <c r="E63" s="1381">
        <v>710000</v>
      </c>
      <c r="F63" s="1828"/>
      <c r="G63" s="1382">
        <v>387836</v>
      </c>
      <c r="H63" s="1824"/>
      <c r="I63" s="1383">
        <v>327015.75999999995</v>
      </c>
      <c r="J63" s="1826"/>
      <c r="K63" s="1384">
        <f t="shared" si="6"/>
        <v>0.46058557746478868</v>
      </c>
      <c r="L63" s="1385">
        <f t="shared" si="5"/>
        <v>0.84318051960106832</v>
      </c>
    </row>
    <row r="64" spans="1:12" ht="45" customHeight="1" thickBot="1">
      <c r="A64" s="1813"/>
      <c r="B64" s="1816"/>
      <c r="C64" s="1819"/>
      <c r="D64" s="1647" t="s">
        <v>777</v>
      </c>
      <c r="E64" s="1386">
        <v>2019000</v>
      </c>
      <c r="F64" s="1828"/>
      <c r="G64" s="1346">
        <v>2281164</v>
      </c>
      <c r="H64" s="1825"/>
      <c r="I64" s="1387">
        <v>1761470.71</v>
      </c>
      <c r="J64" s="1830"/>
      <c r="K64" s="1388">
        <f t="shared" si="6"/>
        <v>0.87244710747894993</v>
      </c>
      <c r="L64" s="1389">
        <f t="shared" si="5"/>
        <v>0.77218065426247295</v>
      </c>
    </row>
    <row r="65" spans="1:12" ht="45" customHeight="1" thickBot="1">
      <c r="A65" s="1396">
        <v>29</v>
      </c>
      <c r="B65" s="1397">
        <v>851</v>
      </c>
      <c r="C65" s="1398" t="s">
        <v>404</v>
      </c>
      <c r="D65" s="1439" t="s">
        <v>778</v>
      </c>
      <c r="E65" s="1399"/>
      <c r="F65" s="1356"/>
      <c r="G65" s="1357">
        <v>144595</v>
      </c>
      <c r="H65" s="1357">
        <f>G65</f>
        <v>144595</v>
      </c>
      <c r="I65" s="1400">
        <v>143408.12</v>
      </c>
      <c r="J65" s="1357">
        <f>I65</f>
        <v>143408.12</v>
      </c>
      <c r="K65" s="1304">
        <v>0</v>
      </c>
      <c r="L65" s="1401">
        <f t="shared" si="5"/>
        <v>0.99179169404197931</v>
      </c>
    </row>
    <row r="66" spans="1:12" ht="45" customHeight="1">
      <c r="A66" s="1801">
        <v>30</v>
      </c>
      <c r="B66" s="1373">
        <v>750</v>
      </c>
      <c r="C66" s="1315" t="s">
        <v>83</v>
      </c>
      <c r="D66" s="1623" t="s">
        <v>777</v>
      </c>
      <c r="E66" s="1361"/>
      <c r="F66" s="1827">
        <f>SUM(E66:E68)</f>
        <v>122776000</v>
      </c>
      <c r="G66" s="1312">
        <v>84253</v>
      </c>
      <c r="H66" s="1799">
        <f>SUM(G66:G68)</f>
        <v>164132937</v>
      </c>
      <c r="I66" s="1374">
        <v>81181.97</v>
      </c>
      <c r="J66" s="1799">
        <f>SUM(I66:I68)</f>
        <v>155261166.29999998</v>
      </c>
      <c r="K66" s="1319">
        <v>0</v>
      </c>
      <c r="L66" s="1343">
        <f>I66/G66</f>
        <v>0.96354990326753942</v>
      </c>
    </row>
    <row r="67" spans="1:12" ht="45" customHeight="1">
      <c r="A67" s="1812"/>
      <c r="B67" s="1815">
        <v>801</v>
      </c>
      <c r="C67" s="1818" t="s">
        <v>115</v>
      </c>
      <c r="D67" s="1404" t="s">
        <v>778</v>
      </c>
      <c r="E67" s="1381">
        <v>1388000</v>
      </c>
      <c r="F67" s="1828"/>
      <c r="G67" s="1382">
        <v>1773508</v>
      </c>
      <c r="H67" s="1800"/>
      <c r="I67" s="1383">
        <v>1072259.1599999999</v>
      </c>
      <c r="J67" s="1800"/>
      <c r="K67" s="1384">
        <f>I67/E67</f>
        <v>0.77252100864553308</v>
      </c>
      <c r="L67" s="1385">
        <f>I67/G67</f>
        <v>0.60459787043531799</v>
      </c>
    </row>
    <row r="68" spans="1:12" ht="45" customHeight="1">
      <c r="A68" s="1812"/>
      <c r="B68" s="1815"/>
      <c r="C68" s="1818"/>
      <c r="D68" s="1404" t="s">
        <v>777</v>
      </c>
      <c r="E68" s="1381">
        <v>121388000</v>
      </c>
      <c r="F68" s="1820"/>
      <c r="G68" s="1382">
        <v>162275176</v>
      </c>
      <c r="H68" s="1829"/>
      <c r="I68" s="1383">
        <v>154107725.16999999</v>
      </c>
      <c r="J68" s="1829"/>
      <c r="K68" s="1384">
        <f>I68/E68</f>
        <v>1.2695466205061454</v>
      </c>
      <c r="L68" s="1385">
        <f>I68/G68</f>
        <v>0.94966912973799511</v>
      </c>
    </row>
    <row r="69" spans="1:12" ht="45" customHeight="1">
      <c r="A69" s="1811">
        <v>31</v>
      </c>
      <c r="B69" s="1814">
        <v>750</v>
      </c>
      <c r="C69" s="1817" t="s">
        <v>83</v>
      </c>
      <c r="D69" s="1419" t="s">
        <v>804</v>
      </c>
      <c r="E69" s="1411">
        <v>1243000</v>
      </c>
      <c r="F69" s="1820">
        <f>SUM(E69:E90)</f>
        <v>943479000</v>
      </c>
      <c r="G69" s="1443">
        <v>0</v>
      </c>
      <c r="H69" s="1823">
        <f>SUM(G69:G90)</f>
        <v>1857193952</v>
      </c>
      <c r="I69" s="1443">
        <v>0</v>
      </c>
      <c r="J69" s="1829">
        <f>SUM(I69:I90)</f>
        <v>1827278159.5699999</v>
      </c>
      <c r="K69" s="1339">
        <v>0</v>
      </c>
      <c r="L69" s="1457">
        <v>0</v>
      </c>
    </row>
    <row r="70" spans="1:12" ht="45" customHeight="1">
      <c r="A70" s="1812"/>
      <c r="B70" s="1815"/>
      <c r="C70" s="1818"/>
      <c r="D70" s="1404" t="s">
        <v>778</v>
      </c>
      <c r="E70" s="1402">
        <v>564000</v>
      </c>
      <c r="F70" s="1821"/>
      <c r="G70" s="1382">
        <v>564000</v>
      </c>
      <c r="H70" s="1824"/>
      <c r="I70" s="1383">
        <v>194924.45</v>
      </c>
      <c r="J70" s="1826"/>
      <c r="K70" s="1384">
        <f t="shared" ref="K70:K98" si="7">I70/E70</f>
        <v>0.34561072695035461</v>
      </c>
      <c r="L70" s="1385">
        <f t="shared" ref="L70:L98" si="8">I70/G70</f>
        <v>0.34561072695035461</v>
      </c>
    </row>
    <row r="71" spans="1:12" ht="45" customHeight="1">
      <c r="A71" s="1812"/>
      <c r="B71" s="1815"/>
      <c r="C71" s="1818"/>
      <c r="D71" s="1404" t="s">
        <v>777</v>
      </c>
      <c r="E71" s="1402">
        <v>2239000</v>
      </c>
      <c r="F71" s="1821"/>
      <c r="G71" s="1382">
        <v>2660400</v>
      </c>
      <c r="H71" s="1824"/>
      <c r="I71" s="1383">
        <v>1899408.4100000001</v>
      </c>
      <c r="J71" s="1826"/>
      <c r="K71" s="1384">
        <f t="shared" si="7"/>
        <v>0.84832890129522109</v>
      </c>
      <c r="L71" s="1385">
        <f t="shared" si="8"/>
        <v>0.7139559502330477</v>
      </c>
    </row>
    <row r="72" spans="1:12" ht="45" customHeight="1">
      <c r="A72" s="1812"/>
      <c r="B72" s="1815">
        <v>853</v>
      </c>
      <c r="C72" s="1818" t="s">
        <v>582</v>
      </c>
      <c r="D72" s="1404" t="s">
        <v>774</v>
      </c>
      <c r="E72" s="1402">
        <v>6224000</v>
      </c>
      <c r="F72" s="1821"/>
      <c r="G72" s="1382">
        <v>9625079</v>
      </c>
      <c r="H72" s="1824"/>
      <c r="I72" s="1383">
        <v>7917744.4400000004</v>
      </c>
      <c r="J72" s="1826"/>
      <c r="K72" s="1384">
        <f t="shared" si="7"/>
        <v>1.2721311760925451</v>
      </c>
      <c r="L72" s="1385">
        <f t="shared" si="8"/>
        <v>0.82261604709945757</v>
      </c>
    </row>
    <row r="73" spans="1:12" ht="45" customHeight="1">
      <c r="A73" s="1812"/>
      <c r="B73" s="1815"/>
      <c r="C73" s="1818"/>
      <c r="D73" s="1404" t="s">
        <v>778</v>
      </c>
      <c r="E73" s="1402">
        <v>9200000</v>
      </c>
      <c r="F73" s="1821"/>
      <c r="G73" s="1382">
        <v>9200000</v>
      </c>
      <c r="H73" s="1824"/>
      <c r="I73" s="1383">
        <v>6750796</v>
      </c>
      <c r="J73" s="1826"/>
      <c r="K73" s="1384">
        <f t="shared" si="7"/>
        <v>0.73378217391304346</v>
      </c>
      <c r="L73" s="1385">
        <f t="shared" si="8"/>
        <v>0.73378217391304346</v>
      </c>
    </row>
    <row r="74" spans="1:12" ht="45" customHeight="1">
      <c r="A74" s="1812"/>
      <c r="B74" s="1815"/>
      <c r="C74" s="1818"/>
      <c r="D74" s="1404" t="s">
        <v>777</v>
      </c>
      <c r="E74" s="1402">
        <v>549725000</v>
      </c>
      <c r="F74" s="1821"/>
      <c r="G74" s="1382">
        <v>1271563897</v>
      </c>
      <c r="H74" s="1824"/>
      <c r="I74" s="1383">
        <v>1247034626.9000001</v>
      </c>
      <c r="J74" s="1826"/>
      <c r="K74" s="1384">
        <f t="shared" si="7"/>
        <v>2.2684699202328438</v>
      </c>
      <c r="L74" s="1385">
        <f t="shared" si="8"/>
        <v>0.98070936886626636</v>
      </c>
    </row>
    <row r="75" spans="1:12" ht="45" customHeight="1">
      <c r="A75" s="1812"/>
      <c r="B75" s="1815"/>
      <c r="C75" s="1818"/>
      <c r="D75" s="1404" t="s">
        <v>779</v>
      </c>
      <c r="E75" s="1402">
        <v>29341000</v>
      </c>
      <c r="F75" s="1821"/>
      <c r="G75" s="1382">
        <v>45352613</v>
      </c>
      <c r="H75" s="1824"/>
      <c r="I75" s="1383">
        <v>45352612.950000003</v>
      </c>
      <c r="J75" s="1826"/>
      <c r="K75" s="1384">
        <f t="shared" si="7"/>
        <v>1.5457078132987969</v>
      </c>
      <c r="L75" s="1385">
        <f t="shared" si="8"/>
        <v>0.99999999889752778</v>
      </c>
    </row>
    <row r="76" spans="1:12" ht="45" customHeight="1">
      <c r="A76" s="1812"/>
      <c r="B76" s="1815"/>
      <c r="C76" s="1818"/>
      <c r="D76" s="1404" t="s">
        <v>780</v>
      </c>
      <c r="E76" s="1402">
        <v>27590000</v>
      </c>
      <c r="F76" s="1821"/>
      <c r="G76" s="1382">
        <v>51262303</v>
      </c>
      <c r="H76" s="1824"/>
      <c r="I76" s="1383">
        <v>51262302.899999999</v>
      </c>
      <c r="J76" s="1826"/>
      <c r="K76" s="1384">
        <f t="shared" si="7"/>
        <v>1.8580030047118521</v>
      </c>
      <c r="L76" s="1385">
        <f t="shared" si="8"/>
        <v>0.99999999804924877</v>
      </c>
    </row>
    <row r="77" spans="1:12" ht="45" customHeight="1">
      <c r="A77" s="1812"/>
      <c r="B77" s="1815"/>
      <c r="C77" s="1818"/>
      <c r="D77" s="1404" t="s">
        <v>781</v>
      </c>
      <c r="E77" s="1402">
        <v>25324000</v>
      </c>
      <c r="F77" s="1821"/>
      <c r="G77" s="1382">
        <v>30007547</v>
      </c>
      <c r="H77" s="1824"/>
      <c r="I77" s="1383">
        <v>29907635.290000003</v>
      </c>
      <c r="J77" s="1826"/>
      <c r="K77" s="1384">
        <f t="shared" si="7"/>
        <v>1.1809996560574949</v>
      </c>
      <c r="L77" s="1385">
        <f t="shared" si="8"/>
        <v>0.99667044727114829</v>
      </c>
    </row>
    <row r="78" spans="1:12" ht="45" customHeight="1">
      <c r="A78" s="1812"/>
      <c r="B78" s="1815"/>
      <c r="C78" s="1818"/>
      <c r="D78" s="1404" t="s">
        <v>829</v>
      </c>
      <c r="E78" s="1402">
        <v>10280000</v>
      </c>
      <c r="F78" s="1821"/>
      <c r="G78" s="1382">
        <v>14009275</v>
      </c>
      <c r="H78" s="1824"/>
      <c r="I78" s="1383">
        <v>14009274.59</v>
      </c>
      <c r="J78" s="1826"/>
      <c r="K78" s="1384">
        <f t="shared" si="7"/>
        <v>1.3627699017509727</v>
      </c>
      <c r="L78" s="1385">
        <f t="shared" si="8"/>
        <v>0.99999997073367464</v>
      </c>
    </row>
    <row r="79" spans="1:12" ht="45" customHeight="1">
      <c r="A79" s="1812"/>
      <c r="B79" s="1815"/>
      <c r="C79" s="1818"/>
      <c r="D79" s="1404" t="s">
        <v>783</v>
      </c>
      <c r="E79" s="1402">
        <v>26386000</v>
      </c>
      <c r="F79" s="1821"/>
      <c r="G79" s="1382">
        <v>26450267</v>
      </c>
      <c r="H79" s="1824"/>
      <c r="I79" s="1383">
        <v>26450266.98</v>
      </c>
      <c r="J79" s="1826"/>
      <c r="K79" s="1384">
        <f t="shared" si="7"/>
        <v>1.0024356469339801</v>
      </c>
      <c r="L79" s="1385">
        <f t="shared" si="8"/>
        <v>0.99999999924386396</v>
      </c>
    </row>
    <row r="80" spans="1:12" ht="45" customHeight="1">
      <c r="A80" s="1812"/>
      <c r="B80" s="1815"/>
      <c r="C80" s="1818"/>
      <c r="D80" s="1404" t="s">
        <v>784</v>
      </c>
      <c r="E80" s="1402">
        <v>25676000</v>
      </c>
      <c r="F80" s="1821"/>
      <c r="G80" s="1382">
        <v>49615889</v>
      </c>
      <c r="H80" s="1824"/>
      <c r="I80" s="1383">
        <v>49615888.810000002</v>
      </c>
      <c r="J80" s="1826"/>
      <c r="K80" s="1384">
        <f t="shared" si="7"/>
        <v>1.9323838919613647</v>
      </c>
      <c r="L80" s="1385">
        <f t="shared" si="8"/>
        <v>0.99999999617058166</v>
      </c>
    </row>
    <row r="81" spans="1:12" ht="45" customHeight="1">
      <c r="A81" s="1812"/>
      <c r="B81" s="1815"/>
      <c r="C81" s="1818"/>
      <c r="D81" s="1404" t="s">
        <v>785</v>
      </c>
      <c r="E81" s="1402">
        <v>35348000</v>
      </c>
      <c r="F81" s="1821"/>
      <c r="G81" s="1382">
        <v>46037971</v>
      </c>
      <c r="H81" s="1824"/>
      <c r="I81" s="1383">
        <v>46037970.549999997</v>
      </c>
      <c r="J81" s="1826"/>
      <c r="K81" s="1384">
        <f t="shared" si="7"/>
        <v>1.30242080315718</v>
      </c>
      <c r="L81" s="1385">
        <f t="shared" si="8"/>
        <v>0.99999999022545971</v>
      </c>
    </row>
    <row r="82" spans="1:12" ht="45" customHeight="1">
      <c r="A82" s="1812"/>
      <c r="B82" s="1815"/>
      <c r="C82" s="1818"/>
      <c r="D82" s="1404" t="s">
        <v>786</v>
      </c>
      <c r="E82" s="1402">
        <v>14164000</v>
      </c>
      <c r="F82" s="1821"/>
      <c r="G82" s="1382">
        <v>17213661</v>
      </c>
      <c r="H82" s="1824"/>
      <c r="I82" s="1383">
        <v>17213660.34</v>
      </c>
      <c r="J82" s="1826"/>
      <c r="K82" s="1384">
        <f t="shared" si="7"/>
        <v>1.2153106707144874</v>
      </c>
      <c r="L82" s="1385">
        <f t="shared" si="8"/>
        <v>0.99999996165835958</v>
      </c>
    </row>
    <row r="83" spans="1:12" ht="45" customHeight="1">
      <c r="A83" s="1812"/>
      <c r="B83" s="1815"/>
      <c r="C83" s="1818"/>
      <c r="D83" s="1404" t="s">
        <v>787</v>
      </c>
      <c r="E83" s="1402">
        <v>21171000</v>
      </c>
      <c r="F83" s="1821"/>
      <c r="G83" s="1382">
        <v>37526250</v>
      </c>
      <c r="H83" s="1824"/>
      <c r="I83" s="1383">
        <v>37526249.049999997</v>
      </c>
      <c r="J83" s="1826"/>
      <c r="K83" s="1384">
        <f t="shared" si="7"/>
        <v>1.7725307755892492</v>
      </c>
      <c r="L83" s="1385">
        <f t="shared" si="8"/>
        <v>0.9999999746843875</v>
      </c>
    </row>
    <row r="84" spans="1:12" ht="45" customHeight="1">
      <c r="A84" s="1812"/>
      <c r="B84" s="1815"/>
      <c r="C84" s="1818"/>
      <c r="D84" s="1404" t="s">
        <v>788</v>
      </c>
      <c r="E84" s="1402">
        <v>9573000</v>
      </c>
      <c r="F84" s="1821"/>
      <c r="G84" s="1382">
        <v>44970137</v>
      </c>
      <c r="H84" s="1824"/>
      <c r="I84" s="1383">
        <v>44970136.549999997</v>
      </c>
      <c r="J84" s="1826"/>
      <c r="K84" s="1384">
        <f t="shared" si="7"/>
        <v>4.6976012274104244</v>
      </c>
      <c r="L84" s="1385">
        <f t="shared" si="8"/>
        <v>0.99999998999335926</v>
      </c>
    </row>
    <row r="85" spans="1:12" ht="45" customHeight="1">
      <c r="A85" s="1812"/>
      <c r="B85" s="1815"/>
      <c r="C85" s="1818"/>
      <c r="D85" s="1404" t="s">
        <v>789</v>
      </c>
      <c r="E85" s="1402">
        <v>16335000</v>
      </c>
      <c r="F85" s="1821"/>
      <c r="G85" s="1382">
        <v>24557953</v>
      </c>
      <c r="H85" s="1824"/>
      <c r="I85" s="1383">
        <v>24557952.800000001</v>
      </c>
      <c r="J85" s="1826"/>
      <c r="K85" s="1384">
        <f t="shared" si="7"/>
        <v>1.5033947229874502</v>
      </c>
      <c r="L85" s="1385">
        <f t="shared" si="8"/>
        <v>0.99999999185599875</v>
      </c>
    </row>
    <row r="86" spans="1:12" ht="45" customHeight="1">
      <c r="A86" s="1812"/>
      <c r="B86" s="1815"/>
      <c r="C86" s="1818"/>
      <c r="D86" s="1404" t="s">
        <v>790</v>
      </c>
      <c r="E86" s="1402">
        <v>40979000</v>
      </c>
      <c r="F86" s="1821"/>
      <c r="G86" s="1382">
        <v>53638135</v>
      </c>
      <c r="H86" s="1824"/>
      <c r="I86" s="1383">
        <v>53638134.960000001</v>
      </c>
      <c r="J86" s="1826"/>
      <c r="K86" s="1384">
        <f t="shared" si="7"/>
        <v>1.308917615363967</v>
      </c>
      <c r="L86" s="1385">
        <f t="shared" si="8"/>
        <v>0.99999999925426197</v>
      </c>
    </row>
    <row r="87" spans="1:12" ht="45" customHeight="1">
      <c r="A87" s="1812"/>
      <c r="B87" s="1815"/>
      <c r="C87" s="1818"/>
      <c r="D87" s="1404" t="s">
        <v>791</v>
      </c>
      <c r="E87" s="1402">
        <v>16403000</v>
      </c>
      <c r="F87" s="1821"/>
      <c r="G87" s="1382">
        <v>24432467</v>
      </c>
      <c r="H87" s="1824"/>
      <c r="I87" s="1383">
        <v>24432466.379999999</v>
      </c>
      <c r="J87" s="1826"/>
      <c r="K87" s="1384">
        <f t="shared" si="7"/>
        <v>1.4895120636468937</v>
      </c>
      <c r="L87" s="1385">
        <f t="shared" si="8"/>
        <v>0.99999997462392964</v>
      </c>
    </row>
    <row r="88" spans="1:12" ht="45" customHeight="1">
      <c r="A88" s="1812"/>
      <c r="B88" s="1815"/>
      <c r="C88" s="1818"/>
      <c r="D88" s="1404" t="s">
        <v>792</v>
      </c>
      <c r="E88" s="1402">
        <v>29713000</v>
      </c>
      <c r="F88" s="1821"/>
      <c r="G88" s="1382">
        <v>47284248</v>
      </c>
      <c r="H88" s="1824"/>
      <c r="I88" s="1383">
        <v>47284247.57</v>
      </c>
      <c r="J88" s="1826"/>
      <c r="K88" s="1384">
        <f t="shared" si="7"/>
        <v>1.5913656503887188</v>
      </c>
      <c r="L88" s="1385">
        <f t="shared" si="8"/>
        <v>0.9999999909060624</v>
      </c>
    </row>
    <row r="89" spans="1:12" ht="45" customHeight="1">
      <c r="A89" s="1812"/>
      <c r="B89" s="1815"/>
      <c r="C89" s="1818"/>
      <c r="D89" s="1404" t="s">
        <v>793</v>
      </c>
      <c r="E89" s="1402">
        <v>24000000</v>
      </c>
      <c r="F89" s="1821"/>
      <c r="G89" s="1382">
        <v>28305775</v>
      </c>
      <c r="H89" s="1824"/>
      <c r="I89" s="1383">
        <v>28305774.899999999</v>
      </c>
      <c r="J89" s="1826"/>
      <c r="K89" s="1384">
        <f t="shared" si="7"/>
        <v>1.1794072874999999</v>
      </c>
      <c r="L89" s="1385">
        <f t="shared" si="8"/>
        <v>0.99999999646715199</v>
      </c>
    </row>
    <row r="90" spans="1:12" ht="45" customHeight="1" thickBot="1">
      <c r="A90" s="1802"/>
      <c r="B90" s="1804"/>
      <c r="C90" s="1806"/>
      <c r="D90" s="1624" t="s">
        <v>794</v>
      </c>
      <c r="E90" s="1348">
        <v>22001000</v>
      </c>
      <c r="F90" s="1808"/>
      <c r="G90" s="1324">
        <v>22916085</v>
      </c>
      <c r="H90" s="1786"/>
      <c r="I90" s="1366">
        <v>22916084.75</v>
      </c>
      <c r="J90" s="1810"/>
      <c r="K90" s="1367">
        <f t="shared" si="7"/>
        <v>1.0415928707786011</v>
      </c>
      <c r="L90" s="1368">
        <f t="shared" si="8"/>
        <v>0.99999998909063215</v>
      </c>
    </row>
    <row r="91" spans="1:12" ht="45" customHeight="1">
      <c r="A91" s="1801">
        <v>32</v>
      </c>
      <c r="B91" s="1403" t="s">
        <v>350</v>
      </c>
      <c r="C91" s="1315" t="s">
        <v>351</v>
      </c>
      <c r="D91" s="1623" t="s">
        <v>774</v>
      </c>
      <c r="E91" s="1341">
        <v>720000</v>
      </c>
      <c r="F91" s="1807">
        <f>SUM(E91:E106)</f>
        <v>28042000</v>
      </c>
      <c r="G91" s="1303">
        <v>886000</v>
      </c>
      <c r="H91" s="1785">
        <f>SUM(G91:G106)</f>
        <v>28042000</v>
      </c>
      <c r="I91" s="1374">
        <v>838333.67</v>
      </c>
      <c r="J91" s="1809">
        <f>SUM(I91:I106)</f>
        <v>13602849.270000001</v>
      </c>
      <c r="K91" s="1342">
        <f t="shared" si="7"/>
        <v>1.1643523194444445</v>
      </c>
      <c r="L91" s="1343">
        <f t="shared" si="8"/>
        <v>0.94620053047404062</v>
      </c>
    </row>
    <row r="92" spans="1:12" ht="45" customHeight="1">
      <c r="A92" s="1812"/>
      <c r="B92" s="1815">
        <v>801</v>
      </c>
      <c r="C92" s="1818" t="s">
        <v>115</v>
      </c>
      <c r="D92" s="1404" t="s">
        <v>774</v>
      </c>
      <c r="E92" s="1402">
        <v>10921000</v>
      </c>
      <c r="F92" s="1821"/>
      <c r="G92" s="1382">
        <v>10544712</v>
      </c>
      <c r="H92" s="1824"/>
      <c r="I92" s="1382">
        <v>1078811.3999999999</v>
      </c>
      <c r="J92" s="1826"/>
      <c r="K92" s="1384">
        <f t="shared" si="7"/>
        <v>9.8783206666056209E-2</v>
      </c>
      <c r="L92" s="1385">
        <f t="shared" si="8"/>
        <v>0.10230828494889191</v>
      </c>
    </row>
    <row r="93" spans="1:12" ht="45" customHeight="1">
      <c r="A93" s="1812"/>
      <c r="B93" s="1815"/>
      <c r="C93" s="1818"/>
      <c r="D93" s="1404" t="s">
        <v>777</v>
      </c>
      <c r="E93" s="1402">
        <v>3866000</v>
      </c>
      <c r="F93" s="1821"/>
      <c r="G93" s="1382">
        <v>4272253</v>
      </c>
      <c r="H93" s="1824"/>
      <c r="I93" s="1383">
        <v>3105470.67</v>
      </c>
      <c r="J93" s="1826"/>
      <c r="K93" s="1384">
        <f t="shared" si="7"/>
        <v>0.80327746249353338</v>
      </c>
      <c r="L93" s="1385">
        <f t="shared" si="8"/>
        <v>0.72689296958770933</v>
      </c>
    </row>
    <row r="94" spans="1:12" ht="45" customHeight="1">
      <c r="A94" s="1812"/>
      <c r="B94" s="1815"/>
      <c r="C94" s="1818"/>
      <c r="D94" s="1404" t="s">
        <v>780</v>
      </c>
      <c r="E94" s="1402"/>
      <c r="F94" s="1821"/>
      <c r="G94" s="1382">
        <v>1024452</v>
      </c>
      <c r="H94" s="1824"/>
      <c r="I94" s="1383">
        <v>726229.93</v>
      </c>
      <c r="J94" s="1826"/>
      <c r="K94" s="1391">
        <v>0</v>
      </c>
      <c r="L94" s="1385">
        <f>I94/G94</f>
        <v>0.70889600488846727</v>
      </c>
    </row>
    <row r="95" spans="1:12" ht="45" customHeight="1">
      <c r="A95" s="1812"/>
      <c r="B95" s="1815"/>
      <c r="C95" s="1818"/>
      <c r="D95" s="1404" t="s">
        <v>781</v>
      </c>
      <c r="E95" s="1402">
        <v>529000</v>
      </c>
      <c r="F95" s="1821"/>
      <c r="G95" s="1382">
        <v>1397791</v>
      </c>
      <c r="H95" s="1824"/>
      <c r="I95" s="1383">
        <v>717241.76</v>
      </c>
      <c r="J95" s="1826"/>
      <c r="K95" s="1384">
        <f t="shared" si="7"/>
        <v>1.3558445368620038</v>
      </c>
      <c r="L95" s="1385">
        <f t="shared" si="8"/>
        <v>0.51312518108930449</v>
      </c>
    </row>
    <row r="96" spans="1:12" ht="45" customHeight="1">
      <c r="A96" s="1812"/>
      <c r="B96" s="1815"/>
      <c r="C96" s="1818"/>
      <c r="D96" s="1404" t="s">
        <v>829</v>
      </c>
      <c r="E96" s="1402">
        <v>364000</v>
      </c>
      <c r="F96" s="1821"/>
      <c r="G96" s="1382">
        <v>778974</v>
      </c>
      <c r="H96" s="1824"/>
      <c r="I96" s="1383">
        <v>522859.87000000005</v>
      </c>
      <c r="J96" s="1826"/>
      <c r="K96" s="1384">
        <f t="shared" si="7"/>
        <v>1.4364282142857143</v>
      </c>
      <c r="L96" s="1385">
        <f t="shared" si="8"/>
        <v>0.67121607396395777</v>
      </c>
    </row>
    <row r="97" spans="1:12" ht="45" customHeight="1">
      <c r="A97" s="1812"/>
      <c r="B97" s="1815"/>
      <c r="C97" s="1818"/>
      <c r="D97" s="1404" t="s">
        <v>783</v>
      </c>
      <c r="E97" s="1402">
        <v>3752000</v>
      </c>
      <c r="F97" s="1821"/>
      <c r="G97" s="1382">
        <v>4599911</v>
      </c>
      <c r="H97" s="1824"/>
      <c r="I97" s="1383">
        <v>3825007.7100000004</v>
      </c>
      <c r="J97" s="1826"/>
      <c r="K97" s="1384">
        <f t="shared" si="7"/>
        <v>1.0194583448827292</v>
      </c>
      <c r="L97" s="1385">
        <f t="shared" si="8"/>
        <v>0.83153950369909335</v>
      </c>
    </row>
    <row r="98" spans="1:12" ht="45" customHeight="1">
      <c r="A98" s="1812"/>
      <c r="B98" s="1815"/>
      <c r="C98" s="1818"/>
      <c r="D98" s="1404" t="s">
        <v>784</v>
      </c>
      <c r="E98" s="1402">
        <v>574000</v>
      </c>
      <c r="F98" s="1821"/>
      <c r="G98" s="1382">
        <v>274000</v>
      </c>
      <c r="H98" s="1824"/>
      <c r="I98" s="1383">
        <v>241000</v>
      </c>
      <c r="J98" s="1826"/>
      <c r="K98" s="1384">
        <f t="shared" si="7"/>
        <v>0.41986062717770034</v>
      </c>
      <c r="L98" s="1385">
        <f t="shared" si="8"/>
        <v>0.87956204379562042</v>
      </c>
    </row>
    <row r="99" spans="1:12" ht="45" customHeight="1">
      <c r="A99" s="1812"/>
      <c r="B99" s="1815"/>
      <c r="C99" s="1818"/>
      <c r="D99" s="1404" t="s">
        <v>785</v>
      </c>
      <c r="E99" s="1402">
        <v>574000</v>
      </c>
      <c r="F99" s="1821"/>
      <c r="G99" s="1393">
        <v>0</v>
      </c>
      <c r="H99" s="1824"/>
      <c r="I99" s="1393">
        <v>0</v>
      </c>
      <c r="J99" s="1826"/>
      <c r="K99" s="1391">
        <v>0</v>
      </c>
      <c r="L99" s="1394">
        <v>0</v>
      </c>
    </row>
    <row r="100" spans="1:12" ht="45" customHeight="1">
      <c r="A100" s="1812"/>
      <c r="B100" s="1815"/>
      <c r="C100" s="1818"/>
      <c r="D100" s="1404" t="s">
        <v>787</v>
      </c>
      <c r="E100" s="1402">
        <v>510000</v>
      </c>
      <c r="F100" s="1821"/>
      <c r="G100" s="1393">
        <v>0</v>
      </c>
      <c r="H100" s="1824"/>
      <c r="I100" s="1393">
        <v>0</v>
      </c>
      <c r="J100" s="1826"/>
      <c r="K100" s="1391">
        <v>0</v>
      </c>
      <c r="L100" s="1394">
        <v>0</v>
      </c>
    </row>
    <row r="101" spans="1:12" ht="45" customHeight="1">
      <c r="A101" s="1812"/>
      <c r="B101" s="1815"/>
      <c r="C101" s="1818"/>
      <c r="D101" s="1404" t="s">
        <v>788</v>
      </c>
      <c r="E101" s="1402">
        <v>1967000</v>
      </c>
      <c r="F101" s="1821"/>
      <c r="G101" s="1382">
        <v>1310135</v>
      </c>
      <c r="H101" s="1824"/>
      <c r="I101" s="1383">
        <v>753910.66</v>
      </c>
      <c r="J101" s="1826"/>
      <c r="K101" s="1384">
        <f>I101/E101</f>
        <v>0.38327944077275039</v>
      </c>
      <c r="L101" s="1385">
        <f>I101/G101</f>
        <v>0.57544501902475698</v>
      </c>
    </row>
    <row r="102" spans="1:12" ht="45" customHeight="1">
      <c r="A102" s="1812"/>
      <c r="B102" s="1815"/>
      <c r="C102" s="1818"/>
      <c r="D102" s="1404" t="s">
        <v>790</v>
      </c>
      <c r="E102" s="1402">
        <v>2360000</v>
      </c>
      <c r="F102" s="1821"/>
      <c r="G102" s="1382">
        <v>796000</v>
      </c>
      <c r="H102" s="1824"/>
      <c r="I102" s="1383">
        <v>626294.64</v>
      </c>
      <c r="J102" s="1826"/>
      <c r="K102" s="1384">
        <f>I102/E102</f>
        <v>0.26537908474576272</v>
      </c>
      <c r="L102" s="1385">
        <f>I102/G102</f>
        <v>0.78680231155778901</v>
      </c>
    </row>
    <row r="103" spans="1:12" ht="45" customHeight="1">
      <c r="A103" s="1812"/>
      <c r="B103" s="1815"/>
      <c r="C103" s="1818"/>
      <c r="D103" s="1404" t="s">
        <v>791</v>
      </c>
      <c r="E103" s="1402">
        <v>50000</v>
      </c>
      <c r="F103" s="1821"/>
      <c r="G103" s="1382">
        <v>79540</v>
      </c>
      <c r="H103" s="1824"/>
      <c r="I103" s="1383">
        <v>79536.460000000006</v>
      </c>
      <c r="J103" s="1826"/>
      <c r="K103" s="1384">
        <f>I103/E103</f>
        <v>1.5907292000000002</v>
      </c>
      <c r="L103" s="1385">
        <f>I103/G103</f>
        <v>0.99995549409102347</v>
      </c>
    </row>
    <row r="104" spans="1:12" ht="45" customHeight="1">
      <c r="A104" s="1812"/>
      <c r="B104" s="1815"/>
      <c r="C104" s="1818"/>
      <c r="D104" s="1404" t="s">
        <v>792</v>
      </c>
      <c r="E104" s="1402">
        <v>720000</v>
      </c>
      <c r="F104" s="1821"/>
      <c r="G104" s="1382">
        <v>1629719</v>
      </c>
      <c r="H104" s="1824"/>
      <c r="I104" s="1383">
        <v>742408.81</v>
      </c>
      <c r="J104" s="1826"/>
      <c r="K104" s="1384">
        <f>I104/E104</f>
        <v>1.0311233472222223</v>
      </c>
      <c r="L104" s="1385">
        <f>I104/G104</f>
        <v>0.45554406004961595</v>
      </c>
    </row>
    <row r="105" spans="1:12" ht="45" customHeight="1">
      <c r="A105" s="1812"/>
      <c r="B105" s="1815"/>
      <c r="C105" s="1818"/>
      <c r="D105" s="1404" t="s">
        <v>793</v>
      </c>
      <c r="E105" s="1402">
        <v>306000</v>
      </c>
      <c r="F105" s="1821"/>
      <c r="G105" s="1382">
        <v>448513</v>
      </c>
      <c r="H105" s="1824"/>
      <c r="I105" s="1383">
        <v>345743.69</v>
      </c>
      <c r="J105" s="1826"/>
      <c r="K105" s="1384">
        <f>I105/E105</f>
        <v>1.1298813398692811</v>
      </c>
      <c r="L105" s="1385">
        <f>I105/G105</f>
        <v>0.77086659695482629</v>
      </c>
    </row>
    <row r="106" spans="1:12" ht="45" customHeight="1" thickBot="1">
      <c r="A106" s="1802"/>
      <c r="B106" s="1804"/>
      <c r="C106" s="1806"/>
      <c r="D106" s="1624" t="s">
        <v>794</v>
      </c>
      <c r="E106" s="1348">
        <v>829000</v>
      </c>
      <c r="F106" s="1808"/>
      <c r="G106" s="1405">
        <v>0</v>
      </c>
      <c r="H106" s="1786"/>
      <c r="I106" s="1405">
        <v>0</v>
      </c>
      <c r="J106" s="1810"/>
      <c r="K106" s="1325">
        <v>0</v>
      </c>
      <c r="L106" s="1406">
        <v>0</v>
      </c>
    </row>
    <row r="107" spans="1:12" ht="45" customHeight="1" thickBot="1">
      <c r="A107" s="1407">
        <v>33</v>
      </c>
      <c r="B107" s="1369" t="s">
        <v>350</v>
      </c>
      <c r="C107" s="1370" t="s">
        <v>351</v>
      </c>
      <c r="D107" s="1408" t="s">
        <v>805</v>
      </c>
      <c r="E107" s="1358">
        <v>12536053000</v>
      </c>
      <c r="F107" s="1358">
        <f>E107</f>
        <v>12536053000</v>
      </c>
      <c r="G107" s="1359">
        <v>22466321000</v>
      </c>
      <c r="H107" s="1359">
        <f>G107</f>
        <v>22466321000</v>
      </c>
      <c r="I107" s="1360">
        <v>22464554913.59</v>
      </c>
      <c r="J107" s="1409">
        <f>I107</f>
        <v>22464554913.59</v>
      </c>
      <c r="K107" s="1371">
        <f t="shared" ref="K107:K114" si="9">I107/E107</f>
        <v>1.7919958469854906</v>
      </c>
      <c r="L107" s="1372">
        <f t="shared" ref="L107:L114" si="10">I107/G107</f>
        <v>0.99992138960313082</v>
      </c>
    </row>
    <row r="108" spans="1:12" ht="45" customHeight="1">
      <c r="A108" s="1840" t="s">
        <v>890</v>
      </c>
      <c r="B108" s="1803">
        <v>150</v>
      </c>
      <c r="C108" s="1805" t="s">
        <v>359</v>
      </c>
      <c r="D108" s="1623" t="s">
        <v>803</v>
      </c>
      <c r="E108" s="1341">
        <v>112000</v>
      </c>
      <c r="F108" s="1807">
        <f>SUM(E108:E140)</f>
        <v>17633684000</v>
      </c>
      <c r="G108" s="1303">
        <v>327240</v>
      </c>
      <c r="H108" s="1785">
        <f>SUM(G108:G140)</f>
        <v>29642045645</v>
      </c>
      <c r="I108" s="1374">
        <v>259301.11</v>
      </c>
      <c r="J108" s="1809">
        <f>SUM(I108:I140)</f>
        <v>27991100332.360004</v>
      </c>
      <c r="K108" s="1342">
        <f t="shared" si="9"/>
        <v>2.3151884821428572</v>
      </c>
      <c r="L108" s="1343">
        <f t="shared" si="10"/>
        <v>0.79238818604082628</v>
      </c>
    </row>
    <row r="109" spans="1:12" ht="45" customHeight="1">
      <c r="A109" s="1841"/>
      <c r="B109" s="1815"/>
      <c r="C109" s="1818"/>
      <c r="D109" s="1404" t="s">
        <v>804</v>
      </c>
      <c r="E109" s="1402">
        <v>19444000</v>
      </c>
      <c r="F109" s="1821"/>
      <c r="G109" s="1382">
        <v>340796</v>
      </c>
      <c r="H109" s="1824"/>
      <c r="I109" s="1383">
        <v>268274.59999999998</v>
      </c>
      <c r="J109" s="1826"/>
      <c r="K109" s="1384">
        <f t="shared" si="9"/>
        <v>1.3797294795309606E-2</v>
      </c>
      <c r="L109" s="1385">
        <f t="shared" si="10"/>
        <v>0.78719996713576446</v>
      </c>
    </row>
    <row r="110" spans="1:12" ht="45" customHeight="1">
      <c r="A110" s="1841"/>
      <c r="B110" s="1815"/>
      <c r="C110" s="1818"/>
      <c r="D110" s="1404" t="s">
        <v>775</v>
      </c>
      <c r="E110" s="1402">
        <v>1279000000</v>
      </c>
      <c r="F110" s="1821"/>
      <c r="G110" s="1382">
        <v>4366556105</v>
      </c>
      <c r="H110" s="1824"/>
      <c r="I110" s="1383">
        <v>4284757330.0099998</v>
      </c>
      <c r="J110" s="1826"/>
      <c r="K110" s="1384">
        <f t="shared" si="9"/>
        <v>3.3500839171305707</v>
      </c>
      <c r="L110" s="1385">
        <f t="shared" si="10"/>
        <v>0.9812669817991494</v>
      </c>
    </row>
    <row r="111" spans="1:12" ht="45" customHeight="1">
      <c r="A111" s="1841"/>
      <c r="B111" s="1815"/>
      <c r="C111" s="1818"/>
      <c r="D111" s="1404" t="s">
        <v>830</v>
      </c>
      <c r="E111" s="1402">
        <v>539250000</v>
      </c>
      <c r="F111" s="1821"/>
      <c r="G111" s="1382">
        <v>961002000</v>
      </c>
      <c r="H111" s="1824"/>
      <c r="I111" s="1383">
        <v>945386164.18000007</v>
      </c>
      <c r="J111" s="1826"/>
      <c r="K111" s="1384">
        <f t="shared" si="9"/>
        <v>1.7531500494761243</v>
      </c>
      <c r="L111" s="1385">
        <f t="shared" si="10"/>
        <v>0.98375046480652495</v>
      </c>
    </row>
    <row r="112" spans="1:12" ht="45" customHeight="1">
      <c r="A112" s="1841"/>
      <c r="B112" s="1815"/>
      <c r="C112" s="1818"/>
      <c r="D112" s="1404" t="s">
        <v>777</v>
      </c>
      <c r="E112" s="1402">
        <v>78139000</v>
      </c>
      <c r="F112" s="1821"/>
      <c r="G112" s="1382">
        <v>81246135</v>
      </c>
      <c r="H112" s="1824"/>
      <c r="I112" s="1383">
        <v>72212762.640000001</v>
      </c>
      <c r="J112" s="1826"/>
      <c r="K112" s="1384">
        <f t="shared" si="9"/>
        <v>0.92415775272271206</v>
      </c>
      <c r="L112" s="1385">
        <f t="shared" si="10"/>
        <v>0.88881474349518286</v>
      </c>
    </row>
    <row r="113" spans="1:12" ht="45" customHeight="1">
      <c r="A113" s="1841"/>
      <c r="B113" s="1392">
        <v>500</v>
      </c>
      <c r="C113" s="1380" t="s">
        <v>364</v>
      </c>
      <c r="D113" s="1404" t="s">
        <v>775</v>
      </c>
      <c r="E113" s="1402">
        <v>18943000</v>
      </c>
      <c r="F113" s="1821"/>
      <c r="G113" s="1382">
        <v>32953348</v>
      </c>
      <c r="H113" s="1824"/>
      <c r="I113" s="1383">
        <v>32952492.890000001</v>
      </c>
      <c r="J113" s="1826"/>
      <c r="K113" s="1384">
        <f t="shared" si="9"/>
        <v>1.7395604122895001</v>
      </c>
      <c r="L113" s="1385">
        <f t="shared" si="10"/>
        <v>0.99997405089158165</v>
      </c>
    </row>
    <row r="114" spans="1:12" ht="45" customHeight="1">
      <c r="A114" s="1841"/>
      <c r="B114" s="1392">
        <v>730</v>
      </c>
      <c r="C114" s="1380" t="s">
        <v>708</v>
      </c>
      <c r="D114" s="1404" t="s">
        <v>777</v>
      </c>
      <c r="E114" s="1402">
        <v>1023000</v>
      </c>
      <c r="F114" s="1821"/>
      <c r="G114" s="1382">
        <v>59808</v>
      </c>
      <c r="H114" s="1824"/>
      <c r="I114" s="1382">
        <v>10236.9</v>
      </c>
      <c r="J114" s="1826"/>
      <c r="K114" s="1384">
        <f t="shared" si="9"/>
        <v>1.000674486803519E-2</v>
      </c>
      <c r="L114" s="1385">
        <f t="shared" si="10"/>
        <v>0.17116272070626001</v>
      </c>
    </row>
    <row r="115" spans="1:12" ht="45" customHeight="1">
      <c r="A115" s="1841"/>
      <c r="B115" s="1815">
        <v>750</v>
      </c>
      <c r="C115" s="1818" t="s">
        <v>83</v>
      </c>
      <c r="D115" s="1404" t="s">
        <v>803</v>
      </c>
      <c r="E115" s="1402">
        <v>32227000</v>
      </c>
      <c r="F115" s="1821"/>
      <c r="G115" s="1382">
        <v>35442329</v>
      </c>
      <c r="H115" s="1824"/>
      <c r="I115" s="1383">
        <v>32231936.98</v>
      </c>
      <c r="J115" s="1826"/>
      <c r="K115" s="1384">
        <f>I115/E115</f>
        <v>1.0001531939057313</v>
      </c>
      <c r="L115" s="1385">
        <f>I115/G115</f>
        <v>0.90941927038711257</v>
      </c>
    </row>
    <row r="116" spans="1:12" ht="45" customHeight="1">
      <c r="A116" s="1841"/>
      <c r="B116" s="1815"/>
      <c r="C116" s="1818"/>
      <c r="D116" s="1404" t="s">
        <v>804</v>
      </c>
      <c r="E116" s="1402">
        <v>60165000</v>
      </c>
      <c r="F116" s="1821"/>
      <c r="G116" s="1382">
        <v>54067163</v>
      </c>
      <c r="H116" s="1824"/>
      <c r="I116" s="1383">
        <v>48579110.850000001</v>
      </c>
      <c r="J116" s="1826"/>
      <c r="K116" s="1384">
        <f>I116/E116</f>
        <v>0.80743141111942163</v>
      </c>
      <c r="L116" s="1385">
        <f>I116/G116</f>
        <v>0.89849565160280376</v>
      </c>
    </row>
    <row r="117" spans="1:12" ht="45" customHeight="1">
      <c r="A117" s="1841"/>
      <c r="B117" s="1815"/>
      <c r="C117" s="1818"/>
      <c r="D117" s="1404" t="s">
        <v>774</v>
      </c>
      <c r="E117" s="1402">
        <v>336000</v>
      </c>
      <c r="F117" s="1821"/>
      <c r="G117" s="1382">
        <v>1116737</v>
      </c>
      <c r="H117" s="1824"/>
      <c r="I117" s="1383">
        <v>872580.44</v>
      </c>
      <c r="J117" s="1826"/>
      <c r="K117" s="1384">
        <f>I117/E117</f>
        <v>2.5969655952380952</v>
      </c>
      <c r="L117" s="1385">
        <f>I117/G117</f>
        <v>0.7813661050005507</v>
      </c>
    </row>
    <row r="118" spans="1:12" ht="45" customHeight="1">
      <c r="A118" s="1841"/>
      <c r="B118" s="1815"/>
      <c r="C118" s="1818"/>
      <c r="D118" s="1404" t="s">
        <v>777</v>
      </c>
      <c r="E118" s="1402">
        <v>76119000</v>
      </c>
      <c r="F118" s="1821"/>
      <c r="G118" s="1382">
        <v>81479120</v>
      </c>
      <c r="H118" s="1824"/>
      <c r="I118" s="1383">
        <v>75071258.699999988</v>
      </c>
      <c r="J118" s="1826"/>
      <c r="K118" s="1384">
        <f>I118/E118</f>
        <v>0.98623548259961358</v>
      </c>
      <c r="L118" s="1385">
        <f>I118/G118</f>
        <v>0.92135578661134276</v>
      </c>
    </row>
    <row r="119" spans="1:12" ht="45" customHeight="1">
      <c r="A119" s="1841"/>
      <c r="B119" s="1815">
        <v>758</v>
      </c>
      <c r="C119" s="1818" t="s">
        <v>401</v>
      </c>
      <c r="D119" s="1404" t="s">
        <v>779</v>
      </c>
      <c r="E119" s="1402">
        <v>1210954000</v>
      </c>
      <c r="F119" s="1821"/>
      <c r="G119" s="1382">
        <v>1587164115</v>
      </c>
      <c r="H119" s="1824"/>
      <c r="I119" s="1383">
        <v>1466986370.0799999</v>
      </c>
      <c r="J119" s="1826"/>
      <c r="K119" s="1384">
        <f t="shared" ref="K119:K136" si="11">I119/E119</f>
        <v>1.2114303021254316</v>
      </c>
      <c r="L119" s="1385">
        <f t="shared" ref="L119:L136" si="12">I119/G119</f>
        <v>0.9242814629034124</v>
      </c>
    </row>
    <row r="120" spans="1:12" ht="45" customHeight="1">
      <c r="A120" s="1841"/>
      <c r="B120" s="1815"/>
      <c r="C120" s="1818"/>
      <c r="D120" s="1404" t="s">
        <v>831</v>
      </c>
      <c r="E120" s="1402"/>
      <c r="F120" s="1821"/>
      <c r="G120" s="1382">
        <v>360500</v>
      </c>
      <c r="H120" s="1824"/>
      <c r="I120" s="1382">
        <v>360499.1</v>
      </c>
      <c r="J120" s="1826"/>
      <c r="K120" s="1391">
        <v>0</v>
      </c>
      <c r="L120" s="1385">
        <f t="shared" si="12"/>
        <v>0.99999750346740635</v>
      </c>
    </row>
    <row r="121" spans="1:12" ht="45" customHeight="1">
      <c r="A121" s="1841"/>
      <c r="B121" s="1815"/>
      <c r="C121" s="1818"/>
      <c r="D121" s="1404" t="s">
        <v>780</v>
      </c>
      <c r="E121" s="1402">
        <v>799726000</v>
      </c>
      <c r="F121" s="1821"/>
      <c r="G121" s="1382">
        <v>1186323000</v>
      </c>
      <c r="H121" s="1824"/>
      <c r="I121" s="1383">
        <v>1153094424.1499999</v>
      </c>
      <c r="J121" s="1826"/>
      <c r="K121" s="1378">
        <f t="shared" si="11"/>
        <v>1.4418618678772477</v>
      </c>
      <c r="L121" s="1379">
        <f t="shared" si="12"/>
        <v>0.97199027933370574</v>
      </c>
    </row>
    <row r="122" spans="1:12" ht="45" customHeight="1">
      <c r="A122" s="1841"/>
      <c r="B122" s="1815"/>
      <c r="C122" s="1818"/>
      <c r="D122" s="1404" t="s">
        <v>781</v>
      </c>
      <c r="E122" s="1402">
        <v>1118621000</v>
      </c>
      <c r="F122" s="1821"/>
      <c r="G122" s="1382">
        <v>1785582200</v>
      </c>
      <c r="H122" s="1824"/>
      <c r="I122" s="1383">
        <v>1768546316.7800002</v>
      </c>
      <c r="J122" s="1826"/>
      <c r="K122" s="1384">
        <f t="shared" si="11"/>
        <v>1.5810058248325396</v>
      </c>
      <c r="L122" s="1385">
        <f t="shared" si="12"/>
        <v>0.99045919968288221</v>
      </c>
    </row>
    <row r="123" spans="1:12" ht="45" customHeight="1">
      <c r="A123" s="1841"/>
      <c r="B123" s="1815"/>
      <c r="C123" s="1818"/>
      <c r="D123" s="1404" t="s">
        <v>829</v>
      </c>
      <c r="E123" s="1402">
        <v>421765000</v>
      </c>
      <c r="F123" s="1821"/>
      <c r="G123" s="1382">
        <v>650791000</v>
      </c>
      <c r="H123" s="1824"/>
      <c r="I123" s="1383">
        <v>610733859.65999997</v>
      </c>
      <c r="J123" s="1826"/>
      <c r="K123" s="1384">
        <f t="shared" si="11"/>
        <v>1.448043008926772</v>
      </c>
      <c r="L123" s="1385">
        <f t="shared" si="12"/>
        <v>0.93844853364597847</v>
      </c>
    </row>
    <row r="124" spans="1:12" ht="45" customHeight="1">
      <c r="A124" s="1841"/>
      <c r="B124" s="1815"/>
      <c r="C124" s="1818"/>
      <c r="D124" s="1404" t="s">
        <v>832</v>
      </c>
      <c r="E124" s="1402"/>
      <c r="F124" s="1821"/>
      <c r="G124" s="1382">
        <v>39885</v>
      </c>
      <c r="H124" s="1824"/>
      <c r="I124" s="1383">
        <v>39885</v>
      </c>
      <c r="J124" s="1826"/>
      <c r="K124" s="1391">
        <v>0</v>
      </c>
      <c r="L124" s="1385">
        <f t="shared" si="12"/>
        <v>1</v>
      </c>
    </row>
    <row r="125" spans="1:12" ht="45" customHeight="1">
      <c r="A125" s="1841"/>
      <c r="B125" s="1815"/>
      <c r="C125" s="1818"/>
      <c r="D125" s="1404" t="s">
        <v>783</v>
      </c>
      <c r="E125" s="1402">
        <v>1137208000</v>
      </c>
      <c r="F125" s="1821"/>
      <c r="G125" s="1382">
        <v>1599168115</v>
      </c>
      <c r="H125" s="1824"/>
      <c r="I125" s="1383">
        <v>1452114526.4199998</v>
      </c>
      <c r="J125" s="1826"/>
      <c r="K125" s="1384">
        <f t="shared" si="11"/>
        <v>1.276911986567101</v>
      </c>
      <c r="L125" s="1385">
        <f t="shared" si="12"/>
        <v>0.90804369646902305</v>
      </c>
    </row>
    <row r="126" spans="1:12" ht="45" customHeight="1">
      <c r="A126" s="1841"/>
      <c r="B126" s="1815"/>
      <c r="C126" s="1818"/>
      <c r="D126" s="1404" t="s">
        <v>784</v>
      </c>
      <c r="E126" s="1402">
        <v>1257298000</v>
      </c>
      <c r="F126" s="1821"/>
      <c r="G126" s="1382">
        <v>2455124000</v>
      </c>
      <c r="H126" s="1824"/>
      <c r="I126" s="1383">
        <v>2263812927.5299997</v>
      </c>
      <c r="J126" s="1826"/>
      <c r="K126" s="1384">
        <f t="shared" si="11"/>
        <v>1.8005380804948388</v>
      </c>
      <c r="L126" s="1385">
        <f t="shared" si="12"/>
        <v>0.92207681873909408</v>
      </c>
    </row>
    <row r="127" spans="1:12" ht="45" customHeight="1">
      <c r="A127" s="1841"/>
      <c r="B127" s="1815"/>
      <c r="C127" s="1818"/>
      <c r="D127" s="1404" t="s">
        <v>785</v>
      </c>
      <c r="E127" s="1402">
        <v>891811000</v>
      </c>
      <c r="F127" s="1821"/>
      <c r="G127" s="1382">
        <v>1539852000</v>
      </c>
      <c r="H127" s="1824"/>
      <c r="I127" s="1383">
        <v>1373653651.9600003</v>
      </c>
      <c r="J127" s="1826"/>
      <c r="K127" s="1384">
        <f t="shared" si="11"/>
        <v>1.5402968251793263</v>
      </c>
      <c r="L127" s="1385">
        <f t="shared" si="12"/>
        <v>0.89206862215329807</v>
      </c>
    </row>
    <row r="128" spans="1:12" ht="45" customHeight="1">
      <c r="A128" s="1841"/>
      <c r="B128" s="1815"/>
      <c r="C128" s="1818"/>
      <c r="D128" s="1404" t="s">
        <v>786</v>
      </c>
      <c r="E128" s="1402">
        <v>456300000</v>
      </c>
      <c r="F128" s="1821"/>
      <c r="G128" s="1382">
        <v>662862000</v>
      </c>
      <c r="H128" s="1824"/>
      <c r="I128" s="1383">
        <v>609481167.23000002</v>
      </c>
      <c r="J128" s="1826"/>
      <c r="K128" s="1384">
        <f t="shared" si="11"/>
        <v>1.3357027552706553</v>
      </c>
      <c r="L128" s="1385">
        <f t="shared" si="12"/>
        <v>0.91946916134881773</v>
      </c>
    </row>
    <row r="129" spans="1:12" ht="45" customHeight="1">
      <c r="A129" s="1841"/>
      <c r="B129" s="1815"/>
      <c r="C129" s="1818"/>
      <c r="D129" s="1404" t="s">
        <v>787</v>
      </c>
      <c r="E129" s="1402">
        <v>1035014000</v>
      </c>
      <c r="F129" s="1821"/>
      <c r="G129" s="1382">
        <v>1494111208</v>
      </c>
      <c r="H129" s="1824"/>
      <c r="I129" s="1383">
        <v>1426643668.8900001</v>
      </c>
      <c r="J129" s="1826"/>
      <c r="K129" s="1384">
        <f t="shared" si="11"/>
        <v>1.3783810353193291</v>
      </c>
      <c r="L129" s="1385">
        <f t="shared" si="12"/>
        <v>0.95484436583518362</v>
      </c>
    </row>
    <row r="130" spans="1:12" ht="45" customHeight="1">
      <c r="A130" s="1841"/>
      <c r="B130" s="1815"/>
      <c r="C130" s="1818"/>
      <c r="D130" s="1404" t="s">
        <v>788</v>
      </c>
      <c r="E130" s="1402">
        <v>599251000</v>
      </c>
      <c r="F130" s="1821"/>
      <c r="G130" s="1382">
        <v>1121910213</v>
      </c>
      <c r="H130" s="1824"/>
      <c r="I130" s="1383">
        <v>953384851.63000011</v>
      </c>
      <c r="J130" s="1826"/>
      <c r="K130" s="1384">
        <f t="shared" si="11"/>
        <v>1.5909608021179775</v>
      </c>
      <c r="L130" s="1385">
        <f t="shared" si="12"/>
        <v>0.84978712251904609</v>
      </c>
    </row>
    <row r="131" spans="1:12" ht="45" customHeight="1">
      <c r="A131" s="1841"/>
      <c r="B131" s="1815"/>
      <c r="C131" s="1818"/>
      <c r="D131" s="1404" t="s">
        <v>789</v>
      </c>
      <c r="E131" s="1402">
        <v>1108878000</v>
      </c>
      <c r="F131" s="1821"/>
      <c r="G131" s="1382">
        <v>1238878000</v>
      </c>
      <c r="H131" s="1824"/>
      <c r="I131" s="1383">
        <v>1151172529.48</v>
      </c>
      <c r="J131" s="1826"/>
      <c r="K131" s="1384">
        <f t="shared" si="11"/>
        <v>1.0381417337885683</v>
      </c>
      <c r="L131" s="1385">
        <f t="shared" si="12"/>
        <v>0.9292057244377574</v>
      </c>
    </row>
    <row r="132" spans="1:12" ht="45" customHeight="1">
      <c r="A132" s="1841"/>
      <c r="B132" s="1815"/>
      <c r="C132" s="1818"/>
      <c r="D132" s="1404" t="s">
        <v>790</v>
      </c>
      <c r="E132" s="1402">
        <v>1561849000</v>
      </c>
      <c r="F132" s="1821"/>
      <c r="G132" s="1382">
        <v>2584210250</v>
      </c>
      <c r="H132" s="1824"/>
      <c r="I132" s="1383">
        <v>2525936345.7600002</v>
      </c>
      <c r="J132" s="1826"/>
      <c r="K132" s="1384">
        <f t="shared" si="11"/>
        <v>1.617273081943261</v>
      </c>
      <c r="L132" s="1385">
        <f t="shared" si="12"/>
        <v>0.97745001427805656</v>
      </c>
    </row>
    <row r="133" spans="1:12" ht="45" customHeight="1">
      <c r="A133" s="1841"/>
      <c r="B133" s="1815"/>
      <c r="C133" s="1818"/>
      <c r="D133" s="1404" t="s">
        <v>791</v>
      </c>
      <c r="E133" s="1402">
        <v>708850000</v>
      </c>
      <c r="F133" s="1821"/>
      <c r="G133" s="1382">
        <v>1221699000</v>
      </c>
      <c r="H133" s="1824"/>
      <c r="I133" s="1383">
        <v>1085069938.1600001</v>
      </c>
      <c r="J133" s="1826"/>
      <c r="K133" s="1384">
        <f t="shared" si="11"/>
        <v>1.5307468973125486</v>
      </c>
      <c r="L133" s="1385">
        <f t="shared" si="12"/>
        <v>0.88816471009634945</v>
      </c>
    </row>
    <row r="134" spans="1:12" ht="45" customHeight="1">
      <c r="A134" s="1841"/>
      <c r="B134" s="1815"/>
      <c r="C134" s="1818"/>
      <c r="D134" s="1404" t="s">
        <v>792</v>
      </c>
      <c r="E134" s="1402">
        <v>948141000</v>
      </c>
      <c r="F134" s="1821"/>
      <c r="G134" s="1382">
        <v>1480583000</v>
      </c>
      <c r="H134" s="1824"/>
      <c r="I134" s="1383">
        <v>1363492138.2</v>
      </c>
      <c r="J134" s="1826"/>
      <c r="K134" s="1384">
        <f t="shared" si="11"/>
        <v>1.4380689561995526</v>
      </c>
      <c r="L134" s="1385">
        <f t="shared" si="12"/>
        <v>0.92091570563757663</v>
      </c>
    </row>
    <row r="135" spans="1:12" ht="45" customHeight="1">
      <c r="A135" s="1841"/>
      <c r="B135" s="1815"/>
      <c r="C135" s="1818"/>
      <c r="D135" s="1404" t="s">
        <v>793</v>
      </c>
      <c r="E135" s="1402">
        <v>1079285000</v>
      </c>
      <c r="F135" s="1821"/>
      <c r="G135" s="1382">
        <v>1813809000</v>
      </c>
      <c r="H135" s="1824"/>
      <c r="I135" s="1383">
        <v>1765456433.6800001</v>
      </c>
      <c r="J135" s="1826"/>
      <c r="K135" s="1384">
        <f t="shared" si="11"/>
        <v>1.6357648199317141</v>
      </c>
      <c r="L135" s="1385">
        <f t="shared" si="12"/>
        <v>0.97334197464010819</v>
      </c>
    </row>
    <row r="136" spans="1:12" ht="45" customHeight="1">
      <c r="A136" s="1841"/>
      <c r="B136" s="1815"/>
      <c r="C136" s="1818"/>
      <c r="D136" s="1404" t="s">
        <v>794</v>
      </c>
      <c r="E136" s="1402">
        <v>560021000</v>
      </c>
      <c r="F136" s="1821"/>
      <c r="G136" s="1382">
        <v>1158096695</v>
      </c>
      <c r="H136" s="1824"/>
      <c r="I136" s="1383">
        <v>1125131113.97</v>
      </c>
      <c r="J136" s="1826"/>
      <c r="K136" s="1384">
        <f t="shared" si="11"/>
        <v>2.0090873627417545</v>
      </c>
      <c r="L136" s="1385">
        <f t="shared" si="12"/>
        <v>0.97153469034811468</v>
      </c>
    </row>
    <row r="137" spans="1:12" ht="45" customHeight="1">
      <c r="A137" s="1841"/>
      <c r="B137" s="1392">
        <v>801</v>
      </c>
      <c r="C137" s="1380" t="s">
        <v>115</v>
      </c>
      <c r="D137" s="1404" t="s">
        <v>777</v>
      </c>
      <c r="E137" s="1402">
        <v>228424000</v>
      </c>
      <c r="F137" s="1821"/>
      <c r="G137" s="1382">
        <v>127888146</v>
      </c>
      <c r="H137" s="1824"/>
      <c r="I137" s="1383">
        <v>119172036.18000001</v>
      </c>
      <c r="J137" s="1826"/>
      <c r="K137" s="1384">
        <f>I137/E137</f>
        <v>0.52171416392323056</v>
      </c>
      <c r="L137" s="1385">
        <f>I137/G137</f>
        <v>0.93184583487511041</v>
      </c>
    </row>
    <row r="138" spans="1:12" ht="45" customHeight="1">
      <c r="A138" s="1841"/>
      <c r="B138" s="1392">
        <v>851</v>
      </c>
      <c r="C138" s="1380" t="s">
        <v>404</v>
      </c>
      <c r="D138" s="1404" t="s">
        <v>777</v>
      </c>
      <c r="E138" s="1402">
        <v>67811000</v>
      </c>
      <c r="F138" s="1821"/>
      <c r="G138" s="1382">
        <v>71361480</v>
      </c>
      <c r="H138" s="1824"/>
      <c r="I138" s="1383">
        <v>52347222.089999996</v>
      </c>
      <c r="J138" s="1826"/>
      <c r="K138" s="1384">
        <f>I138/E138</f>
        <v>0.77195767781038471</v>
      </c>
      <c r="L138" s="1385">
        <f>I138/G138</f>
        <v>0.73355011821503702</v>
      </c>
    </row>
    <row r="139" spans="1:12" ht="45" customHeight="1">
      <c r="A139" s="1841"/>
      <c r="B139" s="1392">
        <v>852</v>
      </c>
      <c r="C139" s="1380" t="s">
        <v>406</v>
      </c>
      <c r="D139" s="1404" t="s">
        <v>777</v>
      </c>
      <c r="E139" s="1402">
        <v>17402000</v>
      </c>
      <c r="F139" s="1821"/>
      <c r="G139" s="1382">
        <v>11316892</v>
      </c>
      <c r="H139" s="1824"/>
      <c r="I139" s="1383">
        <v>10649983.09</v>
      </c>
      <c r="J139" s="1826"/>
      <c r="K139" s="1384">
        <f>I139/E139</f>
        <v>0.61199764912079069</v>
      </c>
      <c r="L139" s="1385">
        <f>I139/G139</f>
        <v>0.94106960550652952</v>
      </c>
    </row>
    <row r="140" spans="1:12" ht="45" customHeight="1" thickBot="1">
      <c r="A140" s="1842"/>
      <c r="B140" s="1375">
        <v>853</v>
      </c>
      <c r="C140" s="1364" t="s">
        <v>582</v>
      </c>
      <c r="D140" s="1624" t="s">
        <v>777</v>
      </c>
      <c r="E140" s="1348">
        <v>320317000</v>
      </c>
      <c r="F140" s="1808"/>
      <c r="G140" s="1324">
        <v>236324165</v>
      </c>
      <c r="H140" s="1786"/>
      <c r="I140" s="1366">
        <v>221218994.02000001</v>
      </c>
      <c r="J140" s="1810"/>
      <c r="K140" s="1367">
        <f>I140/E140</f>
        <v>0.6906252057180855</v>
      </c>
      <c r="L140" s="1368">
        <f>I140/G140</f>
        <v>0.93608283359427091</v>
      </c>
    </row>
    <row r="141" spans="1:12" ht="45" customHeight="1">
      <c r="A141" s="1779">
        <v>37</v>
      </c>
      <c r="B141" s="1832">
        <v>750</v>
      </c>
      <c r="C141" s="1835" t="s">
        <v>83</v>
      </c>
      <c r="D141" s="1623" t="s">
        <v>804</v>
      </c>
      <c r="E141" s="1341">
        <v>472000</v>
      </c>
      <c r="F141" s="1807">
        <f>SUM(E141:E147)</f>
        <v>84369000</v>
      </c>
      <c r="G141" s="1303">
        <v>193200</v>
      </c>
      <c r="H141" s="1785">
        <f>SUM(G141:G147)</f>
        <v>88494264</v>
      </c>
      <c r="I141" s="1362">
        <v>0</v>
      </c>
      <c r="J141" s="1807">
        <f>SUM(I141:I147)</f>
        <v>62093969.299999997</v>
      </c>
      <c r="K141" s="1319">
        <v>0</v>
      </c>
      <c r="L141" s="1363">
        <v>0</v>
      </c>
    </row>
    <row r="142" spans="1:12" ht="45" customHeight="1">
      <c r="A142" s="1789"/>
      <c r="B142" s="1833"/>
      <c r="C142" s="1836"/>
      <c r="D142" s="1404" t="s">
        <v>778</v>
      </c>
      <c r="E142" s="1411"/>
      <c r="F142" s="1820"/>
      <c r="G142" s="1382">
        <v>174000</v>
      </c>
      <c r="H142" s="1823"/>
      <c r="I142" s="1383">
        <v>134931.69</v>
      </c>
      <c r="J142" s="1820"/>
      <c r="K142" s="1412">
        <v>0</v>
      </c>
      <c r="L142" s="1385">
        <f>I142/G142</f>
        <v>0.77546948275862071</v>
      </c>
    </row>
    <row r="143" spans="1:12" ht="45" customHeight="1">
      <c r="A143" s="1831"/>
      <c r="B143" s="1834"/>
      <c r="C143" s="1837"/>
      <c r="D143" s="1404" t="s">
        <v>777</v>
      </c>
      <c r="E143" s="1402">
        <v>2625000</v>
      </c>
      <c r="F143" s="1821"/>
      <c r="G143" s="1382">
        <v>2528198</v>
      </c>
      <c r="H143" s="1824"/>
      <c r="I143" s="1383">
        <v>1464754.3100000003</v>
      </c>
      <c r="J143" s="1821"/>
      <c r="K143" s="1384">
        <f>I143/E143</f>
        <v>0.55800164190476198</v>
      </c>
      <c r="L143" s="1385">
        <f>I143/G143</f>
        <v>0.57936692853961613</v>
      </c>
    </row>
    <row r="144" spans="1:12" ht="45" customHeight="1">
      <c r="A144" s="1831"/>
      <c r="B144" s="1834">
        <v>755</v>
      </c>
      <c r="C144" s="1837" t="s">
        <v>391</v>
      </c>
      <c r="D144" s="1404" t="s">
        <v>804</v>
      </c>
      <c r="E144" s="1402">
        <v>24953000</v>
      </c>
      <c r="F144" s="1821"/>
      <c r="G144" s="1382">
        <v>21914178</v>
      </c>
      <c r="H144" s="1824"/>
      <c r="I144" s="1413">
        <v>4586770.1899999995</v>
      </c>
      <c r="J144" s="1821"/>
      <c r="K144" s="1384">
        <f>I144/E144</f>
        <v>0.18381638239890993</v>
      </c>
      <c r="L144" s="1385">
        <f>I144/G144</f>
        <v>0.20930605701934152</v>
      </c>
    </row>
    <row r="145" spans="1:12" ht="45" customHeight="1">
      <c r="A145" s="1831"/>
      <c r="B145" s="1834"/>
      <c r="C145" s="1837"/>
      <c r="D145" s="1404" t="s">
        <v>774</v>
      </c>
      <c r="E145" s="1402">
        <v>17387000</v>
      </c>
      <c r="F145" s="1821"/>
      <c r="G145" s="1382">
        <v>21174065</v>
      </c>
      <c r="H145" s="1824"/>
      <c r="I145" s="1413">
        <v>20108816.719999999</v>
      </c>
      <c r="J145" s="1821"/>
      <c r="K145" s="1384">
        <f t="shared" ref="K145:K151" si="13">I145/E145</f>
        <v>1.1565432058434462</v>
      </c>
      <c r="L145" s="1385">
        <f t="shared" ref="L145:L154" si="14">I145/G145</f>
        <v>0.94969089402530871</v>
      </c>
    </row>
    <row r="146" spans="1:12" ht="45" customHeight="1">
      <c r="A146" s="1831"/>
      <c r="B146" s="1834"/>
      <c r="C146" s="1837"/>
      <c r="D146" s="1404" t="s">
        <v>778</v>
      </c>
      <c r="E146" s="1402">
        <v>1264000</v>
      </c>
      <c r="F146" s="1821"/>
      <c r="G146" s="1382">
        <v>1992164</v>
      </c>
      <c r="H146" s="1824"/>
      <c r="I146" s="1383">
        <v>1634661.51</v>
      </c>
      <c r="J146" s="1821"/>
      <c r="K146" s="1384">
        <f t="shared" si="13"/>
        <v>1.2932448655063291</v>
      </c>
      <c r="L146" s="1385">
        <f t="shared" si="14"/>
        <v>0.82054565286793657</v>
      </c>
    </row>
    <row r="147" spans="1:12" ht="45" customHeight="1" thickBot="1">
      <c r="A147" s="1794"/>
      <c r="B147" s="1838"/>
      <c r="C147" s="1839"/>
      <c r="D147" s="1647" t="s">
        <v>777</v>
      </c>
      <c r="E147" s="1344">
        <v>37668000</v>
      </c>
      <c r="F147" s="1822"/>
      <c r="G147" s="1346">
        <v>40518459</v>
      </c>
      <c r="H147" s="1825"/>
      <c r="I147" s="1387">
        <v>34164034.880000003</v>
      </c>
      <c r="J147" s="1822"/>
      <c r="K147" s="1388">
        <f t="shared" si="13"/>
        <v>0.90697767017096742</v>
      </c>
      <c r="L147" s="1389">
        <f t="shared" si="14"/>
        <v>0.84317211767604494</v>
      </c>
    </row>
    <row r="148" spans="1:12" ht="45" customHeight="1">
      <c r="A148" s="1779">
        <v>39</v>
      </c>
      <c r="B148" s="1832">
        <v>600</v>
      </c>
      <c r="C148" s="1835" t="s">
        <v>368</v>
      </c>
      <c r="D148" s="1623" t="s">
        <v>796</v>
      </c>
      <c r="E148" s="1341">
        <v>3199801000</v>
      </c>
      <c r="F148" s="1827">
        <f>SUM(E148:E151)</f>
        <v>12619173000</v>
      </c>
      <c r="G148" s="1303">
        <v>3304220015</v>
      </c>
      <c r="H148" s="1785">
        <f>SUM(G148:G152)</f>
        <v>13672814024</v>
      </c>
      <c r="I148" s="1374">
        <v>3255098726.0999999</v>
      </c>
      <c r="J148" s="1844">
        <f>SUM(I148:I152)</f>
        <v>13623500126.240004</v>
      </c>
      <c r="K148" s="1342">
        <f t="shared" si="13"/>
        <v>1.0172816141066272</v>
      </c>
      <c r="L148" s="1343">
        <f t="shared" si="14"/>
        <v>0.98513377175944494</v>
      </c>
    </row>
    <row r="149" spans="1:12" ht="45" customHeight="1">
      <c r="A149" s="1831"/>
      <c r="B149" s="1834"/>
      <c r="C149" s="1837"/>
      <c r="D149" s="1404" t="s">
        <v>774</v>
      </c>
      <c r="E149" s="1402">
        <v>9209291000</v>
      </c>
      <c r="F149" s="1828"/>
      <c r="G149" s="1382">
        <v>10060976290</v>
      </c>
      <c r="H149" s="1824"/>
      <c r="I149" s="1383">
        <v>10060899205.470001</v>
      </c>
      <c r="J149" s="1845"/>
      <c r="K149" s="1384">
        <f t="shared" si="13"/>
        <v>1.092472721892489</v>
      </c>
      <c r="L149" s="1385">
        <f t="shared" si="14"/>
        <v>0.99999233826541511</v>
      </c>
    </row>
    <row r="150" spans="1:12" ht="45" customHeight="1">
      <c r="A150" s="1831"/>
      <c r="B150" s="1834"/>
      <c r="C150" s="1837"/>
      <c r="D150" s="1404" t="s">
        <v>778</v>
      </c>
      <c r="E150" s="1402">
        <v>6363000</v>
      </c>
      <c r="F150" s="1828"/>
      <c r="G150" s="1382">
        <v>7505903</v>
      </c>
      <c r="H150" s="1824"/>
      <c r="I150" s="1383">
        <v>7449703.8699999992</v>
      </c>
      <c r="J150" s="1845"/>
      <c r="K150" s="1384">
        <f t="shared" si="13"/>
        <v>1.1707848294829482</v>
      </c>
      <c r="L150" s="1385">
        <f t="shared" si="14"/>
        <v>0.99251267569005341</v>
      </c>
    </row>
    <row r="151" spans="1:12" ht="45" customHeight="1">
      <c r="A151" s="1831"/>
      <c r="B151" s="1834"/>
      <c r="C151" s="1837"/>
      <c r="D151" s="1404" t="s">
        <v>830</v>
      </c>
      <c r="E151" s="1402">
        <v>203718000</v>
      </c>
      <c r="F151" s="1828"/>
      <c r="G151" s="1382">
        <v>300036789</v>
      </c>
      <c r="H151" s="1824"/>
      <c r="I151" s="1383">
        <v>300036777.75999999</v>
      </c>
      <c r="J151" s="1845"/>
      <c r="K151" s="1384">
        <f t="shared" si="13"/>
        <v>1.4728044540001375</v>
      </c>
      <c r="L151" s="1385">
        <f t="shared" si="14"/>
        <v>0.99999996253792722</v>
      </c>
    </row>
    <row r="152" spans="1:12" ht="45" customHeight="1" thickBot="1">
      <c r="A152" s="1780"/>
      <c r="B152" s="1414">
        <v>750</v>
      </c>
      <c r="C152" s="1415" t="s">
        <v>83</v>
      </c>
      <c r="D152" s="1624" t="s">
        <v>778</v>
      </c>
      <c r="E152" s="1348"/>
      <c r="F152" s="1843"/>
      <c r="G152" s="1324">
        <v>75027</v>
      </c>
      <c r="H152" s="1786"/>
      <c r="I152" s="1366">
        <v>15713.04</v>
      </c>
      <c r="J152" s="1846"/>
      <c r="K152" s="1325">
        <v>0</v>
      </c>
      <c r="L152" s="1368">
        <f t="shared" si="14"/>
        <v>0.20943180455036189</v>
      </c>
    </row>
    <row r="153" spans="1:12" ht="45" customHeight="1">
      <c r="A153" s="1789">
        <v>40</v>
      </c>
      <c r="B153" s="1417">
        <v>630</v>
      </c>
      <c r="C153" s="1418" t="s">
        <v>132</v>
      </c>
      <c r="D153" s="1419" t="s">
        <v>778</v>
      </c>
      <c r="E153" s="1411"/>
      <c r="F153" s="1857">
        <f>SUM(E153:E154)</f>
        <v>181000</v>
      </c>
      <c r="G153" s="1330">
        <v>1657748</v>
      </c>
      <c r="H153" s="1823">
        <f>SUM(G153:G154)</f>
        <v>1838748</v>
      </c>
      <c r="I153" s="1377">
        <v>1498489.53</v>
      </c>
      <c r="J153" s="1857">
        <f>SUM(I153:I154)</f>
        <v>1633399.81</v>
      </c>
      <c r="K153" s="1339">
        <v>0</v>
      </c>
      <c r="L153" s="1379">
        <f t="shared" si="14"/>
        <v>0.90393083267179331</v>
      </c>
    </row>
    <row r="154" spans="1:12" ht="45" customHeight="1" thickBot="1">
      <c r="A154" s="1780"/>
      <c r="B154" s="1414">
        <v>750</v>
      </c>
      <c r="C154" s="1415" t="s">
        <v>83</v>
      </c>
      <c r="D154" s="1624" t="s">
        <v>778</v>
      </c>
      <c r="E154" s="1348">
        <v>181000</v>
      </c>
      <c r="F154" s="1846"/>
      <c r="G154" s="1324">
        <v>181000</v>
      </c>
      <c r="H154" s="1786"/>
      <c r="I154" s="1366">
        <v>134910.28</v>
      </c>
      <c r="J154" s="1846"/>
      <c r="K154" s="1367">
        <f>I154/E154</f>
        <v>0.7453606629834254</v>
      </c>
      <c r="L154" s="1368">
        <f t="shared" si="14"/>
        <v>0.7453606629834254</v>
      </c>
    </row>
    <row r="155" spans="1:12" ht="45" customHeight="1">
      <c r="A155" s="1779">
        <v>41</v>
      </c>
      <c r="B155" s="1420" t="s">
        <v>352</v>
      </c>
      <c r="C155" s="1410" t="s">
        <v>353</v>
      </c>
      <c r="D155" s="1623" t="s">
        <v>774</v>
      </c>
      <c r="E155" s="1341">
        <f>35863000-29175000</f>
        <v>6688000</v>
      </c>
      <c r="F155" s="1807">
        <f>SUM(E155:E171)</f>
        <v>546572000</v>
      </c>
      <c r="G155" s="1303">
        <v>6687326.5300000003</v>
      </c>
      <c r="H155" s="1785">
        <f>SUM(G155:G171)</f>
        <v>552925363.01999998</v>
      </c>
      <c r="I155" s="1374">
        <v>6687326.5300000003</v>
      </c>
      <c r="J155" s="1809">
        <f>SUM(I155:I171)</f>
        <v>547000384.60000002</v>
      </c>
      <c r="K155" s="1342">
        <f>I155/E155</f>
        <v>0.99989930173444985</v>
      </c>
      <c r="L155" s="1343">
        <f>I155/G155</f>
        <v>1</v>
      </c>
    </row>
    <row r="156" spans="1:12" ht="45" customHeight="1">
      <c r="A156" s="1831"/>
      <c r="B156" s="1858">
        <v>750</v>
      </c>
      <c r="C156" s="1818" t="s">
        <v>83</v>
      </c>
      <c r="D156" s="1404" t="s">
        <v>803</v>
      </c>
      <c r="E156" s="1402"/>
      <c r="F156" s="1821"/>
      <c r="G156" s="1393">
        <v>0</v>
      </c>
      <c r="H156" s="1824"/>
      <c r="I156" s="1393">
        <v>0</v>
      </c>
      <c r="J156" s="1826"/>
      <c r="K156" s="1391">
        <v>0</v>
      </c>
      <c r="L156" s="1394">
        <v>0</v>
      </c>
    </row>
    <row r="157" spans="1:12" ht="45" customHeight="1">
      <c r="A157" s="1831"/>
      <c r="B157" s="1858"/>
      <c r="C157" s="1818"/>
      <c r="D157" s="1404" t="s">
        <v>804</v>
      </c>
      <c r="E157" s="1402"/>
      <c r="F157" s="1821"/>
      <c r="G157" s="1393">
        <v>0</v>
      </c>
      <c r="H157" s="1824"/>
      <c r="I157" s="1393">
        <v>0</v>
      </c>
      <c r="J157" s="1826"/>
      <c r="K157" s="1391">
        <v>0</v>
      </c>
      <c r="L157" s="1394">
        <v>0</v>
      </c>
    </row>
    <row r="158" spans="1:12" ht="45" customHeight="1">
      <c r="A158" s="1831"/>
      <c r="B158" s="1858"/>
      <c r="C158" s="1818"/>
      <c r="D158" s="1404" t="s">
        <v>774</v>
      </c>
      <c r="E158" s="1402">
        <v>1237000</v>
      </c>
      <c r="F158" s="1821"/>
      <c r="G158" s="1382">
        <v>852894</v>
      </c>
      <c r="H158" s="1824"/>
      <c r="I158" s="1383">
        <v>174284.37</v>
      </c>
      <c r="J158" s="1826"/>
      <c r="K158" s="1384">
        <f t="shared" ref="K158:K172" si="15">I158/E158</f>
        <v>0.14089278092158447</v>
      </c>
      <c r="L158" s="1385">
        <f t="shared" ref="L158:L177" si="16">I158/G158</f>
        <v>0.20434470168625879</v>
      </c>
    </row>
    <row r="159" spans="1:12" ht="45" customHeight="1">
      <c r="A159" s="1831"/>
      <c r="B159" s="1847">
        <v>801</v>
      </c>
      <c r="C159" s="1819" t="s">
        <v>115</v>
      </c>
      <c r="D159" s="1404" t="s">
        <v>777</v>
      </c>
      <c r="E159" s="1402">
        <v>635000</v>
      </c>
      <c r="F159" s="1821"/>
      <c r="G159" s="1382">
        <v>76878</v>
      </c>
      <c r="H159" s="1824"/>
      <c r="I159" s="1383">
        <v>54229.46</v>
      </c>
      <c r="J159" s="1826"/>
      <c r="K159" s="1384">
        <f t="shared" si="15"/>
        <v>8.5400724409448819E-2</v>
      </c>
      <c r="L159" s="1385">
        <f t="shared" si="16"/>
        <v>0.70539634225656234</v>
      </c>
    </row>
    <row r="160" spans="1:12" ht="45" customHeight="1">
      <c r="A160" s="1831"/>
      <c r="B160" s="1848"/>
      <c r="C160" s="1850"/>
      <c r="D160" s="1404" t="s">
        <v>780</v>
      </c>
      <c r="E160" s="1402"/>
      <c r="F160" s="1821"/>
      <c r="G160" s="1382">
        <v>193800</v>
      </c>
      <c r="H160" s="1824"/>
      <c r="I160" s="1393">
        <v>0</v>
      </c>
      <c r="J160" s="1826"/>
      <c r="K160" s="1391">
        <v>0</v>
      </c>
      <c r="L160" s="1394">
        <v>0</v>
      </c>
    </row>
    <row r="161" spans="1:12" ht="45" customHeight="1">
      <c r="A161" s="1831"/>
      <c r="B161" s="1848"/>
      <c r="C161" s="1850"/>
      <c r="D161" s="1404" t="s">
        <v>829</v>
      </c>
      <c r="E161" s="1402">
        <v>346000</v>
      </c>
      <c r="F161" s="1821"/>
      <c r="G161" s="1382">
        <v>581000</v>
      </c>
      <c r="H161" s="1824"/>
      <c r="I161" s="1383">
        <v>493523.28</v>
      </c>
      <c r="J161" s="1826"/>
      <c r="K161" s="1384">
        <f t="shared" si="15"/>
        <v>1.4263678612716764</v>
      </c>
      <c r="L161" s="1385">
        <f t="shared" si="16"/>
        <v>0.84943765920826164</v>
      </c>
    </row>
    <row r="162" spans="1:12" ht="45" customHeight="1">
      <c r="A162" s="1831"/>
      <c r="B162" s="1848"/>
      <c r="C162" s="1850"/>
      <c r="D162" s="1404" t="s">
        <v>781</v>
      </c>
      <c r="E162" s="1402">
        <v>715000</v>
      </c>
      <c r="F162" s="1821"/>
      <c r="G162" s="1382">
        <v>945000</v>
      </c>
      <c r="H162" s="1824"/>
      <c r="I162" s="1383">
        <v>568303.21</v>
      </c>
      <c r="J162" s="1826"/>
      <c r="K162" s="1384">
        <f t="shared" si="15"/>
        <v>0.79482966433566427</v>
      </c>
      <c r="L162" s="1385">
        <f t="shared" si="16"/>
        <v>0.60137905820105819</v>
      </c>
    </row>
    <row r="163" spans="1:12" ht="45" customHeight="1">
      <c r="A163" s="1831"/>
      <c r="B163" s="1848"/>
      <c r="C163" s="1850"/>
      <c r="D163" s="1404" t="s">
        <v>788</v>
      </c>
      <c r="E163" s="1402">
        <v>754000</v>
      </c>
      <c r="F163" s="1821"/>
      <c r="G163" s="1382">
        <v>1206151</v>
      </c>
      <c r="H163" s="1824"/>
      <c r="I163" s="1383">
        <v>1193903.6599999999</v>
      </c>
      <c r="J163" s="1826"/>
      <c r="K163" s="1384">
        <f t="shared" si="15"/>
        <v>1.5834266047745358</v>
      </c>
      <c r="L163" s="1385">
        <f t="shared" si="16"/>
        <v>0.98984593139664923</v>
      </c>
    </row>
    <row r="164" spans="1:12" ht="45" customHeight="1">
      <c r="A164" s="1831"/>
      <c r="B164" s="1849"/>
      <c r="C164" s="1817"/>
      <c r="D164" s="1647" t="s">
        <v>791</v>
      </c>
      <c r="E164" s="1402"/>
      <c r="F164" s="1821"/>
      <c r="G164" s="1382">
        <v>607201</v>
      </c>
      <c r="H164" s="1824"/>
      <c r="I164" s="1383">
        <v>585934.16</v>
      </c>
      <c r="J164" s="1826"/>
      <c r="K164" s="1391">
        <v>0</v>
      </c>
      <c r="L164" s="1385">
        <f t="shared" si="16"/>
        <v>0.96497561762908823</v>
      </c>
    </row>
    <row r="165" spans="1:12" ht="45" customHeight="1">
      <c r="A165" s="1831"/>
      <c r="B165" s="1851" t="s">
        <v>413</v>
      </c>
      <c r="C165" s="1852" t="s">
        <v>584</v>
      </c>
      <c r="D165" s="1404" t="s">
        <v>803</v>
      </c>
      <c r="E165" s="1402">
        <f>18760000-18751000</f>
        <v>9000</v>
      </c>
      <c r="F165" s="1821"/>
      <c r="G165" s="1382">
        <v>8613.09</v>
      </c>
      <c r="H165" s="1824"/>
      <c r="I165" s="1383">
        <v>8613.09</v>
      </c>
      <c r="J165" s="1826"/>
      <c r="K165" s="1384">
        <f t="shared" si="15"/>
        <v>0.95701000000000003</v>
      </c>
      <c r="L165" s="1385">
        <f t="shared" si="16"/>
        <v>1</v>
      </c>
    </row>
    <row r="166" spans="1:12" ht="45" customHeight="1">
      <c r="A166" s="1831"/>
      <c r="B166" s="1851"/>
      <c r="C166" s="1852"/>
      <c r="D166" s="1404" t="s">
        <v>804</v>
      </c>
      <c r="E166" s="1402">
        <f>244000-235000</f>
        <v>9000</v>
      </c>
      <c r="F166" s="1821"/>
      <c r="G166" s="1382">
        <v>8911</v>
      </c>
      <c r="H166" s="1824"/>
      <c r="I166" s="1383">
        <v>8911</v>
      </c>
      <c r="J166" s="1826"/>
      <c r="K166" s="1384">
        <f t="shared" si="15"/>
        <v>0.99011111111111116</v>
      </c>
      <c r="L166" s="1385">
        <f t="shared" si="16"/>
        <v>1</v>
      </c>
    </row>
    <row r="167" spans="1:12" ht="45" customHeight="1">
      <c r="A167" s="1831"/>
      <c r="B167" s="1851"/>
      <c r="C167" s="1852"/>
      <c r="D167" s="1404" t="s">
        <v>774</v>
      </c>
      <c r="E167" s="1402">
        <f>2095360000-1559872000</f>
        <v>535488000</v>
      </c>
      <c r="F167" s="1821"/>
      <c r="G167" s="1382">
        <v>540555219.39999998</v>
      </c>
      <c r="H167" s="1824"/>
      <c r="I167" s="1382">
        <v>536115828.07999998</v>
      </c>
      <c r="J167" s="1826"/>
      <c r="K167" s="1384">
        <f t="shared" si="15"/>
        <v>1.0011724409884069</v>
      </c>
      <c r="L167" s="1385">
        <f t="shared" si="16"/>
        <v>0.991787349079845</v>
      </c>
    </row>
    <row r="168" spans="1:12" ht="45" customHeight="1">
      <c r="A168" s="1831"/>
      <c r="B168" s="1851"/>
      <c r="C168" s="1852"/>
      <c r="D168" s="1404" t="s">
        <v>781</v>
      </c>
      <c r="E168" s="1402"/>
      <c r="F168" s="1821"/>
      <c r="G168" s="1382">
        <v>1275</v>
      </c>
      <c r="H168" s="1824"/>
      <c r="I168" s="1382">
        <v>1097.78</v>
      </c>
      <c r="J168" s="1826"/>
      <c r="K168" s="1391">
        <v>0</v>
      </c>
      <c r="L168" s="1385">
        <f t="shared" si="16"/>
        <v>0.86100392156862748</v>
      </c>
    </row>
    <row r="169" spans="1:12" ht="45" customHeight="1">
      <c r="A169" s="1831"/>
      <c r="B169" s="1851"/>
      <c r="C169" s="1852"/>
      <c r="D169" s="1404" t="s">
        <v>786</v>
      </c>
      <c r="E169" s="1402">
        <v>551000</v>
      </c>
      <c r="F169" s="1821"/>
      <c r="G169" s="1382">
        <v>646155</v>
      </c>
      <c r="H169" s="1824"/>
      <c r="I169" s="1383">
        <v>587593.75</v>
      </c>
      <c r="J169" s="1826"/>
      <c r="K169" s="1384">
        <f t="shared" si="15"/>
        <v>1.06641333938294</v>
      </c>
      <c r="L169" s="1385">
        <f t="shared" si="16"/>
        <v>0.90936965588751928</v>
      </c>
    </row>
    <row r="170" spans="1:12" ht="45" customHeight="1">
      <c r="A170" s="1831"/>
      <c r="B170" s="1851"/>
      <c r="C170" s="1852"/>
      <c r="D170" s="1404" t="s">
        <v>789</v>
      </c>
      <c r="E170" s="1402">
        <v>38000</v>
      </c>
      <c r="F170" s="1821"/>
      <c r="G170" s="1382">
        <v>23000</v>
      </c>
      <c r="H170" s="1824"/>
      <c r="I170" s="1383">
        <v>14467.46</v>
      </c>
      <c r="J170" s="1826"/>
      <c r="K170" s="1384">
        <f t="shared" si="15"/>
        <v>0.38072263157894737</v>
      </c>
      <c r="L170" s="1385">
        <f t="shared" si="16"/>
        <v>0.62901999999999991</v>
      </c>
    </row>
    <row r="171" spans="1:12" ht="45" customHeight="1" thickBot="1">
      <c r="A171" s="1780"/>
      <c r="B171" s="1782"/>
      <c r="C171" s="1853"/>
      <c r="D171" s="1624" t="s">
        <v>791</v>
      </c>
      <c r="E171" s="1348">
        <v>102000</v>
      </c>
      <c r="F171" s="1808"/>
      <c r="G171" s="1324">
        <v>531939</v>
      </c>
      <c r="H171" s="1786"/>
      <c r="I171" s="1366">
        <v>506368.77</v>
      </c>
      <c r="J171" s="1810"/>
      <c r="K171" s="1367">
        <f t="shared" si="15"/>
        <v>4.9643997058823528</v>
      </c>
      <c r="L171" s="1368">
        <f t="shared" si="16"/>
        <v>0.95193014612577764</v>
      </c>
    </row>
    <row r="172" spans="1:12" ht="45" customHeight="1">
      <c r="A172" s="1854">
        <v>42</v>
      </c>
      <c r="B172" s="1421" t="s">
        <v>377</v>
      </c>
      <c r="C172" s="1422" t="s">
        <v>83</v>
      </c>
      <c r="D172" s="1623" t="s">
        <v>778</v>
      </c>
      <c r="E172" s="1341">
        <v>7009000</v>
      </c>
      <c r="F172" s="1807">
        <f>SUM(E172:E182)</f>
        <v>122543000</v>
      </c>
      <c r="G172" s="1303">
        <v>7009000</v>
      </c>
      <c r="H172" s="1785">
        <f>SUM(G172:G182)</f>
        <v>126731094</v>
      </c>
      <c r="I172" s="1303">
        <v>630192.12</v>
      </c>
      <c r="J172" s="1809">
        <f>SUM(I172:I182)</f>
        <v>67211894.210000008</v>
      </c>
      <c r="K172" s="1342">
        <f t="shared" si="15"/>
        <v>8.9911844771008706E-2</v>
      </c>
      <c r="L172" s="1343">
        <f t="shared" si="16"/>
        <v>8.9911844771008706E-2</v>
      </c>
    </row>
    <row r="173" spans="1:12" ht="45" customHeight="1">
      <c r="A173" s="1855"/>
      <c r="B173" s="1851" t="s">
        <v>387</v>
      </c>
      <c r="C173" s="1852" t="s">
        <v>579</v>
      </c>
      <c r="D173" s="1404" t="s">
        <v>803</v>
      </c>
      <c r="E173" s="1402"/>
      <c r="F173" s="1821"/>
      <c r="G173" s="1382">
        <v>190357</v>
      </c>
      <c r="H173" s="1824"/>
      <c r="I173" s="1382">
        <v>27207.07</v>
      </c>
      <c r="J173" s="1826"/>
      <c r="K173" s="1391">
        <v>0</v>
      </c>
      <c r="L173" s="1385">
        <f t="shared" si="16"/>
        <v>0.14292655379103475</v>
      </c>
    </row>
    <row r="174" spans="1:12" ht="45" customHeight="1">
      <c r="A174" s="1855"/>
      <c r="B174" s="1851"/>
      <c r="C174" s="1852"/>
      <c r="D174" s="1404" t="s">
        <v>804</v>
      </c>
      <c r="E174" s="1402">
        <v>12945000</v>
      </c>
      <c r="F174" s="1821"/>
      <c r="G174" s="1382">
        <v>9237647</v>
      </c>
      <c r="H174" s="1824"/>
      <c r="I174" s="1382">
        <v>1528295.25</v>
      </c>
      <c r="J174" s="1826"/>
      <c r="K174" s="1384">
        <f>I174/E174</f>
        <v>0.11806066048667439</v>
      </c>
      <c r="L174" s="1385">
        <f t="shared" si="16"/>
        <v>0.16544204925778178</v>
      </c>
    </row>
    <row r="175" spans="1:12" ht="45" customHeight="1">
      <c r="A175" s="1855"/>
      <c r="B175" s="1851"/>
      <c r="C175" s="1852"/>
      <c r="D175" s="1404" t="s">
        <v>774</v>
      </c>
      <c r="E175" s="1402">
        <v>42360000</v>
      </c>
      <c r="F175" s="1821"/>
      <c r="G175" s="1382">
        <v>44569459</v>
      </c>
      <c r="H175" s="1824"/>
      <c r="I175" s="1382">
        <v>27295146.170000002</v>
      </c>
      <c r="J175" s="1826"/>
      <c r="K175" s="1384">
        <f>I175/E175</f>
        <v>0.64436133545797925</v>
      </c>
      <c r="L175" s="1385">
        <f t="shared" si="16"/>
        <v>0.61241816217692935</v>
      </c>
    </row>
    <row r="176" spans="1:12" ht="45" customHeight="1">
      <c r="A176" s="1855"/>
      <c r="B176" s="1851"/>
      <c r="C176" s="1852"/>
      <c r="D176" s="1404" t="s">
        <v>778</v>
      </c>
      <c r="E176" s="1402">
        <v>23077000</v>
      </c>
      <c r="F176" s="1821"/>
      <c r="G176" s="1382">
        <v>25071009</v>
      </c>
      <c r="H176" s="1824"/>
      <c r="I176" s="1382">
        <v>20061660.699999999</v>
      </c>
      <c r="J176" s="1826"/>
      <c r="K176" s="1384">
        <f>I176/E176</f>
        <v>0.86933573254755814</v>
      </c>
      <c r="L176" s="1385">
        <f t="shared" si="16"/>
        <v>0.800193590134326</v>
      </c>
    </row>
    <row r="177" spans="1:12" ht="45" customHeight="1">
      <c r="A177" s="1855"/>
      <c r="B177" s="1851"/>
      <c r="C177" s="1852"/>
      <c r="D177" s="1404" t="s">
        <v>781</v>
      </c>
      <c r="E177" s="1402">
        <v>10209000</v>
      </c>
      <c r="F177" s="1821"/>
      <c r="G177" s="1382">
        <v>12599554</v>
      </c>
      <c r="H177" s="1824"/>
      <c r="I177" s="1382">
        <v>11150066.109999999</v>
      </c>
      <c r="J177" s="1826"/>
      <c r="K177" s="1384">
        <f>I177/E177</f>
        <v>1.0921800479968655</v>
      </c>
      <c r="L177" s="1385">
        <f t="shared" si="16"/>
        <v>0.88495720642175102</v>
      </c>
    </row>
    <row r="178" spans="1:12" ht="45" customHeight="1">
      <c r="A178" s="1855"/>
      <c r="B178" s="1851"/>
      <c r="C178" s="1852"/>
      <c r="D178" s="1404" t="s">
        <v>783</v>
      </c>
      <c r="E178" s="1402">
        <v>7140000</v>
      </c>
      <c r="F178" s="1821"/>
      <c r="G178" s="1382">
        <v>6970000</v>
      </c>
      <c r="H178" s="1824"/>
      <c r="I178" s="1393">
        <v>0</v>
      </c>
      <c r="J178" s="1826"/>
      <c r="K178" s="1391">
        <v>0</v>
      </c>
      <c r="L178" s="1394">
        <v>0</v>
      </c>
    </row>
    <row r="179" spans="1:12" ht="45" customHeight="1">
      <c r="A179" s="1855"/>
      <c r="B179" s="1851"/>
      <c r="C179" s="1852"/>
      <c r="D179" s="1404" t="s">
        <v>784</v>
      </c>
      <c r="E179" s="1402">
        <v>16233000</v>
      </c>
      <c r="F179" s="1821"/>
      <c r="G179" s="1382">
        <v>16733000</v>
      </c>
      <c r="H179" s="1824"/>
      <c r="I179" s="1382">
        <v>5345893.49</v>
      </c>
      <c r="J179" s="1826"/>
      <c r="K179" s="1423">
        <f>I179/E179</f>
        <v>0.32932258300991807</v>
      </c>
      <c r="L179" s="1385">
        <f>I179/G179</f>
        <v>0.31948207075838164</v>
      </c>
    </row>
    <row r="180" spans="1:12" ht="45" customHeight="1">
      <c r="A180" s="1855"/>
      <c r="B180" s="1851"/>
      <c r="C180" s="1852"/>
      <c r="D180" s="1404" t="s">
        <v>791</v>
      </c>
      <c r="E180" s="1402"/>
      <c r="F180" s="1821"/>
      <c r="G180" s="1382">
        <v>445182</v>
      </c>
      <c r="H180" s="1824"/>
      <c r="I180" s="1382">
        <v>260371.4</v>
      </c>
      <c r="J180" s="1826"/>
      <c r="K180" s="1391">
        <v>0</v>
      </c>
      <c r="L180" s="1385">
        <f>I180/G180</f>
        <v>0.58486506642227221</v>
      </c>
    </row>
    <row r="181" spans="1:12" ht="45" customHeight="1">
      <c r="A181" s="1855"/>
      <c r="B181" s="1851"/>
      <c r="C181" s="1852"/>
      <c r="D181" s="1404" t="s">
        <v>794</v>
      </c>
      <c r="E181" s="1402">
        <v>3570000</v>
      </c>
      <c r="F181" s="1821"/>
      <c r="G181" s="1382">
        <v>2806672</v>
      </c>
      <c r="H181" s="1824"/>
      <c r="I181" s="1393">
        <v>0</v>
      </c>
      <c r="J181" s="1826"/>
      <c r="K181" s="1391">
        <v>0</v>
      </c>
      <c r="L181" s="1394">
        <v>0</v>
      </c>
    </row>
    <row r="182" spans="1:12" ht="45" customHeight="1" thickBot="1">
      <c r="A182" s="1856"/>
      <c r="B182" s="1375">
        <v>851</v>
      </c>
      <c r="C182" s="1364" t="s">
        <v>404</v>
      </c>
      <c r="D182" s="1624" t="s">
        <v>778</v>
      </c>
      <c r="E182" s="1348"/>
      <c r="F182" s="1808"/>
      <c r="G182" s="1324">
        <v>1099214</v>
      </c>
      <c r="H182" s="1786"/>
      <c r="I182" s="1324">
        <v>913061.9</v>
      </c>
      <c r="J182" s="1810"/>
      <c r="K182" s="1325">
        <v>0</v>
      </c>
      <c r="L182" s="1368">
        <f>I182/G182</f>
        <v>0.83064980977316516</v>
      </c>
    </row>
    <row r="183" spans="1:12" ht="45" customHeight="1">
      <c r="A183" s="1854">
        <v>44</v>
      </c>
      <c r="B183" s="1421" t="s">
        <v>350</v>
      </c>
      <c r="C183" s="1422" t="s">
        <v>351</v>
      </c>
      <c r="D183" s="1623" t="s">
        <v>798</v>
      </c>
      <c r="E183" s="1341">
        <v>122309000</v>
      </c>
      <c r="F183" s="1807">
        <f>E183+E184+E186+E187</f>
        <v>187001000</v>
      </c>
      <c r="G183" s="1303">
        <v>321711064.06</v>
      </c>
      <c r="H183" s="1785">
        <f>SUM(G183:G187)</f>
        <v>382275736.06</v>
      </c>
      <c r="I183" s="1374">
        <v>305488604.49000001</v>
      </c>
      <c r="J183" s="1809">
        <f>SUM(I183:I187)</f>
        <v>317796311.62</v>
      </c>
      <c r="K183" s="1342">
        <f>I183/E183</f>
        <v>2.4976788665592884</v>
      </c>
      <c r="L183" s="1343">
        <f>I183/G183</f>
        <v>0.94957444308793038</v>
      </c>
    </row>
    <row r="184" spans="1:12" ht="45" customHeight="1">
      <c r="A184" s="1855"/>
      <c r="B184" s="1851" t="s">
        <v>377</v>
      </c>
      <c r="C184" s="1859" t="s">
        <v>83</v>
      </c>
      <c r="D184" s="1404" t="s">
        <v>804</v>
      </c>
      <c r="E184" s="1402">
        <v>259000</v>
      </c>
      <c r="F184" s="1821"/>
      <c r="G184" s="1382">
        <v>259000</v>
      </c>
      <c r="H184" s="1824"/>
      <c r="I184" s="1393">
        <v>0</v>
      </c>
      <c r="J184" s="1826"/>
      <c r="K184" s="1391">
        <v>0</v>
      </c>
      <c r="L184" s="1394">
        <v>0</v>
      </c>
    </row>
    <row r="185" spans="1:12" ht="45" customHeight="1">
      <c r="A185" s="1855"/>
      <c r="B185" s="1851"/>
      <c r="C185" s="1859"/>
      <c r="D185" s="1404" t="s">
        <v>778</v>
      </c>
      <c r="E185" s="1402"/>
      <c r="F185" s="1821"/>
      <c r="G185" s="1382">
        <v>552082</v>
      </c>
      <c r="H185" s="1824"/>
      <c r="I185" s="1383">
        <v>78876.039999999994</v>
      </c>
      <c r="J185" s="1826"/>
      <c r="K185" s="1391">
        <v>0</v>
      </c>
      <c r="L185" s="1385">
        <f t="shared" ref="L185:L192" si="17">I185/G185</f>
        <v>0.14287015334678543</v>
      </c>
    </row>
    <row r="186" spans="1:12" ht="45" customHeight="1">
      <c r="A186" s="1855"/>
      <c r="B186" s="1851"/>
      <c r="C186" s="1859"/>
      <c r="D186" s="1404" t="s">
        <v>777</v>
      </c>
      <c r="E186" s="1402">
        <v>36475000</v>
      </c>
      <c r="F186" s="1821"/>
      <c r="G186" s="1382">
        <v>31795590</v>
      </c>
      <c r="H186" s="1824"/>
      <c r="I186" s="1383">
        <v>5228586.8099999996</v>
      </c>
      <c r="J186" s="1826"/>
      <c r="K186" s="1384">
        <f>I186/E186</f>
        <v>0.14334713666895132</v>
      </c>
      <c r="L186" s="1385">
        <f t="shared" si="17"/>
        <v>0.16444377380636746</v>
      </c>
    </row>
    <row r="187" spans="1:12" ht="46.5" customHeight="1" thickBot="1">
      <c r="A187" s="1856"/>
      <c r="B187" s="1453" t="s">
        <v>407</v>
      </c>
      <c r="C187" s="1364" t="s">
        <v>582</v>
      </c>
      <c r="D187" s="1624" t="s">
        <v>777</v>
      </c>
      <c r="E187" s="1348">
        <v>27958000</v>
      </c>
      <c r="F187" s="1808"/>
      <c r="G187" s="1324">
        <v>27958000</v>
      </c>
      <c r="H187" s="1786"/>
      <c r="I187" s="1366">
        <v>7000244.2800000003</v>
      </c>
      <c r="J187" s="1810"/>
      <c r="K187" s="1367">
        <f>I187/E187</f>
        <v>0.2503843007368195</v>
      </c>
      <c r="L187" s="1368">
        <f t="shared" si="17"/>
        <v>0.2503843007368195</v>
      </c>
    </row>
    <row r="188" spans="1:12" ht="45" customHeight="1">
      <c r="A188" s="1860">
        <v>46</v>
      </c>
      <c r="B188" s="1790" t="s">
        <v>377</v>
      </c>
      <c r="C188" s="1791" t="s">
        <v>83</v>
      </c>
      <c r="D188" s="1419" t="s">
        <v>804</v>
      </c>
      <c r="E188" s="1411">
        <v>4650000</v>
      </c>
      <c r="F188" s="1820">
        <f>SUM(E188:E197)</f>
        <v>601389000</v>
      </c>
      <c r="G188" s="1330">
        <v>2286241</v>
      </c>
      <c r="H188" s="1823">
        <f>SUM(G188:G197)</f>
        <v>1406318010</v>
      </c>
      <c r="I188" s="1377">
        <v>318268.46999999997</v>
      </c>
      <c r="J188" s="1829">
        <f>SUM(I188:I197)</f>
        <v>1328324106.73</v>
      </c>
      <c r="K188" s="1378">
        <f>I188/E188</f>
        <v>6.8444832258064511E-2</v>
      </c>
      <c r="L188" s="1379">
        <f t="shared" si="17"/>
        <v>0.13921037633390354</v>
      </c>
    </row>
    <row r="189" spans="1:12" ht="45" customHeight="1">
      <c r="A189" s="1855"/>
      <c r="B189" s="1851"/>
      <c r="C189" s="1859"/>
      <c r="D189" s="1404" t="s">
        <v>774</v>
      </c>
      <c r="E189" s="1402"/>
      <c r="F189" s="1821"/>
      <c r="G189" s="1382">
        <v>376404</v>
      </c>
      <c r="H189" s="1824"/>
      <c r="I189" s="1383">
        <v>340507.7</v>
      </c>
      <c r="J189" s="1826"/>
      <c r="K189" s="1339">
        <v>0</v>
      </c>
      <c r="L189" s="1385">
        <f t="shared" si="17"/>
        <v>0.90463358519038062</v>
      </c>
    </row>
    <row r="190" spans="1:12" ht="45" customHeight="1">
      <c r="A190" s="1855"/>
      <c r="B190" s="1851"/>
      <c r="C190" s="1859"/>
      <c r="D190" s="1404" t="s">
        <v>778</v>
      </c>
      <c r="E190" s="1402">
        <v>3830000</v>
      </c>
      <c r="F190" s="1821"/>
      <c r="G190" s="1382">
        <v>2360857</v>
      </c>
      <c r="H190" s="1824"/>
      <c r="I190" s="1383">
        <v>2110477.14</v>
      </c>
      <c r="J190" s="1826"/>
      <c r="K190" s="1384">
        <f>I190/E190</f>
        <v>0.55103841775456919</v>
      </c>
      <c r="L190" s="1385">
        <f t="shared" si="17"/>
        <v>0.89394535120085639</v>
      </c>
    </row>
    <row r="191" spans="1:12" ht="45" customHeight="1">
      <c r="A191" s="1855"/>
      <c r="B191" s="1851"/>
      <c r="C191" s="1859"/>
      <c r="D191" s="1404" t="s">
        <v>777</v>
      </c>
      <c r="E191" s="1402">
        <v>16527000</v>
      </c>
      <c r="F191" s="1821"/>
      <c r="G191" s="1382">
        <v>14556119</v>
      </c>
      <c r="H191" s="1824"/>
      <c r="I191" s="1383">
        <v>9924323.2699999977</v>
      </c>
      <c r="J191" s="1826"/>
      <c r="K191" s="1384">
        <f>I191/E191</f>
        <v>0.60049151509650855</v>
      </c>
      <c r="L191" s="1385">
        <f t="shared" si="17"/>
        <v>0.6817973437837378</v>
      </c>
    </row>
    <row r="192" spans="1:12" ht="45" customHeight="1">
      <c r="A192" s="1855"/>
      <c r="B192" s="1851" t="s">
        <v>403</v>
      </c>
      <c r="C192" s="1859" t="s">
        <v>404</v>
      </c>
      <c r="D192" s="1404" t="s">
        <v>796</v>
      </c>
      <c r="E192" s="1402">
        <v>559000</v>
      </c>
      <c r="F192" s="1821"/>
      <c r="G192" s="1382">
        <v>559000</v>
      </c>
      <c r="H192" s="1824"/>
      <c r="I192" s="1383">
        <v>493950.25</v>
      </c>
      <c r="J192" s="1826"/>
      <c r="K192" s="1384">
        <f>I192/E192</f>
        <v>0.88363193202146695</v>
      </c>
      <c r="L192" s="1385">
        <f t="shared" si="17"/>
        <v>0.88363193202146695</v>
      </c>
    </row>
    <row r="193" spans="1:12" ht="45" customHeight="1">
      <c r="A193" s="1855"/>
      <c r="B193" s="1851"/>
      <c r="C193" s="1859"/>
      <c r="D193" s="1404" t="s">
        <v>803</v>
      </c>
      <c r="E193" s="1402">
        <v>200000</v>
      </c>
      <c r="F193" s="1821"/>
      <c r="G193" s="1393">
        <v>0</v>
      </c>
      <c r="H193" s="1824"/>
      <c r="I193" s="1393">
        <v>0</v>
      </c>
      <c r="J193" s="1826"/>
      <c r="K193" s="1391">
        <v>0</v>
      </c>
      <c r="L193" s="1394">
        <v>0</v>
      </c>
    </row>
    <row r="194" spans="1:12" ht="45" customHeight="1">
      <c r="A194" s="1855"/>
      <c r="B194" s="1851"/>
      <c r="C194" s="1859"/>
      <c r="D194" s="1404" t="s">
        <v>804</v>
      </c>
      <c r="E194" s="1402">
        <v>10950000</v>
      </c>
      <c r="F194" s="1821"/>
      <c r="G194" s="1382">
        <v>8104629</v>
      </c>
      <c r="H194" s="1824"/>
      <c r="I194" s="1383">
        <v>4823264.25</v>
      </c>
      <c r="J194" s="1826"/>
      <c r="K194" s="1384">
        <f>I194/E194</f>
        <v>0.44048075342465753</v>
      </c>
      <c r="L194" s="1385">
        <f>I194/G194</f>
        <v>0.59512461952299112</v>
      </c>
    </row>
    <row r="195" spans="1:12" ht="45" customHeight="1">
      <c r="A195" s="1855"/>
      <c r="B195" s="1851"/>
      <c r="C195" s="1859"/>
      <c r="D195" s="1404" t="s">
        <v>774</v>
      </c>
      <c r="E195" s="1402">
        <v>247097000</v>
      </c>
      <c r="F195" s="1821"/>
      <c r="G195" s="1382">
        <v>904650464</v>
      </c>
      <c r="H195" s="1824"/>
      <c r="I195" s="1383">
        <v>880922826.26999998</v>
      </c>
      <c r="J195" s="1826"/>
      <c r="K195" s="1384">
        <f t="shared" ref="K195:K202" si="18">I195/E195</f>
        <v>3.5650891199407519</v>
      </c>
      <c r="L195" s="1385">
        <f t="shared" ref="L195:L202" si="19">I195/G195</f>
        <v>0.97377148559114646</v>
      </c>
    </row>
    <row r="196" spans="1:12" ht="45" customHeight="1">
      <c r="A196" s="1855"/>
      <c r="B196" s="1851"/>
      <c r="C196" s="1859"/>
      <c r="D196" s="1404" t="s">
        <v>778</v>
      </c>
      <c r="E196" s="1402">
        <v>101005000</v>
      </c>
      <c r="F196" s="1821"/>
      <c r="G196" s="1382">
        <v>74344931</v>
      </c>
      <c r="H196" s="1824"/>
      <c r="I196" s="1383">
        <v>51567135.850000001</v>
      </c>
      <c r="J196" s="1826"/>
      <c r="K196" s="1384">
        <f t="shared" si="18"/>
        <v>0.510540427206574</v>
      </c>
      <c r="L196" s="1385">
        <f t="shared" si="19"/>
        <v>0.69362006469546666</v>
      </c>
    </row>
    <row r="197" spans="1:12" ht="45" customHeight="1" thickBot="1">
      <c r="A197" s="1856"/>
      <c r="B197" s="1782"/>
      <c r="C197" s="1784"/>
      <c r="D197" s="1624" t="s">
        <v>777</v>
      </c>
      <c r="E197" s="1348">
        <v>216571000</v>
      </c>
      <c r="F197" s="1808"/>
      <c r="G197" s="1324">
        <v>399079365</v>
      </c>
      <c r="H197" s="1786"/>
      <c r="I197" s="1366">
        <v>377823353.53000003</v>
      </c>
      <c r="J197" s="1810"/>
      <c r="K197" s="1367">
        <f t="shared" si="18"/>
        <v>1.7445703881406098</v>
      </c>
      <c r="L197" s="1368">
        <f t="shared" si="19"/>
        <v>0.94673738275092234</v>
      </c>
    </row>
    <row r="198" spans="1:12" ht="45" customHeight="1">
      <c r="A198" s="1860">
        <v>47</v>
      </c>
      <c r="B198" s="1425" t="s">
        <v>358</v>
      </c>
      <c r="C198" s="1426" t="s">
        <v>359</v>
      </c>
      <c r="D198" s="1419" t="s">
        <v>774</v>
      </c>
      <c r="E198" s="1411">
        <v>608894000</v>
      </c>
      <c r="F198" s="1820">
        <f>SUM(E198:E201)</f>
        <v>1114905000</v>
      </c>
      <c r="G198" s="1330">
        <v>1120593218</v>
      </c>
      <c r="H198" s="1823">
        <f>SUM(G198:G201)</f>
        <v>1868975126</v>
      </c>
      <c r="I198" s="1377">
        <v>1118370572.8399999</v>
      </c>
      <c r="J198" s="1829">
        <f>SUM(I198:I201)</f>
        <v>1854764367.6500001</v>
      </c>
      <c r="K198" s="1378">
        <f>I198/E198</f>
        <v>1.8367245741294871</v>
      </c>
      <c r="L198" s="1379">
        <f t="shared" si="19"/>
        <v>0.99801654594700562</v>
      </c>
    </row>
    <row r="199" spans="1:12" ht="45" customHeight="1">
      <c r="A199" s="1860"/>
      <c r="B199" s="1795" t="s">
        <v>377</v>
      </c>
      <c r="C199" s="1796" t="s">
        <v>83</v>
      </c>
      <c r="D199" s="1404" t="s">
        <v>796</v>
      </c>
      <c r="E199" s="1411"/>
      <c r="F199" s="1820"/>
      <c r="G199" s="1330">
        <v>40678</v>
      </c>
      <c r="H199" s="1823"/>
      <c r="I199" s="1393">
        <v>0</v>
      </c>
      <c r="J199" s="1829"/>
      <c r="K199" s="1391">
        <v>0</v>
      </c>
      <c r="L199" s="1394">
        <v>0</v>
      </c>
    </row>
    <row r="200" spans="1:12" ht="45" customHeight="1">
      <c r="A200" s="1855"/>
      <c r="B200" s="1790"/>
      <c r="C200" s="1791"/>
      <c r="D200" s="1404" t="s">
        <v>774</v>
      </c>
      <c r="E200" s="1402">
        <v>1658000</v>
      </c>
      <c r="F200" s="1821"/>
      <c r="G200" s="1382">
        <v>297322</v>
      </c>
      <c r="H200" s="1824"/>
      <c r="I200" s="1383">
        <v>77528.12999999999</v>
      </c>
      <c r="J200" s="1826"/>
      <c r="K200" s="1384">
        <f>I200/E200</f>
        <v>4.6760030156815437E-2</v>
      </c>
      <c r="L200" s="1385">
        <f t="shared" si="19"/>
        <v>0.26075477092176158</v>
      </c>
    </row>
    <row r="201" spans="1:12" ht="45" customHeight="1" thickBot="1">
      <c r="A201" s="1861"/>
      <c r="B201" s="1424" t="s">
        <v>413</v>
      </c>
      <c r="C201" s="1427" t="s">
        <v>584</v>
      </c>
      <c r="D201" s="1647" t="s">
        <v>774</v>
      </c>
      <c r="E201" s="1344">
        <v>504353000</v>
      </c>
      <c r="F201" s="1822"/>
      <c r="G201" s="1346">
        <v>748043908</v>
      </c>
      <c r="H201" s="1825"/>
      <c r="I201" s="1387">
        <v>736316266.67999995</v>
      </c>
      <c r="J201" s="1830"/>
      <c r="K201" s="1388">
        <f>I201/E201</f>
        <v>1.4599224485231572</v>
      </c>
      <c r="L201" s="1389">
        <f t="shared" si="19"/>
        <v>0.98432225542568008</v>
      </c>
    </row>
    <row r="202" spans="1:12" ht="45" customHeight="1">
      <c r="A202" s="1854">
        <v>49</v>
      </c>
      <c r="B202" s="1781" t="s">
        <v>377</v>
      </c>
      <c r="C202" s="1783" t="s">
        <v>83</v>
      </c>
      <c r="D202" s="1623" t="s">
        <v>778</v>
      </c>
      <c r="E202" s="1341">
        <v>7642000</v>
      </c>
      <c r="F202" s="1807">
        <f>SUM(E202:E203)</f>
        <v>8392000</v>
      </c>
      <c r="G202" s="1303">
        <v>7642000</v>
      </c>
      <c r="H202" s="1785">
        <f>SUM(G202:G203)</f>
        <v>8392000</v>
      </c>
      <c r="I202" s="1374">
        <v>3825767.08</v>
      </c>
      <c r="J202" s="1844">
        <f>SUM(I202:I203)</f>
        <v>3997099.69</v>
      </c>
      <c r="K202" s="1342">
        <f t="shared" si="18"/>
        <v>0.5006238000523423</v>
      </c>
      <c r="L202" s="1343">
        <f t="shared" si="19"/>
        <v>0.5006238000523423</v>
      </c>
    </row>
    <row r="203" spans="1:12" ht="45" customHeight="1" thickBot="1">
      <c r="A203" s="1856"/>
      <c r="B203" s="1782"/>
      <c r="C203" s="1784"/>
      <c r="D203" s="1624" t="s">
        <v>777</v>
      </c>
      <c r="E203" s="1348">
        <v>750000</v>
      </c>
      <c r="F203" s="1808"/>
      <c r="G203" s="1324">
        <v>750000</v>
      </c>
      <c r="H203" s="1786"/>
      <c r="I203" s="1366">
        <v>171332.61000000002</v>
      </c>
      <c r="J203" s="1846"/>
      <c r="K203" s="1367">
        <f>I203/E203</f>
        <v>0.22844348000000003</v>
      </c>
      <c r="L203" s="1368">
        <f>I203/G203</f>
        <v>0.22844348000000003</v>
      </c>
    </row>
    <row r="204" spans="1:12" ht="45" customHeight="1">
      <c r="A204" s="1854">
        <v>51</v>
      </c>
      <c r="B204" s="1420" t="s">
        <v>352</v>
      </c>
      <c r="C204" s="1410" t="s">
        <v>353</v>
      </c>
      <c r="D204" s="1623" t="s">
        <v>774</v>
      </c>
      <c r="E204" s="1341">
        <v>29175000</v>
      </c>
      <c r="F204" s="1785">
        <f>SUM(E204:E209)</f>
        <v>1608604000</v>
      </c>
      <c r="G204" s="1303">
        <v>57666728.469999999</v>
      </c>
      <c r="H204" s="1785">
        <f>SUM(G204:G209)</f>
        <v>2514163637.9800005</v>
      </c>
      <c r="I204" s="1374">
        <v>50537036.939999998</v>
      </c>
      <c r="J204" s="1785">
        <f>SUM(I204:I209)</f>
        <v>2482464169.8999991</v>
      </c>
      <c r="K204" s="1428">
        <f>I204/E204</f>
        <v>1.7322034940874036</v>
      </c>
      <c r="L204" s="1343">
        <f>I204/G204</f>
        <v>0.87636386319870585</v>
      </c>
    </row>
    <row r="205" spans="1:12" ht="45" customHeight="1">
      <c r="A205" s="1855"/>
      <c r="B205" s="1851" t="s">
        <v>377</v>
      </c>
      <c r="C205" s="1859" t="s">
        <v>83</v>
      </c>
      <c r="D205" s="1404" t="s">
        <v>803</v>
      </c>
      <c r="E205" s="1402">
        <v>352000</v>
      </c>
      <c r="F205" s="1824"/>
      <c r="G205" s="1382">
        <v>44628</v>
      </c>
      <c r="H205" s="1824"/>
      <c r="I205" s="1383">
        <v>44594.65</v>
      </c>
      <c r="J205" s="1824"/>
      <c r="K205" s="1423">
        <f>I205/E205</f>
        <v>0.12668934659090911</v>
      </c>
      <c r="L205" s="1385">
        <f>I205/G205</f>
        <v>0.99925271130232141</v>
      </c>
    </row>
    <row r="206" spans="1:12" ht="45" customHeight="1">
      <c r="A206" s="1855"/>
      <c r="B206" s="1851"/>
      <c r="C206" s="1859"/>
      <c r="D206" s="1404" t="s">
        <v>804</v>
      </c>
      <c r="E206" s="1402">
        <v>219000</v>
      </c>
      <c r="F206" s="1824"/>
      <c r="G206" s="1382">
        <v>46172</v>
      </c>
      <c r="H206" s="1824"/>
      <c r="I206" s="1383">
        <v>46137.09</v>
      </c>
      <c r="J206" s="1824"/>
      <c r="K206" s="1423">
        <f>I206/E206</f>
        <v>0.21067164383561643</v>
      </c>
      <c r="L206" s="1385">
        <f>I206/G206</f>
        <v>0.99924391406046942</v>
      </c>
    </row>
    <row r="207" spans="1:12" ht="45" customHeight="1">
      <c r="A207" s="1855"/>
      <c r="B207" s="1851" t="s">
        <v>413</v>
      </c>
      <c r="C207" s="1852" t="s">
        <v>584</v>
      </c>
      <c r="D207" s="1404" t="s">
        <v>803</v>
      </c>
      <c r="E207" s="1402">
        <v>18751000</v>
      </c>
      <c r="F207" s="1824"/>
      <c r="G207" s="1382">
        <v>858500.91</v>
      </c>
      <c r="H207" s="1824"/>
      <c r="I207" s="1383">
        <v>858500</v>
      </c>
      <c r="J207" s="1824"/>
      <c r="K207" s="1423">
        <f>I207/E207</f>
        <v>4.5784224841341793E-2</v>
      </c>
      <c r="L207" s="1385">
        <f>I207/G207</f>
        <v>0.99999894001277179</v>
      </c>
    </row>
    <row r="208" spans="1:12" ht="45" customHeight="1">
      <c r="A208" s="1855"/>
      <c r="B208" s="1851"/>
      <c r="C208" s="1852"/>
      <c r="D208" s="1404" t="s">
        <v>804</v>
      </c>
      <c r="E208" s="1402">
        <v>235000</v>
      </c>
      <c r="F208" s="1824"/>
      <c r="G208" s="1393">
        <v>0</v>
      </c>
      <c r="H208" s="1824"/>
      <c r="I208" s="1393">
        <v>0</v>
      </c>
      <c r="J208" s="1824"/>
      <c r="K208" s="1391">
        <v>0</v>
      </c>
      <c r="L208" s="1394">
        <v>0</v>
      </c>
    </row>
    <row r="209" spans="1:12" ht="45" customHeight="1" thickBot="1">
      <c r="A209" s="1856"/>
      <c r="B209" s="1782"/>
      <c r="C209" s="1853"/>
      <c r="D209" s="1624" t="s">
        <v>774</v>
      </c>
      <c r="E209" s="1348">
        <v>1559872000</v>
      </c>
      <c r="F209" s="1786"/>
      <c r="G209" s="1324">
        <v>2455547608.6000004</v>
      </c>
      <c r="H209" s="1786"/>
      <c r="I209" s="1366">
        <v>2430977901.2199993</v>
      </c>
      <c r="J209" s="1786"/>
      <c r="K209" s="1429">
        <f>I209/E209</f>
        <v>1.5584470400263608</v>
      </c>
      <c r="L209" s="1368">
        <f>I209/G209</f>
        <v>0.98999420443165054</v>
      </c>
    </row>
    <row r="210" spans="1:12" ht="45" customHeight="1">
      <c r="A210" s="1862" t="s">
        <v>164</v>
      </c>
      <c r="B210" s="1790" t="s">
        <v>387</v>
      </c>
      <c r="C210" s="1865" t="s">
        <v>579</v>
      </c>
      <c r="D210" s="1419" t="s">
        <v>804</v>
      </c>
      <c r="E210" s="1411">
        <v>5038000</v>
      </c>
      <c r="F210" s="1820">
        <f>SUM(E210:E212)</f>
        <v>17011000</v>
      </c>
      <c r="G210" s="1330">
        <v>500310</v>
      </c>
      <c r="H210" s="1823">
        <f>SUM(G210:G212)</f>
        <v>31287309</v>
      </c>
      <c r="I210" s="1377">
        <v>5099.1499999999996</v>
      </c>
      <c r="J210" s="1823">
        <f>SUM(I210:I212)</f>
        <v>29906508.359999999</v>
      </c>
      <c r="K210" s="1430">
        <f>I210/E210</f>
        <v>1.0121377530766175E-3</v>
      </c>
      <c r="L210" s="1372">
        <f>I210/G210</f>
        <v>1.0191980971797484E-2</v>
      </c>
    </row>
    <row r="211" spans="1:12" ht="45" customHeight="1">
      <c r="A211" s="1863"/>
      <c r="B211" s="1851"/>
      <c r="C211" s="1852"/>
      <c r="D211" s="1404" t="s">
        <v>774</v>
      </c>
      <c r="E211" s="1402">
        <v>10331000</v>
      </c>
      <c r="F211" s="1821"/>
      <c r="G211" s="1382">
        <v>28644999</v>
      </c>
      <c r="H211" s="1824"/>
      <c r="I211" s="1383">
        <v>28620632.59</v>
      </c>
      <c r="J211" s="1824"/>
      <c r="K211" s="1384">
        <f t="shared" ref="K211:K223" si="20">I211/E211</f>
        <v>2.7703642038524827</v>
      </c>
      <c r="L211" s="1385">
        <f t="shared" ref="L211:L229" si="21">I211/G211</f>
        <v>0.99914936600277071</v>
      </c>
    </row>
    <row r="212" spans="1:12" ht="45" customHeight="1" thickBot="1">
      <c r="A212" s="1864"/>
      <c r="B212" s="1782"/>
      <c r="C212" s="1853"/>
      <c r="D212" s="1624" t="s">
        <v>777</v>
      </c>
      <c r="E212" s="1348">
        <v>1642000</v>
      </c>
      <c r="F212" s="1808"/>
      <c r="G212" s="1324">
        <v>2142000</v>
      </c>
      <c r="H212" s="1786"/>
      <c r="I212" s="1366">
        <v>1280776.6200000001</v>
      </c>
      <c r="J212" s="1786"/>
      <c r="K212" s="1367">
        <f t="shared" si="20"/>
        <v>0.7800101218026797</v>
      </c>
      <c r="L212" s="1368">
        <f t="shared" si="21"/>
        <v>0.59793492997198883</v>
      </c>
    </row>
    <row r="213" spans="1:12" ht="45" customHeight="1">
      <c r="A213" s="1860">
        <v>58</v>
      </c>
      <c r="B213" s="1849">
        <v>720</v>
      </c>
      <c r="C213" s="1817" t="s">
        <v>375</v>
      </c>
      <c r="D213" s="1419" t="s">
        <v>778</v>
      </c>
      <c r="E213" s="1411">
        <v>1992000</v>
      </c>
      <c r="F213" s="1820">
        <f>SUM(E213:E217)</f>
        <v>19451000</v>
      </c>
      <c r="G213" s="1330">
        <v>2750815</v>
      </c>
      <c r="H213" s="1823">
        <f>SUM(G213:G217)</f>
        <v>41229886</v>
      </c>
      <c r="I213" s="1377">
        <v>2529492.12</v>
      </c>
      <c r="J213" s="1829">
        <f>SUM(I213:I217)</f>
        <v>39422117.810000002</v>
      </c>
      <c r="K213" s="1378">
        <f t="shared" si="20"/>
        <v>1.2698253614457833</v>
      </c>
      <c r="L213" s="1379">
        <f t="shared" si="21"/>
        <v>0.91954279731643174</v>
      </c>
    </row>
    <row r="214" spans="1:12" ht="45" customHeight="1">
      <c r="A214" s="1855"/>
      <c r="B214" s="1858"/>
      <c r="C214" s="1818"/>
      <c r="D214" s="1404" t="s">
        <v>777</v>
      </c>
      <c r="E214" s="1402">
        <v>641000</v>
      </c>
      <c r="F214" s="1821"/>
      <c r="G214" s="1382">
        <v>614000</v>
      </c>
      <c r="H214" s="1824"/>
      <c r="I214" s="1383">
        <v>535953.21</v>
      </c>
      <c r="J214" s="1826"/>
      <c r="K214" s="1384">
        <f t="shared" si="20"/>
        <v>0.83612045241809663</v>
      </c>
      <c r="L214" s="1385">
        <f t="shared" si="21"/>
        <v>0.87288796416938108</v>
      </c>
    </row>
    <row r="215" spans="1:12" ht="45" customHeight="1">
      <c r="A215" s="1855"/>
      <c r="B215" s="1858">
        <v>750</v>
      </c>
      <c r="C215" s="1818" t="s">
        <v>83</v>
      </c>
      <c r="D215" s="1404" t="s">
        <v>774</v>
      </c>
      <c r="E215" s="1402">
        <v>3282000</v>
      </c>
      <c r="F215" s="1821"/>
      <c r="G215" s="1382">
        <v>19802385</v>
      </c>
      <c r="H215" s="1824"/>
      <c r="I215" s="1383">
        <v>19641764.900000002</v>
      </c>
      <c r="J215" s="1826"/>
      <c r="K215" s="1384">
        <f t="shared" si="20"/>
        <v>5.9846937538086538</v>
      </c>
      <c r="L215" s="1385">
        <f t="shared" si="21"/>
        <v>0.99188885076216837</v>
      </c>
    </row>
    <row r="216" spans="1:12" ht="45" customHeight="1">
      <c r="A216" s="1855"/>
      <c r="B216" s="1858"/>
      <c r="C216" s="1818"/>
      <c r="D216" s="1404" t="s">
        <v>778</v>
      </c>
      <c r="E216" s="1402">
        <v>7734000</v>
      </c>
      <c r="F216" s="1821"/>
      <c r="G216" s="1382">
        <v>6862315</v>
      </c>
      <c r="H216" s="1824"/>
      <c r="I216" s="1383">
        <v>6412313.9999999991</v>
      </c>
      <c r="J216" s="1826"/>
      <c r="K216" s="1384">
        <f t="shared" si="20"/>
        <v>0.82910705973622956</v>
      </c>
      <c r="L216" s="1385">
        <f t="shared" si="21"/>
        <v>0.93442431599248932</v>
      </c>
    </row>
    <row r="217" spans="1:12" ht="45" customHeight="1" thickBot="1">
      <c r="A217" s="1861"/>
      <c r="B217" s="1847"/>
      <c r="C217" s="1819"/>
      <c r="D217" s="1647" t="s">
        <v>777</v>
      </c>
      <c r="E217" s="1344">
        <v>5802000</v>
      </c>
      <c r="F217" s="1822"/>
      <c r="G217" s="1346">
        <v>11200371</v>
      </c>
      <c r="H217" s="1825"/>
      <c r="I217" s="1387">
        <v>10302593.58</v>
      </c>
      <c r="J217" s="1830"/>
      <c r="K217" s="1388">
        <f t="shared" si="20"/>
        <v>1.7756969286452948</v>
      </c>
      <c r="L217" s="1389">
        <f t="shared" si="21"/>
        <v>0.91984395695464016</v>
      </c>
    </row>
    <row r="218" spans="1:12" ht="45" customHeight="1">
      <c r="A218" s="1779">
        <v>61</v>
      </c>
      <c r="B218" s="1832">
        <v>750</v>
      </c>
      <c r="C218" s="1783" t="s">
        <v>83</v>
      </c>
      <c r="D218" s="1623" t="s">
        <v>775</v>
      </c>
      <c r="E218" s="1341"/>
      <c r="F218" s="1341"/>
      <c r="G218" s="1303">
        <v>402755</v>
      </c>
      <c r="H218" s="1785">
        <f>G219+G218</f>
        <v>6968032</v>
      </c>
      <c r="I218" s="1303">
        <v>168116.43</v>
      </c>
      <c r="J218" s="1809">
        <f>I219+I218</f>
        <v>6600537.3799999999</v>
      </c>
      <c r="K218" s="1319">
        <v>0</v>
      </c>
      <c r="L218" s="1343">
        <f>I218/G218</f>
        <v>0.41741612146342066</v>
      </c>
    </row>
    <row r="219" spans="1:12" ht="45" customHeight="1" thickBot="1">
      <c r="A219" s="1780"/>
      <c r="B219" s="1866"/>
      <c r="C219" s="1784"/>
      <c r="D219" s="1624" t="s">
        <v>778</v>
      </c>
      <c r="E219" s="1348">
        <v>1070000</v>
      </c>
      <c r="F219" s="1348">
        <f>E219</f>
        <v>1070000</v>
      </c>
      <c r="G219" s="1324">
        <v>6565277</v>
      </c>
      <c r="H219" s="1786"/>
      <c r="I219" s="1324">
        <v>6432420.9500000002</v>
      </c>
      <c r="J219" s="1810"/>
      <c r="K219" s="1367">
        <f t="shared" si="20"/>
        <v>6.0116083644859817</v>
      </c>
      <c r="L219" s="1368">
        <f t="shared" si="21"/>
        <v>0.9797638317469316</v>
      </c>
    </row>
    <row r="220" spans="1:12" ht="45" customHeight="1">
      <c r="A220" s="1860">
        <v>62</v>
      </c>
      <c r="B220" s="1431" t="s">
        <v>354</v>
      </c>
      <c r="C220" s="1419" t="s">
        <v>355</v>
      </c>
      <c r="D220" s="1419" t="s">
        <v>797</v>
      </c>
      <c r="E220" s="1411">
        <v>220647000</v>
      </c>
      <c r="F220" s="1820">
        <f>E220+E221</f>
        <v>222275000</v>
      </c>
      <c r="G220" s="1330">
        <v>425479000</v>
      </c>
      <c r="H220" s="1823">
        <f>SUM(G220:G221)</f>
        <v>427444413</v>
      </c>
      <c r="I220" s="1377">
        <v>409412164.55000001</v>
      </c>
      <c r="J220" s="1857">
        <f>SUM(I220:I221)</f>
        <v>411168548.35000002</v>
      </c>
      <c r="K220" s="1378">
        <f t="shared" si="20"/>
        <v>1.855507505427221</v>
      </c>
      <c r="L220" s="1379">
        <f t="shared" si="21"/>
        <v>0.96223824101777056</v>
      </c>
    </row>
    <row r="221" spans="1:12" ht="45" customHeight="1" thickBot="1">
      <c r="A221" s="1856"/>
      <c r="B221" s="1432">
        <v>750</v>
      </c>
      <c r="C221" s="1416" t="s">
        <v>83</v>
      </c>
      <c r="D221" s="1624" t="s">
        <v>797</v>
      </c>
      <c r="E221" s="1348">
        <v>1628000</v>
      </c>
      <c r="F221" s="1808"/>
      <c r="G221" s="1324">
        <v>1965413</v>
      </c>
      <c r="H221" s="1786"/>
      <c r="I221" s="1324">
        <v>1756383.8</v>
      </c>
      <c r="J221" s="1846"/>
      <c r="K221" s="1367">
        <f t="shared" si="20"/>
        <v>1.078859828009828</v>
      </c>
      <c r="L221" s="1368">
        <f t="shared" si="21"/>
        <v>0.89364617004161473</v>
      </c>
    </row>
    <row r="222" spans="1:12" ht="45" customHeight="1" thickBot="1">
      <c r="A222" s="1433">
        <v>63</v>
      </c>
      <c r="B222" s="1434">
        <v>750</v>
      </c>
      <c r="C222" s="1408" t="s">
        <v>83</v>
      </c>
      <c r="D222" s="1647" t="s">
        <v>777</v>
      </c>
      <c r="E222" s="1358">
        <v>488000</v>
      </c>
      <c r="F222" s="1358">
        <f>E222</f>
        <v>488000</v>
      </c>
      <c r="G222" s="1359">
        <v>542900</v>
      </c>
      <c r="H222" s="1359">
        <f>G222</f>
        <v>542900</v>
      </c>
      <c r="I222" s="1360">
        <v>37816.769999999997</v>
      </c>
      <c r="J222" s="1435">
        <f>I222</f>
        <v>37816.769999999997</v>
      </c>
      <c r="K222" s="1429">
        <f>I222/E222</f>
        <v>7.749338114754098E-2</v>
      </c>
      <c r="L222" s="1372">
        <f t="shared" si="21"/>
        <v>6.9656971818014363E-2</v>
      </c>
    </row>
    <row r="223" spans="1:12" ht="45" customHeight="1">
      <c r="A223" s="1854">
        <v>64</v>
      </c>
      <c r="B223" s="1869">
        <v>750</v>
      </c>
      <c r="C223" s="1871" t="s">
        <v>83</v>
      </c>
      <c r="D223" s="1623" t="s">
        <v>778</v>
      </c>
      <c r="E223" s="1341">
        <v>4001000</v>
      </c>
      <c r="F223" s="1807">
        <f>SUM(E223:E224)</f>
        <v>4001000</v>
      </c>
      <c r="G223" s="1303">
        <v>4249148</v>
      </c>
      <c r="H223" s="1807">
        <f>SUM(G223:G224)</f>
        <v>6442398</v>
      </c>
      <c r="I223" s="1303">
        <v>2553630.42</v>
      </c>
      <c r="J223" s="1807">
        <f>SUM(I223:I224)</f>
        <v>4628786.1500000004</v>
      </c>
      <c r="K223" s="1342">
        <f t="shared" si="20"/>
        <v>0.63824804298925264</v>
      </c>
      <c r="L223" s="1343">
        <f t="shared" si="21"/>
        <v>0.60097469422105321</v>
      </c>
    </row>
    <row r="224" spans="1:12" ht="45" customHeight="1" thickBot="1">
      <c r="A224" s="1856"/>
      <c r="B224" s="1870"/>
      <c r="C224" s="1872"/>
      <c r="D224" s="1624" t="s">
        <v>791</v>
      </c>
      <c r="E224" s="1348"/>
      <c r="F224" s="1808"/>
      <c r="G224" s="1324">
        <v>2193250</v>
      </c>
      <c r="H224" s="1808"/>
      <c r="I224" s="1324">
        <v>2075155.73</v>
      </c>
      <c r="J224" s="1808"/>
      <c r="K224" s="1436">
        <v>0</v>
      </c>
      <c r="L224" s="1368">
        <f t="shared" si="21"/>
        <v>0.94615558189900828</v>
      </c>
    </row>
    <row r="225" spans="1:12" ht="45" customHeight="1" thickBot="1">
      <c r="A225" s="1561">
        <v>69</v>
      </c>
      <c r="B225" s="1298" t="s">
        <v>367</v>
      </c>
      <c r="C225" s="1299" t="s">
        <v>368</v>
      </c>
      <c r="D225" s="1439" t="s">
        <v>774</v>
      </c>
      <c r="E225" s="1356">
        <v>860000</v>
      </c>
      <c r="F225" s="1356">
        <f>E225</f>
        <v>860000</v>
      </c>
      <c r="G225" s="1357">
        <v>4785687</v>
      </c>
      <c r="H225" s="1357">
        <f>G225</f>
        <v>4785687</v>
      </c>
      <c r="I225" s="1400">
        <v>4449411.96</v>
      </c>
      <c r="J225" s="1440">
        <f>I225</f>
        <v>4449411.96</v>
      </c>
      <c r="K225" s="1562">
        <f>I225/E225</f>
        <v>5.1737348372093024</v>
      </c>
      <c r="L225" s="1401">
        <f t="shared" si="21"/>
        <v>0.92973317310555414</v>
      </c>
    </row>
    <row r="226" spans="1:12" ht="45" customHeight="1">
      <c r="A226" s="1867">
        <v>71</v>
      </c>
      <c r="B226" s="1790" t="s">
        <v>377</v>
      </c>
      <c r="C226" s="1791" t="s">
        <v>83</v>
      </c>
      <c r="D226" s="1419" t="s">
        <v>774</v>
      </c>
      <c r="E226" s="1411">
        <v>6395000</v>
      </c>
      <c r="F226" s="1820">
        <f>E227+E226</f>
        <v>6568000</v>
      </c>
      <c r="G226" s="1330">
        <v>8828614</v>
      </c>
      <c r="H226" s="1823">
        <f>SUM(G226:G227)</f>
        <v>9001614</v>
      </c>
      <c r="I226" s="1377">
        <v>7786738.3399999999</v>
      </c>
      <c r="J226" s="1829">
        <f>SUM(I226:I227)</f>
        <v>7873248.2999999998</v>
      </c>
      <c r="K226" s="1378">
        <f>I226/E226</f>
        <v>1.2176291383893667</v>
      </c>
      <c r="L226" s="1379">
        <f t="shared" si="21"/>
        <v>0.88198876290208184</v>
      </c>
    </row>
    <row r="227" spans="1:12" ht="45" customHeight="1" thickBot="1">
      <c r="A227" s="1868"/>
      <c r="B227" s="1782"/>
      <c r="C227" s="1784"/>
      <c r="D227" s="1624" t="s">
        <v>777</v>
      </c>
      <c r="E227" s="1348">
        <v>173000</v>
      </c>
      <c r="F227" s="1808"/>
      <c r="G227" s="1324">
        <v>173000</v>
      </c>
      <c r="H227" s="1786"/>
      <c r="I227" s="1366">
        <v>86509.959999999992</v>
      </c>
      <c r="J227" s="1810"/>
      <c r="K227" s="1367">
        <f>I227/E227</f>
        <v>0.50005757225433523</v>
      </c>
      <c r="L227" s="1368">
        <f t="shared" si="21"/>
        <v>0.50005757225433523</v>
      </c>
    </row>
    <row r="228" spans="1:12" ht="45" customHeight="1" thickBot="1">
      <c r="A228" s="1437">
        <v>76</v>
      </c>
      <c r="B228" s="1334" t="s">
        <v>367</v>
      </c>
      <c r="C228" s="1335" t="s">
        <v>368</v>
      </c>
      <c r="D228" s="1408" t="s">
        <v>778</v>
      </c>
      <c r="E228" s="1358">
        <v>646000</v>
      </c>
      <c r="F228" s="1358">
        <f>E228</f>
        <v>646000</v>
      </c>
      <c r="G228" s="1359">
        <v>646000</v>
      </c>
      <c r="H228" s="1359">
        <f>G228</f>
        <v>646000</v>
      </c>
      <c r="I228" s="1360">
        <v>49965.55</v>
      </c>
      <c r="J228" s="1435">
        <f>I228</f>
        <v>49965.55</v>
      </c>
      <c r="K228" s="1371">
        <f>I228/E228</f>
        <v>7.7346052631578954E-2</v>
      </c>
      <c r="L228" s="1372">
        <f t="shared" si="21"/>
        <v>7.7346052631578954E-2</v>
      </c>
    </row>
    <row r="229" spans="1:12" ht="45" customHeight="1" thickBot="1">
      <c r="A229" s="1438">
        <v>80</v>
      </c>
      <c r="B229" s="1298" t="s">
        <v>377</v>
      </c>
      <c r="C229" s="1439" t="s">
        <v>83</v>
      </c>
      <c r="D229" s="1439" t="s">
        <v>783</v>
      </c>
      <c r="E229" s="1356"/>
      <c r="F229" s="1356">
        <f>E229</f>
        <v>0</v>
      </c>
      <c r="G229" s="1357">
        <v>5550000</v>
      </c>
      <c r="H229" s="1357">
        <f>G229</f>
        <v>5550000</v>
      </c>
      <c r="I229" s="1400">
        <v>5457883.3899999997</v>
      </c>
      <c r="J229" s="1440">
        <f>I229</f>
        <v>5457883.3899999997</v>
      </c>
      <c r="K229" s="1441">
        <v>0</v>
      </c>
      <c r="L229" s="1401">
        <f t="shared" si="21"/>
        <v>0.98340241261261252</v>
      </c>
    </row>
    <row r="230" spans="1:12" ht="45" customHeight="1">
      <c r="A230" s="1877">
        <v>83</v>
      </c>
      <c r="B230" s="1879">
        <v>758</v>
      </c>
      <c r="C230" s="1836" t="s">
        <v>401</v>
      </c>
      <c r="D230" s="1649" t="s">
        <v>833</v>
      </c>
      <c r="E230" s="1442">
        <f>33942705000+1339000000+156400000</f>
        <v>35438105000</v>
      </c>
      <c r="F230" s="1881">
        <f>SUM(E230:E231)</f>
        <v>35468590000</v>
      </c>
      <c r="G230" s="1330">
        <v>6509564399.9399986</v>
      </c>
      <c r="H230" s="1881">
        <f>SUM(G230:G231)</f>
        <v>6533394931.9399986</v>
      </c>
      <c r="I230" s="1443">
        <v>0</v>
      </c>
      <c r="J230" s="1883">
        <f>SUM(I230:I231)</f>
        <v>0</v>
      </c>
      <c r="K230" s="1444">
        <v>0</v>
      </c>
      <c r="L230" s="1445">
        <v>0</v>
      </c>
    </row>
    <row r="231" spans="1:12" ht="45" customHeight="1" thickBot="1">
      <c r="A231" s="1878"/>
      <c r="B231" s="1880"/>
      <c r="C231" s="1839"/>
      <c r="D231" s="1647" t="s">
        <v>834</v>
      </c>
      <c r="E231" s="1446">
        <v>30485000</v>
      </c>
      <c r="F231" s="1882"/>
      <c r="G231" s="1346">
        <v>23830532</v>
      </c>
      <c r="H231" s="1882"/>
      <c r="I231" s="1447">
        <v>0</v>
      </c>
      <c r="J231" s="1884"/>
      <c r="K231" s="1448">
        <v>0</v>
      </c>
      <c r="L231" s="1449">
        <v>0</v>
      </c>
    </row>
    <row r="232" spans="1:12" ht="45" customHeight="1">
      <c r="A232" s="1873">
        <v>88</v>
      </c>
      <c r="B232" s="1781" t="s">
        <v>390</v>
      </c>
      <c r="C232" s="1783" t="s">
        <v>391</v>
      </c>
      <c r="D232" s="1623" t="s">
        <v>774</v>
      </c>
      <c r="E232" s="1341">
        <v>433000</v>
      </c>
      <c r="F232" s="1807">
        <f>SUM(E232:E234)</f>
        <v>3552000</v>
      </c>
      <c r="G232" s="1303">
        <v>2542118</v>
      </c>
      <c r="H232" s="1785">
        <f>SUM(G232:G234)</f>
        <v>42880042</v>
      </c>
      <c r="I232" s="1374">
        <v>2542115.1999999997</v>
      </c>
      <c r="J232" s="1844">
        <f>SUM(I232:I234)</f>
        <v>42256106.770000003</v>
      </c>
      <c r="K232" s="1342">
        <f>I232/E232</f>
        <v>5.8709357967667426</v>
      </c>
      <c r="L232" s="1343">
        <f t="shared" ref="L232:L239" si="22">I232/G232</f>
        <v>0.99999889855624313</v>
      </c>
    </row>
    <row r="233" spans="1:12" ht="45" customHeight="1">
      <c r="A233" s="1874"/>
      <c r="B233" s="1851"/>
      <c r="C233" s="1859"/>
      <c r="D233" s="1404" t="s">
        <v>778</v>
      </c>
      <c r="E233" s="1402">
        <v>2096000</v>
      </c>
      <c r="F233" s="1821"/>
      <c r="G233" s="1382">
        <v>38610742</v>
      </c>
      <c r="H233" s="1824"/>
      <c r="I233" s="1383">
        <v>38214584.390000001</v>
      </c>
      <c r="J233" s="1845"/>
      <c r="K233" s="1384">
        <f>I233/E233</f>
        <v>18.232149041030535</v>
      </c>
      <c r="L233" s="1385">
        <f t="shared" si="22"/>
        <v>0.98973970482100548</v>
      </c>
    </row>
    <row r="234" spans="1:12" ht="45" customHeight="1" thickBot="1">
      <c r="A234" s="1875"/>
      <c r="B234" s="1795"/>
      <c r="C234" s="1796"/>
      <c r="D234" s="1647" t="s">
        <v>777</v>
      </c>
      <c r="E234" s="1344">
        <v>1023000</v>
      </c>
      <c r="F234" s="1822"/>
      <c r="G234" s="1346">
        <v>1727182</v>
      </c>
      <c r="H234" s="1825"/>
      <c r="I234" s="1387">
        <v>1499407.18</v>
      </c>
      <c r="J234" s="1876"/>
      <c r="K234" s="1388">
        <f>I234/E234</f>
        <v>1.4656961681329423</v>
      </c>
      <c r="L234" s="1389">
        <f t="shared" si="22"/>
        <v>0.86812344037860512</v>
      </c>
    </row>
    <row r="235" spans="1:12" ht="45" customHeight="1">
      <c r="A235" s="1779" t="s">
        <v>835</v>
      </c>
      <c r="B235" s="1421" t="s">
        <v>387</v>
      </c>
      <c r="C235" s="1450" t="s">
        <v>579</v>
      </c>
      <c r="D235" s="1623" t="s">
        <v>774</v>
      </c>
      <c r="E235" s="1341"/>
      <c r="F235" s="1807">
        <f>SUM(E235:E236)</f>
        <v>0</v>
      </c>
      <c r="G235" s="1303">
        <v>3230489</v>
      </c>
      <c r="H235" s="1785">
        <f>SUM(G235:G236)</f>
        <v>11579435</v>
      </c>
      <c r="I235" s="1374">
        <v>3230489</v>
      </c>
      <c r="J235" s="1785">
        <f>SUM(I235:I236)</f>
        <v>10987059.48</v>
      </c>
      <c r="K235" s="1319">
        <v>0</v>
      </c>
      <c r="L235" s="1343">
        <f t="shared" si="22"/>
        <v>1</v>
      </c>
    </row>
    <row r="236" spans="1:12" ht="45" customHeight="1" thickBot="1">
      <c r="A236" s="1794"/>
      <c r="B236" s="1424" t="s">
        <v>426</v>
      </c>
      <c r="C236" s="1451" t="s">
        <v>178</v>
      </c>
      <c r="D236" s="1647" t="s">
        <v>777</v>
      </c>
      <c r="E236" s="1344"/>
      <c r="F236" s="1822"/>
      <c r="G236" s="1346">
        <v>8348946</v>
      </c>
      <c r="H236" s="1825"/>
      <c r="I236" s="1366">
        <v>7756570.4800000004</v>
      </c>
      <c r="J236" s="1825"/>
      <c r="K236" s="1452">
        <v>0</v>
      </c>
      <c r="L236" s="1389">
        <f t="shared" si="22"/>
        <v>0.92904786783864701</v>
      </c>
    </row>
    <row r="237" spans="1:12" ht="45" customHeight="1">
      <c r="A237" s="1779" t="s">
        <v>836</v>
      </c>
      <c r="B237" s="1421" t="s">
        <v>387</v>
      </c>
      <c r="C237" s="1450" t="s">
        <v>579</v>
      </c>
      <c r="D237" s="1623" t="s">
        <v>774</v>
      </c>
      <c r="E237" s="1341"/>
      <c r="F237" s="1341"/>
      <c r="G237" s="1303">
        <v>1405675</v>
      </c>
      <c r="H237" s="1785">
        <f>G238+G237</f>
        <v>8071872</v>
      </c>
      <c r="I237" s="1374">
        <v>1405674.75</v>
      </c>
      <c r="J237" s="1785">
        <f>I238+I237</f>
        <v>7035826.6699999999</v>
      </c>
      <c r="K237" s="1319">
        <v>0</v>
      </c>
      <c r="L237" s="1320">
        <f>I237/G237</f>
        <v>0.99999982214950112</v>
      </c>
    </row>
    <row r="238" spans="1:12" ht="45" customHeight="1" thickBot="1">
      <c r="A238" s="1780"/>
      <c r="B238" s="1453" t="s">
        <v>426</v>
      </c>
      <c r="C238" s="1454" t="s">
        <v>178</v>
      </c>
      <c r="D238" s="1624" t="s">
        <v>777</v>
      </c>
      <c r="E238" s="1348"/>
      <c r="F238" s="1348">
        <f>E238</f>
        <v>0</v>
      </c>
      <c r="G238" s="1324">
        <v>6666197</v>
      </c>
      <c r="H238" s="1786"/>
      <c r="I238" s="1455">
        <v>5630151.9199999999</v>
      </c>
      <c r="J238" s="1786"/>
      <c r="K238" s="1325">
        <v>0</v>
      </c>
      <c r="L238" s="1456">
        <f t="shared" si="22"/>
        <v>0.84458228882224751</v>
      </c>
    </row>
    <row r="239" spans="1:12" ht="45" customHeight="1">
      <c r="A239" s="1789" t="s">
        <v>837</v>
      </c>
      <c r="B239" s="1790" t="s">
        <v>387</v>
      </c>
      <c r="C239" s="1865" t="s">
        <v>579</v>
      </c>
      <c r="D239" s="1419" t="s">
        <v>774</v>
      </c>
      <c r="E239" s="1411">
        <v>9884000</v>
      </c>
      <c r="F239" s="1857">
        <f>SUM(E239:E242)</f>
        <v>13225000</v>
      </c>
      <c r="G239" s="1330">
        <v>10194226</v>
      </c>
      <c r="H239" s="1857">
        <f>SUM(G239:G242)</f>
        <v>16666786</v>
      </c>
      <c r="I239" s="1377">
        <v>6162699.75</v>
      </c>
      <c r="J239" s="1857">
        <f>SUM(I239:I242)</f>
        <v>11508965.460000001</v>
      </c>
      <c r="K239" s="1378">
        <f>I239/E239</f>
        <v>0.62350260522055845</v>
      </c>
      <c r="L239" s="1343">
        <f t="shared" si="22"/>
        <v>0.60452846052265274</v>
      </c>
    </row>
    <row r="240" spans="1:12" ht="45" customHeight="1">
      <c r="A240" s="1831"/>
      <c r="B240" s="1851"/>
      <c r="C240" s="1852"/>
      <c r="D240" s="1404" t="s">
        <v>781</v>
      </c>
      <c r="E240" s="1402">
        <v>2550000</v>
      </c>
      <c r="F240" s="1845"/>
      <c r="G240" s="1393">
        <v>0</v>
      </c>
      <c r="H240" s="1845"/>
      <c r="I240" s="1393">
        <v>0</v>
      </c>
      <c r="J240" s="1845"/>
      <c r="K240" s="1391">
        <v>0</v>
      </c>
      <c r="L240" s="1457">
        <v>0</v>
      </c>
    </row>
    <row r="241" spans="1:12" ht="45" customHeight="1">
      <c r="A241" s="1831"/>
      <c r="B241" s="1458" t="s">
        <v>403</v>
      </c>
      <c r="C241" s="1459" t="s">
        <v>404</v>
      </c>
      <c r="D241" s="1404" t="s">
        <v>774</v>
      </c>
      <c r="E241" s="1402">
        <v>791000</v>
      </c>
      <c r="F241" s="1845"/>
      <c r="G241" s="1382">
        <v>791000</v>
      </c>
      <c r="H241" s="1845"/>
      <c r="I241" s="1393">
        <v>0</v>
      </c>
      <c r="J241" s="1845"/>
      <c r="K241" s="1391">
        <v>0</v>
      </c>
      <c r="L241" s="1394">
        <v>0</v>
      </c>
    </row>
    <row r="242" spans="1:12" ht="45" customHeight="1" thickBot="1">
      <c r="A242" s="1780"/>
      <c r="B242" s="1453" t="s">
        <v>426</v>
      </c>
      <c r="C242" s="1454" t="s">
        <v>178</v>
      </c>
      <c r="D242" s="1624" t="s">
        <v>777</v>
      </c>
      <c r="E242" s="1348"/>
      <c r="F242" s="1846"/>
      <c r="G242" s="1324">
        <v>5681560</v>
      </c>
      <c r="H242" s="1846"/>
      <c r="I242" s="1366">
        <v>5346265.71</v>
      </c>
      <c r="J242" s="1846"/>
      <c r="K242" s="1325">
        <v>0</v>
      </c>
      <c r="L242" s="1456">
        <f t="shared" ref="L242:L247" si="23">I242/G242</f>
        <v>0.94098552334218066</v>
      </c>
    </row>
    <row r="243" spans="1:12" ht="45" customHeight="1">
      <c r="A243" s="1885" t="s">
        <v>838</v>
      </c>
      <c r="B243" s="1425" t="s">
        <v>387</v>
      </c>
      <c r="C243" s="1460" t="s">
        <v>579</v>
      </c>
      <c r="D243" s="1419" t="s">
        <v>774</v>
      </c>
      <c r="E243" s="1411"/>
      <c r="F243" s="1887">
        <f>SUM(E243:E244)</f>
        <v>0</v>
      </c>
      <c r="G243" s="1330">
        <v>254948</v>
      </c>
      <c r="H243" s="1887">
        <f>SUM(G243:G244)</f>
        <v>3654455</v>
      </c>
      <c r="I243" s="1330">
        <v>254947.25</v>
      </c>
      <c r="J243" s="1887">
        <f>SUM(I243:I244)</f>
        <v>3612749.45</v>
      </c>
      <c r="K243" s="1339">
        <v>0</v>
      </c>
      <c r="L243" s="1343">
        <f t="shared" si="23"/>
        <v>0.99999705822363771</v>
      </c>
    </row>
    <row r="244" spans="1:12" ht="45" customHeight="1" thickBot="1">
      <c r="A244" s="1886"/>
      <c r="B244" s="1350" t="s">
        <v>426</v>
      </c>
      <c r="C244" s="1351" t="s">
        <v>178</v>
      </c>
      <c r="D244" s="1624" t="s">
        <v>777</v>
      </c>
      <c r="E244" s="1352"/>
      <c r="F244" s="1888"/>
      <c r="G244" s="1354">
        <v>3399507</v>
      </c>
      <c r="H244" s="1888"/>
      <c r="I244" s="1330">
        <v>3357802.2</v>
      </c>
      <c r="J244" s="1888"/>
      <c r="K244" s="1325">
        <v>0</v>
      </c>
      <c r="L244" s="1456">
        <f t="shared" si="23"/>
        <v>0.98773210350794993</v>
      </c>
    </row>
    <row r="245" spans="1:12" ht="45" customHeight="1">
      <c r="A245" s="1889" t="s">
        <v>839</v>
      </c>
      <c r="B245" s="1890" t="s">
        <v>387</v>
      </c>
      <c r="C245" s="1891" t="s">
        <v>579</v>
      </c>
      <c r="D245" s="1646" t="s">
        <v>774</v>
      </c>
      <c r="E245" s="1461">
        <v>89000</v>
      </c>
      <c r="F245" s="1827">
        <f>SUM(E245:E247)</f>
        <v>89000</v>
      </c>
      <c r="G245" s="1312">
        <v>5704922</v>
      </c>
      <c r="H245" s="1827">
        <f>SUM(G245:G247)</f>
        <v>16309924</v>
      </c>
      <c r="I245" s="1462">
        <v>5704920.7599999998</v>
      </c>
      <c r="J245" s="1827">
        <f>SUM(I245:I247)</f>
        <v>15455948.539999999</v>
      </c>
      <c r="K245" s="1342">
        <f>I245/E245</f>
        <v>64.100233258426968</v>
      </c>
      <c r="L245" s="1343">
        <f t="shared" si="23"/>
        <v>0.99999978264382927</v>
      </c>
    </row>
    <row r="246" spans="1:12" ht="45" customHeight="1">
      <c r="A246" s="1885"/>
      <c r="B246" s="1790"/>
      <c r="C246" s="1865"/>
      <c r="D246" s="1404" t="s">
        <v>783</v>
      </c>
      <c r="E246" s="1402"/>
      <c r="F246" s="1828"/>
      <c r="G246" s="1382">
        <v>4110863</v>
      </c>
      <c r="H246" s="1828"/>
      <c r="I246" s="1383">
        <v>4110862.65</v>
      </c>
      <c r="J246" s="1828"/>
      <c r="K246" s="1391">
        <v>0</v>
      </c>
      <c r="L246" s="1379">
        <f t="shared" si="23"/>
        <v>0.9999999148597265</v>
      </c>
    </row>
    <row r="247" spans="1:12" ht="45" customHeight="1" thickBot="1">
      <c r="A247" s="1886"/>
      <c r="B247" s="1350" t="s">
        <v>426</v>
      </c>
      <c r="C247" s="1351" t="s">
        <v>178</v>
      </c>
      <c r="D247" s="1624" t="s">
        <v>777</v>
      </c>
      <c r="E247" s="1352"/>
      <c r="F247" s="1843"/>
      <c r="G247" s="1354">
        <v>6494139</v>
      </c>
      <c r="H247" s="1843"/>
      <c r="I247" s="1366">
        <v>5640165.1299999999</v>
      </c>
      <c r="J247" s="1843"/>
      <c r="K247" s="1355">
        <v>0</v>
      </c>
      <c r="L247" s="1456">
        <f t="shared" si="23"/>
        <v>0.8685008328278776</v>
      </c>
    </row>
    <row r="248" spans="1:12" ht="45" customHeight="1">
      <c r="A248" s="1779" t="s">
        <v>840</v>
      </c>
      <c r="B248" s="1421" t="s">
        <v>354</v>
      </c>
      <c r="C248" s="1422" t="s">
        <v>355</v>
      </c>
      <c r="D248" s="1623" t="s">
        <v>797</v>
      </c>
      <c r="E248" s="1341">
        <v>236000</v>
      </c>
      <c r="F248" s="1785">
        <f>SUM(E248:E253)</f>
        <v>236000</v>
      </c>
      <c r="G248" s="1303">
        <v>236000</v>
      </c>
      <c r="H248" s="1785">
        <f>SUM(G248:G253)</f>
        <v>22830645</v>
      </c>
      <c r="I248" s="1362">
        <v>0</v>
      </c>
      <c r="J248" s="1785">
        <f>SUM(I248:I253)</f>
        <v>21424511.940000001</v>
      </c>
      <c r="K248" s="1319">
        <v>0</v>
      </c>
      <c r="L248" s="1363">
        <v>0</v>
      </c>
    </row>
    <row r="249" spans="1:12" ht="45" customHeight="1">
      <c r="A249" s="1831"/>
      <c r="B249" s="1458" t="s">
        <v>377</v>
      </c>
      <c r="C249" s="1459" t="s">
        <v>83</v>
      </c>
      <c r="D249" s="1404" t="s">
        <v>784</v>
      </c>
      <c r="E249" s="1402"/>
      <c r="F249" s="1824"/>
      <c r="G249" s="1382">
        <v>222750</v>
      </c>
      <c r="H249" s="1824"/>
      <c r="I249" s="1382">
        <v>221507.89</v>
      </c>
      <c r="J249" s="1824"/>
      <c r="K249" s="1391">
        <v>0</v>
      </c>
      <c r="L249" s="1332">
        <f>I249/G249</f>
        <v>0.99442374859708205</v>
      </c>
    </row>
    <row r="250" spans="1:12" ht="45" customHeight="1">
      <c r="A250" s="1831"/>
      <c r="B250" s="1851" t="s">
        <v>387</v>
      </c>
      <c r="C250" s="1852" t="s">
        <v>579</v>
      </c>
      <c r="D250" s="1404" t="s">
        <v>774</v>
      </c>
      <c r="E250" s="1402"/>
      <c r="F250" s="1824"/>
      <c r="G250" s="1382">
        <v>7748699</v>
      </c>
      <c r="H250" s="1824"/>
      <c r="I250" s="1382">
        <v>7748698.1500000004</v>
      </c>
      <c r="J250" s="1824"/>
      <c r="K250" s="1391">
        <v>0</v>
      </c>
      <c r="L250" s="1379">
        <f>I250/G250</f>
        <v>0.99999989030416592</v>
      </c>
    </row>
    <row r="251" spans="1:12" ht="45" customHeight="1">
      <c r="A251" s="1831"/>
      <c r="B251" s="1851"/>
      <c r="C251" s="1852"/>
      <c r="D251" s="1404" t="s">
        <v>784</v>
      </c>
      <c r="E251" s="1402"/>
      <c r="F251" s="1824"/>
      <c r="G251" s="1382">
        <v>5298153</v>
      </c>
      <c r="H251" s="1824"/>
      <c r="I251" s="1382">
        <v>5298152.1500000004</v>
      </c>
      <c r="J251" s="1824"/>
      <c r="K251" s="1391">
        <v>0</v>
      </c>
      <c r="L251" s="1385">
        <f>I251/G251</f>
        <v>0.99999983956673211</v>
      </c>
    </row>
    <row r="252" spans="1:12" ht="45" customHeight="1">
      <c r="A252" s="1831"/>
      <c r="B252" s="1458" t="s">
        <v>403</v>
      </c>
      <c r="C252" s="1459" t="s">
        <v>404</v>
      </c>
      <c r="D252" s="1404" t="s">
        <v>784</v>
      </c>
      <c r="E252" s="1402"/>
      <c r="F252" s="1824"/>
      <c r="G252" s="1382">
        <v>3500000</v>
      </c>
      <c r="H252" s="1824"/>
      <c r="I252" s="1382">
        <v>2892056.12</v>
      </c>
      <c r="J252" s="1824"/>
      <c r="K252" s="1391">
        <v>0</v>
      </c>
      <c r="L252" s="1385">
        <f>I252/G252</f>
        <v>0.82630174857142857</v>
      </c>
    </row>
    <row r="253" spans="1:12" ht="45" customHeight="1" thickBot="1">
      <c r="A253" s="1780"/>
      <c r="B253" s="1453" t="s">
        <v>426</v>
      </c>
      <c r="C253" s="1454" t="s">
        <v>178</v>
      </c>
      <c r="D253" s="1624" t="s">
        <v>777</v>
      </c>
      <c r="E253" s="1348"/>
      <c r="F253" s="1786"/>
      <c r="G253" s="1324">
        <v>5825043</v>
      </c>
      <c r="H253" s="1786"/>
      <c r="I253" s="1324">
        <v>5264097.63</v>
      </c>
      <c r="J253" s="1786"/>
      <c r="K253" s="1325">
        <v>0</v>
      </c>
      <c r="L253" s="1368">
        <f>I253/G253</f>
        <v>0.90370107654140919</v>
      </c>
    </row>
    <row r="254" spans="1:12" ht="45" customHeight="1">
      <c r="A254" s="1889" t="s">
        <v>841</v>
      </c>
      <c r="B254" s="1421" t="s">
        <v>354</v>
      </c>
      <c r="C254" s="1422" t="s">
        <v>355</v>
      </c>
      <c r="D254" s="1623" t="s">
        <v>797</v>
      </c>
      <c r="E254" s="1341">
        <v>99000</v>
      </c>
      <c r="F254" s="1827">
        <f>SUM(E254:E257)</f>
        <v>673000</v>
      </c>
      <c r="G254" s="1303">
        <v>99000</v>
      </c>
      <c r="H254" s="1827">
        <f>SUM(G254:G257)</f>
        <v>23790388</v>
      </c>
      <c r="I254" s="1362">
        <v>0</v>
      </c>
      <c r="J254" s="1827">
        <f>SUM(I254:I257)</f>
        <v>22923797.859999999</v>
      </c>
      <c r="K254" s="1319">
        <v>0</v>
      </c>
      <c r="L254" s="1363">
        <v>0</v>
      </c>
    </row>
    <row r="255" spans="1:12" ht="45" customHeight="1">
      <c r="A255" s="1885"/>
      <c r="B255" s="1458" t="s">
        <v>377</v>
      </c>
      <c r="C255" s="1459" t="s">
        <v>83</v>
      </c>
      <c r="D255" s="1404" t="s">
        <v>774</v>
      </c>
      <c r="E255" s="1402"/>
      <c r="F255" s="1828"/>
      <c r="G255" s="1382">
        <v>2173430</v>
      </c>
      <c r="H255" s="1828"/>
      <c r="I255" s="1377">
        <v>2173427.79</v>
      </c>
      <c r="J255" s="1828"/>
      <c r="K255" s="1391">
        <v>0</v>
      </c>
      <c r="L255" s="1385">
        <f t="shared" ref="L255:L260" si="24">I255/G255</f>
        <v>0.99999898317406133</v>
      </c>
    </row>
    <row r="256" spans="1:12" ht="45" customHeight="1">
      <c r="A256" s="1885"/>
      <c r="B256" s="1458" t="s">
        <v>387</v>
      </c>
      <c r="C256" s="1463" t="s">
        <v>579</v>
      </c>
      <c r="D256" s="1404" t="s">
        <v>774</v>
      </c>
      <c r="E256" s="1402">
        <v>574000</v>
      </c>
      <c r="F256" s="1828"/>
      <c r="G256" s="1382">
        <v>10415511</v>
      </c>
      <c r="H256" s="1828"/>
      <c r="I256" s="1383">
        <v>10410358.359999999</v>
      </c>
      <c r="J256" s="1828"/>
      <c r="K256" s="1384">
        <f>I256/E256</f>
        <v>18.13651282229965</v>
      </c>
      <c r="L256" s="1385">
        <f t="shared" si="24"/>
        <v>0.99950529167507951</v>
      </c>
    </row>
    <row r="257" spans="1:12" ht="45" customHeight="1" thickBot="1">
      <c r="A257" s="1886"/>
      <c r="B257" s="1350" t="s">
        <v>426</v>
      </c>
      <c r="C257" s="1351" t="s">
        <v>178</v>
      </c>
      <c r="D257" s="1624" t="s">
        <v>777</v>
      </c>
      <c r="E257" s="1352"/>
      <c r="F257" s="1843"/>
      <c r="G257" s="1354">
        <v>11102447</v>
      </c>
      <c r="H257" s="1843"/>
      <c r="I257" s="1366">
        <v>10340011.710000001</v>
      </c>
      <c r="J257" s="1843"/>
      <c r="K257" s="1325">
        <v>0</v>
      </c>
      <c r="L257" s="1368">
        <f t="shared" si="24"/>
        <v>0.93132727496920287</v>
      </c>
    </row>
    <row r="258" spans="1:12" ht="45" customHeight="1">
      <c r="A258" s="1885" t="s">
        <v>842</v>
      </c>
      <c r="B258" s="1458" t="s">
        <v>387</v>
      </c>
      <c r="C258" s="1463" t="s">
        <v>579</v>
      </c>
      <c r="D258" s="1404" t="s">
        <v>774</v>
      </c>
      <c r="E258" s="1341"/>
      <c r="F258" s="1892">
        <f>SUM(E258:E260)</f>
        <v>0</v>
      </c>
      <c r="G258" s="1303">
        <v>90436</v>
      </c>
      <c r="H258" s="1892">
        <f>SUM(G258:G260)</f>
        <v>3836530</v>
      </c>
      <c r="I258" s="1377">
        <v>90435.75</v>
      </c>
      <c r="J258" s="1892">
        <f>SUM(I258:I260)</f>
        <v>3510205.78</v>
      </c>
      <c r="K258" s="1319">
        <v>0</v>
      </c>
      <c r="L258" s="1379">
        <f t="shared" si="24"/>
        <v>0.999997235614136</v>
      </c>
    </row>
    <row r="259" spans="1:12" ht="45" customHeight="1">
      <c r="A259" s="1885"/>
      <c r="B259" s="1425" t="s">
        <v>426</v>
      </c>
      <c r="C259" s="1464" t="s">
        <v>178</v>
      </c>
      <c r="D259" s="1419" t="s">
        <v>777</v>
      </c>
      <c r="E259" s="1411"/>
      <c r="F259" s="1887"/>
      <c r="G259" s="1330">
        <v>3605206</v>
      </c>
      <c r="H259" s="1887"/>
      <c r="I259" s="1377">
        <v>3278882.03</v>
      </c>
      <c r="J259" s="1887"/>
      <c r="K259" s="1339">
        <v>0</v>
      </c>
      <c r="L259" s="1379">
        <f t="shared" si="24"/>
        <v>0.90948534702316586</v>
      </c>
    </row>
    <row r="260" spans="1:12" ht="45" customHeight="1" thickBot="1">
      <c r="A260" s="1886"/>
      <c r="B260" s="1424" t="s">
        <v>416</v>
      </c>
      <c r="C260" s="1427" t="s">
        <v>585</v>
      </c>
      <c r="D260" s="1647" t="s">
        <v>786</v>
      </c>
      <c r="E260" s="1344"/>
      <c r="F260" s="1888"/>
      <c r="G260" s="1346">
        <v>140888</v>
      </c>
      <c r="H260" s="1888"/>
      <c r="I260" s="1387">
        <v>140888</v>
      </c>
      <c r="J260" s="1888"/>
      <c r="K260" s="1452">
        <v>0</v>
      </c>
      <c r="L260" s="1389">
        <f t="shared" si="24"/>
        <v>1</v>
      </c>
    </row>
    <row r="261" spans="1:12" ht="45" customHeight="1">
      <c r="A261" s="1779" t="s">
        <v>843</v>
      </c>
      <c r="B261" s="1421" t="s">
        <v>354</v>
      </c>
      <c r="C261" s="1422" t="s">
        <v>355</v>
      </c>
      <c r="D261" s="1623" t="s">
        <v>797</v>
      </c>
      <c r="E261" s="1341">
        <v>86000</v>
      </c>
      <c r="F261" s="1785">
        <f>SUM(E261:E264)</f>
        <v>3086000</v>
      </c>
      <c r="G261" s="1303">
        <v>86000</v>
      </c>
      <c r="H261" s="1785">
        <f>SUM(G261:G264)</f>
        <v>7962326</v>
      </c>
      <c r="I261" s="1362">
        <v>0</v>
      </c>
      <c r="J261" s="1785">
        <f>SUM(I261:I264)</f>
        <v>7650797.9499999993</v>
      </c>
      <c r="K261" s="1319">
        <v>0</v>
      </c>
      <c r="L261" s="1363">
        <v>0</v>
      </c>
    </row>
    <row r="262" spans="1:12" ht="45" customHeight="1">
      <c r="A262" s="1831"/>
      <c r="B262" s="1851" t="s">
        <v>387</v>
      </c>
      <c r="C262" s="1852" t="s">
        <v>579</v>
      </c>
      <c r="D262" s="1404" t="s">
        <v>774</v>
      </c>
      <c r="E262" s="1402"/>
      <c r="F262" s="1824"/>
      <c r="G262" s="1382">
        <v>1106976</v>
      </c>
      <c r="H262" s="1824"/>
      <c r="I262" s="1383">
        <v>1106975.3999999999</v>
      </c>
      <c r="J262" s="1824"/>
      <c r="K262" s="1391">
        <v>0</v>
      </c>
      <c r="L262" s="1385">
        <f>I262/G262</f>
        <v>0.99999945798282885</v>
      </c>
    </row>
    <row r="263" spans="1:12" ht="45" customHeight="1">
      <c r="A263" s="1831"/>
      <c r="B263" s="1851"/>
      <c r="C263" s="1852"/>
      <c r="D263" s="1404" t="s">
        <v>787</v>
      </c>
      <c r="E263" s="1402">
        <v>3000000</v>
      </c>
      <c r="F263" s="1824"/>
      <c r="G263" s="1382">
        <v>3656230</v>
      </c>
      <c r="H263" s="1824"/>
      <c r="I263" s="1383">
        <v>3656229.7</v>
      </c>
      <c r="J263" s="1824"/>
      <c r="K263" s="1384">
        <f>I263/E263</f>
        <v>1.2187432333333335</v>
      </c>
      <c r="L263" s="1385">
        <f>I263/G263</f>
        <v>0.99999991794826915</v>
      </c>
    </row>
    <row r="264" spans="1:12" ht="45" customHeight="1" thickBot="1">
      <c r="A264" s="1780"/>
      <c r="B264" s="1453" t="s">
        <v>426</v>
      </c>
      <c r="C264" s="1454" t="s">
        <v>178</v>
      </c>
      <c r="D264" s="1624" t="s">
        <v>777</v>
      </c>
      <c r="E264" s="1348"/>
      <c r="F264" s="1786"/>
      <c r="G264" s="1324">
        <v>3113120</v>
      </c>
      <c r="H264" s="1786"/>
      <c r="I264" s="1366">
        <v>2887592.85</v>
      </c>
      <c r="J264" s="1786"/>
      <c r="K264" s="1325">
        <v>0</v>
      </c>
      <c r="L264" s="1368">
        <f>I264/G264</f>
        <v>0.92755590854191294</v>
      </c>
    </row>
    <row r="265" spans="1:12" ht="45" customHeight="1">
      <c r="A265" s="1889" t="s">
        <v>844</v>
      </c>
      <c r="B265" s="1421" t="s">
        <v>354</v>
      </c>
      <c r="C265" s="1422" t="s">
        <v>355</v>
      </c>
      <c r="D265" s="1623" t="s">
        <v>797</v>
      </c>
      <c r="E265" s="1341">
        <v>77000</v>
      </c>
      <c r="F265" s="1827">
        <f>SUM(E265:E269)</f>
        <v>257000</v>
      </c>
      <c r="G265" s="1303">
        <v>77000</v>
      </c>
      <c r="H265" s="1827">
        <f>SUM(G265:G269)</f>
        <v>6947940</v>
      </c>
      <c r="I265" s="1362">
        <v>0</v>
      </c>
      <c r="J265" s="1827">
        <f>SUM(I265:I269)</f>
        <v>6796789.3900000006</v>
      </c>
      <c r="K265" s="1319">
        <v>0</v>
      </c>
      <c r="L265" s="1363">
        <v>0</v>
      </c>
    </row>
    <row r="266" spans="1:12" ht="45" customHeight="1">
      <c r="A266" s="1885"/>
      <c r="B266" s="1851" t="s">
        <v>377</v>
      </c>
      <c r="C266" s="1859" t="s">
        <v>83</v>
      </c>
      <c r="D266" s="1404" t="s">
        <v>774</v>
      </c>
      <c r="E266" s="1402"/>
      <c r="F266" s="1828"/>
      <c r="G266" s="1382">
        <v>1341755</v>
      </c>
      <c r="H266" s="1828"/>
      <c r="I266" s="1383">
        <v>1341006.51</v>
      </c>
      <c r="J266" s="1828"/>
      <c r="K266" s="1391">
        <v>0</v>
      </c>
      <c r="L266" s="1385">
        <f t="shared" ref="L266:L271" si="25">I266/G266</f>
        <v>0.99944215598227693</v>
      </c>
    </row>
    <row r="267" spans="1:12" ht="45" customHeight="1">
      <c r="A267" s="1885"/>
      <c r="B267" s="1851"/>
      <c r="C267" s="1859"/>
      <c r="D267" s="1404" t="s">
        <v>778</v>
      </c>
      <c r="E267" s="1402">
        <v>180000</v>
      </c>
      <c r="F267" s="1828"/>
      <c r="G267" s="1382">
        <v>176573</v>
      </c>
      <c r="H267" s="1828"/>
      <c r="I267" s="1383">
        <v>168113.94</v>
      </c>
      <c r="J267" s="1828"/>
      <c r="K267" s="1384">
        <f>I267/E267</f>
        <v>0.93396633333333334</v>
      </c>
      <c r="L267" s="1385">
        <f t="shared" si="25"/>
        <v>0.95209312862102358</v>
      </c>
    </row>
    <row r="268" spans="1:12" ht="45" customHeight="1">
      <c r="A268" s="1885"/>
      <c r="B268" s="1458" t="s">
        <v>387</v>
      </c>
      <c r="C268" s="1463" t="s">
        <v>579</v>
      </c>
      <c r="D268" s="1404" t="s">
        <v>774</v>
      </c>
      <c r="E268" s="1402"/>
      <c r="F268" s="1828"/>
      <c r="G268" s="1382">
        <v>2361262</v>
      </c>
      <c r="H268" s="1828"/>
      <c r="I268" s="1383">
        <v>2361261.75</v>
      </c>
      <c r="J268" s="1828"/>
      <c r="K268" s="1391">
        <v>0</v>
      </c>
      <c r="L268" s="1385">
        <f t="shared" si="25"/>
        <v>0.99999989412441315</v>
      </c>
    </row>
    <row r="269" spans="1:12" ht="45" customHeight="1" thickBot="1">
      <c r="A269" s="1886"/>
      <c r="B269" s="1350" t="s">
        <v>426</v>
      </c>
      <c r="C269" s="1351" t="s">
        <v>178</v>
      </c>
      <c r="D269" s="1624" t="s">
        <v>777</v>
      </c>
      <c r="E269" s="1348"/>
      <c r="F269" s="1843"/>
      <c r="G269" s="1324">
        <v>2991350</v>
      </c>
      <c r="H269" s="1843"/>
      <c r="I269" s="1366">
        <v>2926407.19</v>
      </c>
      <c r="J269" s="1843"/>
      <c r="K269" s="1325">
        <v>0</v>
      </c>
      <c r="L269" s="1368">
        <f t="shared" si="25"/>
        <v>0.97828979892021994</v>
      </c>
    </row>
    <row r="270" spans="1:12" ht="45" customHeight="1">
      <c r="A270" s="1779" t="s">
        <v>845</v>
      </c>
      <c r="B270" s="1421" t="s">
        <v>387</v>
      </c>
      <c r="C270" s="1450" t="s">
        <v>579</v>
      </c>
      <c r="D270" s="1623" t="s">
        <v>774</v>
      </c>
      <c r="E270" s="1341"/>
      <c r="F270" s="1807">
        <f>SUM(E270:E271)</f>
        <v>0</v>
      </c>
      <c r="G270" s="1303">
        <v>3737454</v>
      </c>
      <c r="H270" s="1807">
        <f>SUM(G270:G271)</f>
        <v>10913449</v>
      </c>
      <c r="I270" s="1374">
        <v>3737453.4</v>
      </c>
      <c r="J270" s="1785">
        <f>SUM(I270:I271)</f>
        <v>10804511.130000001</v>
      </c>
      <c r="K270" s="1319">
        <v>0</v>
      </c>
      <c r="L270" s="1343">
        <f t="shared" si="25"/>
        <v>0.99999983946290705</v>
      </c>
    </row>
    <row r="271" spans="1:12" ht="45" customHeight="1" thickBot="1">
      <c r="A271" s="1780"/>
      <c r="B271" s="1453" t="s">
        <v>426</v>
      </c>
      <c r="C271" s="1454" t="s">
        <v>178</v>
      </c>
      <c r="D271" s="1624" t="s">
        <v>777</v>
      </c>
      <c r="E271" s="1348"/>
      <c r="F271" s="1808"/>
      <c r="G271" s="1324">
        <v>7175995</v>
      </c>
      <c r="H271" s="1808"/>
      <c r="I271" s="1366">
        <v>7067057.7300000004</v>
      </c>
      <c r="J271" s="1786"/>
      <c r="K271" s="1325">
        <v>0</v>
      </c>
      <c r="L271" s="1368">
        <f t="shared" si="25"/>
        <v>0.98481921043701959</v>
      </c>
    </row>
    <row r="272" spans="1:12" ht="45" customHeight="1">
      <c r="A272" s="1885" t="s">
        <v>846</v>
      </c>
      <c r="B272" s="1425" t="s">
        <v>354</v>
      </c>
      <c r="C272" s="1464" t="s">
        <v>355</v>
      </c>
      <c r="D272" s="1419" t="s">
        <v>797</v>
      </c>
      <c r="E272" s="1411">
        <v>135000</v>
      </c>
      <c r="F272" s="1887">
        <f>SUM(E272:E275)</f>
        <v>135000</v>
      </c>
      <c r="G272" s="1330">
        <v>135000</v>
      </c>
      <c r="H272" s="1887">
        <f>SUM(G272:G275)</f>
        <v>16568993</v>
      </c>
      <c r="I272" s="1443">
        <v>0</v>
      </c>
      <c r="J272" s="1887">
        <f>SUM(I272:I275)</f>
        <v>15497257.449999999</v>
      </c>
      <c r="K272" s="1339">
        <v>0</v>
      </c>
      <c r="L272" s="1457">
        <v>0</v>
      </c>
    </row>
    <row r="273" spans="1:12" ht="45" customHeight="1">
      <c r="A273" s="1885"/>
      <c r="B273" s="1458" t="s">
        <v>387</v>
      </c>
      <c r="C273" s="1463" t="s">
        <v>579</v>
      </c>
      <c r="D273" s="1404" t="s">
        <v>774</v>
      </c>
      <c r="E273" s="1402"/>
      <c r="F273" s="1887"/>
      <c r="G273" s="1382">
        <v>1136459</v>
      </c>
      <c r="H273" s="1887"/>
      <c r="I273" s="1383">
        <v>1136458.5</v>
      </c>
      <c r="J273" s="1887"/>
      <c r="K273" s="1391">
        <v>0</v>
      </c>
      <c r="L273" s="1385">
        <f t="shared" ref="L273:L286" si="26">I273/G273</f>
        <v>0.9999995600369217</v>
      </c>
    </row>
    <row r="274" spans="1:12" ht="45" customHeight="1">
      <c r="A274" s="1885"/>
      <c r="B274" s="1458" t="s">
        <v>403</v>
      </c>
      <c r="C274" s="1459" t="s">
        <v>404</v>
      </c>
      <c r="D274" s="1404" t="s">
        <v>774</v>
      </c>
      <c r="E274" s="1402"/>
      <c r="F274" s="1887"/>
      <c r="G274" s="1382">
        <v>1091805</v>
      </c>
      <c r="H274" s="1887"/>
      <c r="I274" s="1383">
        <v>1091804.02</v>
      </c>
      <c r="J274" s="1887"/>
      <c r="K274" s="1391">
        <v>0</v>
      </c>
      <c r="L274" s="1385">
        <f t="shared" si="26"/>
        <v>0.99999910240381751</v>
      </c>
    </row>
    <row r="275" spans="1:12" ht="45" customHeight="1" thickBot="1">
      <c r="A275" s="1885"/>
      <c r="B275" s="1334" t="s">
        <v>426</v>
      </c>
      <c r="C275" s="1335" t="s">
        <v>178</v>
      </c>
      <c r="D275" s="1647" t="s">
        <v>777</v>
      </c>
      <c r="E275" s="1344"/>
      <c r="F275" s="1887"/>
      <c r="G275" s="1359">
        <v>14205729</v>
      </c>
      <c r="H275" s="1887"/>
      <c r="I275" s="1387">
        <v>13268994.93</v>
      </c>
      <c r="J275" s="1887"/>
      <c r="K275" s="1452">
        <v>0</v>
      </c>
      <c r="L275" s="1389">
        <f t="shared" si="26"/>
        <v>0.93405941574698492</v>
      </c>
    </row>
    <row r="276" spans="1:12" ht="45" customHeight="1">
      <c r="A276" s="1779" t="s">
        <v>847</v>
      </c>
      <c r="B276" s="1421" t="s">
        <v>387</v>
      </c>
      <c r="C276" s="1450" t="s">
        <v>579</v>
      </c>
      <c r="D276" s="1623" t="s">
        <v>774</v>
      </c>
      <c r="E276" s="1341"/>
      <c r="F276" s="1785">
        <f>SUM(E276:E277)</f>
        <v>0</v>
      </c>
      <c r="G276" s="1303">
        <v>3438755</v>
      </c>
      <c r="H276" s="1785">
        <f>SUM(G276:G277)</f>
        <v>7006924</v>
      </c>
      <c r="I276" s="1374">
        <v>3438754.05</v>
      </c>
      <c r="J276" s="1785">
        <f>SUM(I276:I277)</f>
        <v>6682431.2300000004</v>
      </c>
      <c r="K276" s="1319">
        <v>0</v>
      </c>
      <c r="L276" s="1343">
        <f t="shared" si="26"/>
        <v>0.99999972373722457</v>
      </c>
    </row>
    <row r="277" spans="1:12" ht="45" customHeight="1" thickBot="1">
      <c r="A277" s="1780"/>
      <c r="B277" s="1453" t="s">
        <v>426</v>
      </c>
      <c r="C277" s="1454" t="s">
        <v>178</v>
      </c>
      <c r="D277" s="1624" t="s">
        <v>777</v>
      </c>
      <c r="E277" s="1348"/>
      <c r="F277" s="1786"/>
      <c r="G277" s="1324">
        <v>3568169</v>
      </c>
      <c r="H277" s="1786"/>
      <c r="I277" s="1366">
        <v>3243677.18</v>
      </c>
      <c r="J277" s="1786"/>
      <c r="K277" s="1325">
        <v>0</v>
      </c>
      <c r="L277" s="1368">
        <f t="shared" si="26"/>
        <v>0.90905929063337532</v>
      </c>
    </row>
    <row r="278" spans="1:12" ht="45" customHeight="1">
      <c r="A278" s="1789" t="s">
        <v>848</v>
      </c>
      <c r="B278" s="1425" t="s">
        <v>354</v>
      </c>
      <c r="C278" s="1464" t="s">
        <v>355</v>
      </c>
      <c r="D278" s="1419" t="s">
        <v>797</v>
      </c>
      <c r="E278" s="1411"/>
      <c r="F278" s="1823">
        <f>SUM(E278:E281)</f>
        <v>0</v>
      </c>
      <c r="G278" s="1330">
        <v>221400</v>
      </c>
      <c r="H278" s="1823">
        <f>SUM(G278:G281)</f>
        <v>11049019</v>
      </c>
      <c r="I278" s="1377">
        <v>221399.99</v>
      </c>
      <c r="J278" s="1823">
        <f>SUM(I278:I281)</f>
        <v>10963725.620000001</v>
      </c>
      <c r="K278" s="1339">
        <v>0</v>
      </c>
      <c r="L278" s="1379">
        <f t="shared" si="26"/>
        <v>0.99999995483288162</v>
      </c>
    </row>
    <row r="279" spans="1:12" ht="45" customHeight="1">
      <c r="A279" s="1831"/>
      <c r="B279" s="1458" t="s">
        <v>387</v>
      </c>
      <c r="C279" s="1463" t="s">
        <v>579</v>
      </c>
      <c r="D279" s="1404" t="s">
        <v>774</v>
      </c>
      <c r="E279" s="1402"/>
      <c r="F279" s="1824"/>
      <c r="G279" s="1382">
        <v>4073269</v>
      </c>
      <c r="H279" s="1824"/>
      <c r="I279" s="1383">
        <v>4073268</v>
      </c>
      <c r="J279" s="1824"/>
      <c r="K279" s="1391">
        <v>0</v>
      </c>
      <c r="L279" s="1385">
        <f t="shared" si="26"/>
        <v>0.9999997544969409</v>
      </c>
    </row>
    <row r="280" spans="1:12" ht="45" customHeight="1">
      <c r="A280" s="1831"/>
      <c r="B280" s="1458" t="s">
        <v>403</v>
      </c>
      <c r="C280" s="1459" t="s">
        <v>404</v>
      </c>
      <c r="D280" s="1404" t="s">
        <v>792</v>
      </c>
      <c r="E280" s="1402"/>
      <c r="F280" s="1824"/>
      <c r="G280" s="1382">
        <v>495720</v>
      </c>
      <c r="H280" s="1824"/>
      <c r="I280" s="1383">
        <v>495720</v>
      </c>
      <c r="J280" s="1824"/>
      <c r="K280" s="1391">
        <v>0</v>
      </c>
      <c r="L280" s="1332">
        <f>I280/G280</f>
        <v>1</v>
      </c>
    </row>
    <row r="281" spans="1:12" ht="45" customHeight="1" thickBot="1">
      <c r="A281" s="1780"/>
      <c r="B281" s="1453" t="s">
        <v>426</v>
      </c>
      <c r="C281" s="1454" t="s">
        <v>178</v>
      </c>
      <c r="D281" s="1624" t="s">
        <v>777</v>
      </c>
      <c r="E281" s="1348"/>
      <c r="F281" s="1786"/>
      <c r="G281" s="1324">
        <v>6258630</v>
      </c>
      <c r="H281" s="1786"/>
      <c r="I281" s="1455">
        <v>6173337.6299999999</v>
      </c>
      <c r="J281" s="1786"/>
      <c r="K281" s="1325">
        <v>0</v>
      </c>
      <c r="L281" s="1456">
        <f t="shared" si="26"/>
        <v>0.9863720382895298</v>
      </c>
    </row>
    <row r="282" spans="1:12" ht="45" customHeight="1">
      <c r="A282" s="1889" t="s">
        <v>849</v>
      </c>
      <c r="B282" s="1458" t="s">
        <v>387</v>
      </c>
      <c r="C282" s="1463" t="s">
        <v>579</v>
      </c>
      <c r="D282" s="1404" t="s">
        <v>774</v>
      </c>
      <c r="E282" s="1341"/>
      <c r="F282" s="1785">
        <f>SUM(E282:E283)</f>
        <v>0</v>
      </c>
      <c r="G282" s="1303">
        <v>271308</v>
      </c>
      <c r="H282" s="1785">
        <f>SUM(G282:G283)</f>
        <v>8639314</v>
      </c>
      <c r="I282" s="1383">
        <v>271307.25</v>
      </c>
      <c r="J282" s="1785">
        <f>SUM(I282:I283)</f>
        <v>8639313.25</v>
      </c>
      <c r="K282" s="1391">
        <v>0</v>
      </c>
      <c r="L282" s="1389">
        <f t="shared" si="26"/>
        <v>0.999997235614136</v>
      </c>
    </row>
    <row r="283" spans="1:12" ht="45" customHeight="1" thickBot="1">
      <c r="A283" s="1886"/>
      <c r="B283" s="1334" t="s">
        <v>426</v>
      </c>
      <c r="C283" s="1335" t="s">
        <v>178</v>
      </c>
      <c r="D283" s="1408" t="s">
        <v>777</v>
      </c>
      <c r="E283" s="1358"/>
      <c r="F283" s="1786"/>
      <c r="G283" s="1359">
        <v>8368006</v>
      </c>
      <c r="H283" s="1786"/>
      <c r="I283" s="1387">
        <v>8368006</v>
      </c>
      <c r="J283" s="1786"/>
      <c r="K283" s="1331">
        <v>0</v>
      </c>
      <c r="L283" s="1389">
        <f t="shared" si="26"/>
        <v>1</v>
      </c>
    </row>
    <row r="284" spans="1:12" ht="45" customHeight="1">
      <c r="A284" s="1779" t="s">
        <v>850</v>
      </c>
      <c r="B284" s="1421" t="s">
        <v>387</v>
      </c>
      <c r="C284" s="1450" t="s">
        <v>579</v>
      </c>
      <c r="D284" s="1623" t="s">
        <v>774</v>
      </c>
      <c r="E284" s="1341"/>
      <c r="F284" s="1785">
        <f>SUM(E284:E285)</f>
        <v>0</v>
      </c>
      <c r="G284" s="1303">
        <v>1821760</v>
      </c>
      <c r="H284" s="1785">
        <f>SUM(G284:G285)</f>
        <v>8487866</v>
      </c>
      <c r="I284" s="1374">
        <v>1821758.66</v>
      </c>
      <c r="J284" s="1785">
        <f>SUM(I284:I285)</f>
        <v>7843538.0800000001</v>
      </c>
      <c r="K284" s="1319">
        <v>0</v>
      </c>
      <c r="L284" s="1343">
        <f t="shared" si="26"/>
        <v>0.99999926444756715</v>
      </c>
    </row>
    <row r="285" spans="1:12" ht="45" customHeight="1" thickBot="1">
      <c r="A285" s="1780"/>
      <c r="B285" s="1453" t="s">
        <v>426</v>
      </c>
      <c r="C285" s="1454" t="s">
        <v>178</v>
      </c>
      <c r="D285" s="1624" t="s">
        <v>777</v>
      </c>
      <c r="E285" s="1348"/>
      <c r="F285" s="1786"/>
      <c r="G285" s="1324">
        <v>6666106</v>
      </c>
      <c r="H285" s="1786"/>
      <c r="I285" s="1366">
        <v>6021779.4199999999</v>
      </c>
      <c r="J285" s="1786"/>
      <c r="K285" s="1325">
        <v>0</v>
      </c>
      <c r="L285" s="1368">
        <f t="shared" si="26"/>
        <v>0.90334288413655583</v>
      </c>
    </row>
    <row r="286" spans="1:12" ht="45" customHeight="1" thickBot="1">
      <c r="A286" s="1465"/>
      <c r="B286" s="1466"/>
      <c r="C286" s="1467"/>
      <c r="D286" s="1468" t="s">
        <v>851</v>
      </c>
      <c r="E286" s="1469">
        <f t="shared" ref="E286:J286" si="27">SUM(E7:E285)</f>
        <v>89897933000</v>
      </c>
      <c r="F286" s="1469">
        <f t="shared" si="27"/>
        <v>89897933000</v>
      </c>
      <c r="G286" s="1469">
        <f t="shared" si="27"/>
        <v>89897933000</v>
      </c>
      <c r="H286" s="1469">
        <f t="shared" si="27"/>
        <v>89897933000</v>
      </c>
      <c r="I286" s="1469">
        <f t="shared" si="27"/>
        <v>80809977067.669937</v>
      </c>
      <c r="J286" s="1469">
        <f t="shared" si="27"/>
        <v>80809977067.670013</v>
      </c>
      <c r="K286" s="1470">
        <f>I286/E286</f>
        <v>0.89890806574685023</v>
      </c>
      <c r="L286" s="1471">
        <f t="shared" si="26"/>
        <v>0.89890806574685023</v>
      </c>
    </row>
    <row r="287" spans="1:12" ht="45" customHeight="1">
      <c r="A287" s="1280"/>
      <c r="B287" s="1280"/>
      <c r="C287" s="1271"/>
      <c r="D287" s="1472"/>
      <c r="E287" s="1473"/>
      <c r="F287" s="1473"/>
      <c r="G287" s="1474"/>
      <c r="H287" s="1474"/>
      <c r="I287" s="1473">
        <f>I286-J286</f>
        <v>0</v>
      </c>
      <c r="J287" s="1473"/>
      <c r="K287" s="1475"/>
      <c r="L287" s="1474"/>
    </row>
    <row r="288" spans="1:12" ht="33" customHeight="1">
      <c r="A288" s="1280"/>
      <c r="B288" s="1476"/>
      <c r="C288" s="1477"/>
      <c r="D288" s="1478"/>
      <c r="E288" s="1479"/>
      <c r="F288" s="1479"/>
      <c r="G288" s="1479"/>
      <c r="H288" s="1479"/>
      <c r="I288" s="1480"/>
      <c r="J288" s="1481"/>
      <c r="K288" s="1479"/>
      <c r="L288" s="1479"/>
    </row>
    <row r="289" spans="1:12" ht="27" customHeight="1">
      <c r="A289" s="1280"/>
      <c r="B289" s="1476"/>
      <c r="C289" s="1477"/>
      <c r="D289" s="1479"/>
      <c r="E289" s="1479"/>
      <c r="F289" s="1479"/>
      <c r="G289" s="1479"/>
      <c r="H289" s="1479"/>
      <c r="I289" s="1479"/>
      <c r="J289" s="1482"/>
      <c r="K289" s="1479"/>
      <c r="L289" s="1479"/>
    </row>
    <row r="290" spans="1:12" ht="27.6" customHeight="1">
      <c r="A290" s="1483"/>
      <c r="B290" s="1476"/>
      <c r="C290" s="1477"/>
      <c r="D290" s="1478"/>
      <c r="E290" s="1484"/>
      <c r="F290" s="1485"/>
      <c r="G290" s="1486"/>
    </row>
    <row r="291" spans="1:12" ht="28.9" customHeight="1">
      <c r="A291" s="1483"/>
      <c r="B291" s="1476"/>
      <c r="C291" s="1477"/>
      <c r="D291" s="1278"/>
      <c r="E291" s="1484"/>
      <c r="H291" s="1488"/>
      <c r="J291" s="1490"/>
    </row>
    <row r="292" spans="1:12" ht="37.5" customHeight="1">
      <c r="A292" s="1483"/>
      <c r="B292" s="1278"/>
      <c r="C292" s="1278"/>
      <c r="D292" s="1278"/>
      <c r="E292" s="1484"/>
    </row>
    <row r="293" spans="1:12" ht="37.5" customHeight="1">
      <c r="A293" s="1483"/>
      <c r="B293" s="1278"/>
      <c r="C293" s="1278"/>
      <c r="D293" s="1278"/>
      <c r="E293" s="1484"/>
    </row>
    <row r="294" spans="1:12" ht="37.5" customHeight="1">
      <c r="A294" s="1483"/>
      <c r="B294" s="1278"/>
      <c r="C294" s="1278"/>
      <c r="D294" s="1278"/>
      <c r="E294" s="1484"/>
    </row>
    <row r="295" spans="1:12" ht="37.5" customHeight="1">
      <c r="A295" s="1483"/>
      <c r="B295" s="1278"/>
      <c r="C295" s="1278"/>
      <c r="D295" s="1278"/>
      <c r="E295" s="1484"/>
    </row>
    <row r="296" spans="1:12" ht="37.5" customHeight="1">
      <c r="A296" s="1483"/>
      <c r="B296" s="1278"/>
      <c r="C296" s="1278"/>
      <c r="D296" s="1278"/>
      <c r="E296" s="1484"/>
    </row>
    <row r="297" spans="1:12" ht="37.5" customHeight="1">
      <c r="A297" s="1483"/>
      <c r="B297" s="1278"/>
      <c r="C297" s="1278"/>
      <c r="D297" s="1278"/>
      <c r="E297" s="1484"/>
    </row>
    <row r="298" spans="1:12" ht="37.5" customHeight="1">
      <c r="A298" s="1483"/>
      <c r="B298" s="1278"/>
      <c r="C298" s="1278"/>
      <c r="D298" s="1278"/>
      <c r="E298" s="1484"/>
    </row>
    <row r="299" spans="1:12" ht="37.5" customHeight="1">
      <c r="A299" s="1483"/>
      <c r="B299" s="1278"/>
      <c r="C299" s="1278"/>
      <c r="D299" s="1278"/>
      <c r="E299" s="1484"/>
      <c r="K299" s="1491"/>
    </row>
    <row r="300" spans="1:12" ht="37.5" customHeight="1">
      <c r="A300" s="1483"/>
      <c r="B300" s="1278"/>
      <c r="C300" s="1278"/>
      <c r="D300" s="1278"/>
      <c r="E300" s="1484"/>
      <c r="J300" s="1492"/>
    </row>
    <row r="301" spans="1:12" ht="37.5" customHeight="1">
      <c r="A301" s="1483"/>
      <c r="B301" s="1278"/>
      <c r="C301" s="1278"/>
      <c r="D301" s="1278"/>
      <c r="E301" s="1484"/>
    </row>
    <row r="302" spans="1:12" ht="37.5" customHeight="1">
      <c r="A302" s="1483"/>
      <c r="B302" s="1278"/>
      <c r="C302" s="1278"/>
      <c r="D302" s="1278"/>
      <c r="E302" s="1484"/>
      <c r="J302" s="1493"/>
    </row>
    <row r="303" spans="1:12" ht="37.5" customHeight="1">
      <c r="A303" s="1483"/>
      <c r="B303" s="1278"/>
      <c r="C303" s="1278"/>
      <c r="D303" s="1278"/>
      <c r="E303" s="1484"/>
    </row>
  </sheetData>
  <mergeCells count="310">
    <mergeCell ref="A282:A283"/>
    <mergeCell ref="F282:F283"/>
    <mergeCell ref="H282:H283"/>
    <mergeCell ref="J282:J283"/>
    <mergeCell ref="A284:A285"/>
    <mergeCell ref="F284:F285"/>
    <mergeCell ref="H284:H285"/>
    <mergeCell ref="J284:J285"/>
    <mergeCell ref="A276:A277"/>
    <mergeCell ref="F276:F277"/>
    <mergeCell ref="H276:H277"/>
    <mergeCell ref="J276:J277"/>
    <mergeCell ref="A278:A281"/>
    <mergeCell ref="F278:F281"/>
    <mergeCell ref="H278:H281"/>
    <mergeCell ref="J278:J281"/>
    <mergeCell ref="A270:A271"/>
    <mergeCell ref="F270:F271"/>
    <mergeCell ref="H270:H271"/>
    <mergeCell ref="J270:J271"/>
    <mergeCell ref="A272:A275"/>
    <mergeCell ref="F272:F275"/>
    <mergeCell ref="H272:H275"/>
    <mergeCell ref="J272:J275"/>
    <mergeCell ref="A265:A269"/>
    <mergeCell ref="F265:F269"/>
    <mergeCell ref="H265:H269"/>
    <mergeCell ref="J265:J269"/>
    <mergeCell ref="B266:B267"/>
    <mergeCell ref="C266:C267"/>
    <mergeCell ref="A261:A264"/>
    <mergeCell ref="F261:F264"/>
    <mergeCell ref="H261:H264"/>
    <mergeCell ref="J261:J264"/>
    <mergeCell ref="B262:B263"/>
    <mergeCell ref="C262:C263"/>
    <mergeCell ref="A254:A257"/>
    <mergeCell ref="F254:F257"/>
    <mergeCell ref="H254:H257"/>
    <mergeCell ref="J254:J257"/>
    <mergeCell ref="A258:A260"/>
    <mergeCell ref="F258:F260"/>
    <mergeCell ref="H258:H260"/>
    <mergeCell ref="J258:J260"/>
    <mergeCell ref="A248:A253"/>
    <mergeCell ref="F248:F253"/>
    <mergeCell ref="H248:H253"/>
    <mergeCell ref="J248:J253"/>
    <mergeCell ref="B250:B251"/>
    <mergeCell ref="C250:C251"/>
    <mergeCell ref="A243:A244"/>
    <mergeCell ref="F243:F244"/>
    <mergeCell ref="H243:H244"/>
    <mergeCell ref="J243:J244"/>
    <mergeCell ref="A245:A247"/>
    <mergeCell ref="B245:B246"/>
    <mergeCell ref="C245:C246"/>
    <mergeCell ref="F245:F247"/>
    <mergeCell ref="H245:H247"/>
    <mergeCell ref="J245:J247"/>
    <mergeCell ref="A239:A242"/>
    <mergeCell ref="B239:B240"/>
    <mergeCell ref="C239:C240"/>
    <mergeCell ref="F239:F242"/>
    <mergeCell ref="H239:H242"/>
    <mergeCell ref="J239:J242"/>
    <mergeCell ref="A235:A236"/>
    <mergeCell ref="F235:F236"/>
    <mergeCell ref="H235:H236"/>
    <mergeCell ref="J235:J236"/>
    <mergeCell ref="A237:A238"/>
    <mergeCell ref="H237:H238"/>
    <mergeCell ref="J237:J238"/>
    <mergeCell ref="A232:A234"/>
    <mergeCell ref="B232:B234"/>
    <mergeCell ref="C232:C234"/>
    <mergeCell ref="F232:F234"/>
    <mergeCell ref="H232:H234"/>
    <mergeCell ref="J232:J234"/>
    <mergeCell ref="A230:A231"/>
    <mergeCell ref="B230:B231"/>
    <mergeCell ref="C230:C231"/>
    <mergeCell ref="F230:F231"/>
    <mergeCell ref="H230:H231"/>
    <mergeCell ref="J230:J231"/>
    <mergeCell ref="A226:A227"/>
    <mergeCell ref="B226:B227"/>
    <mergeCell ref="C226:C227"/>
    <mergeCell ref="F226:F227"/>
    <mergeCell ref="H226:H227"/>
    <mergeCell ref="J226:J227"/>
    <mergeCell ref="A223:A224"/>
    <mergeCell ref="B223:B224"/>
    <mergeCell ref="C223:C224"/>
    <mergeCell ref="F223:F224"/>
    <mergeCell ref="H223:H224"/>
    <mergeCell ref="J223:J224"/>
    <mergeCell ref="A218:A219"/>
    <mergeCell ref="B218:B219"/>
    <mergeCell ref="C218:C219"/>
    <mergeCell ref="H218:H219"/>
    <mergeCell ref="J218:J219"/>
    <mergeCell ref="A220:A221"/>
    <mergeCell ref="F220:F221"/>
    <mergeCell ref="H220:H221"/>
    <mergeCell ref="J220:J221"/>
    <mergeCell ref="A213:A217"/>
    <mergeCell ref="B213:B214"/>
    <mergeCell ref="C213:C214"/>
    <mergeCell ref="F213:F217"/>
    <mergeCell ref="H213:H217"/>
    <mergeCell ref="J213:J217"/>
    <mergeCell ref="B215:B217"/>
    <mergeCell ref="C215:C217"/>
    <mergeCell ref="A210:A212"/>
    <mergeCell ref="B210:B212"/>
    <mergeCell ref="C210:C212"/>
    <mergeCell ref="F210:F212"/>
    <mergeCell ref="H210:H212"/>
    <mergeCell ref="J210:J212"/>
    <mergeCell ref="A204:A209"/>
    <mergeCell ref="F204:F209"/>
    <mergeCell ref="H204:H209"/>
    <mergeCell ref="J204:J209"/>
    <mergeCell ref="B205:B206"/>
    <mergeCell ref="C205:C206"/>
    <mergeCell ref="B207:B209"/>
    <mergeCell ref="C207:C209"/>
    <mergeCell ref="A202:A203"/>
    <mergeCell ref="B202:B203"/>
    <mergeCell ref="C202:C203"/>
    <mergeCell ref="F202:F203"/>
    <mergeCell ref="H202:H203"/>
    <mergeCell ref="J202:J203"/>
    <mergeCell ref="A183:A187"/>
    <mergeCell ref="F183:F187"/>
    <mergeCell ref="H183:H187"/>
    <mergeCell ref="J183:J187"/>
    <mergeCell ref="B184:B186"/>
    <mergeCell ref="C184:C186"/>
    <mergeCell ref="A198:A201"/>
    <mergeCell ref="F198:F201"/>
    <mergeCell ref="H198:H201"/>
    <mergeCell ref="J198:J201"/>
    <mergeCell ref="B199:B200"/>
    <mergeCell ref="C199:C200"/>
    <mergeCell ref="A188:A197"/>
    <mergeCell ref="B188:B191"/>
    <mergeCell ref="C188:C191"/>
    <mergeCell ref="F188:F197"/>
    <mergeCell ref="H188:H197"/>
    <mergeCell ref="J188:J197"/>
    <mergeCell ref="B192:B197"/>
    <mergeCell ref="C192:C197"/>
    <mergeCell ref="A172:A182"/>
    <mergeCell ref="F172:F182"/>
    <mergeCell ref="A153:A154"/>
    <mergeCell ref="F153:F154"/>
    <mergeCell ref="H153:H154"/>
    <mergeCell ref="H172:H182"/>
    <mergeCell ref="J172:J182"/>
    <mergeCell ref="B173:B181"/>
    <mergeCell ref="C173:C181"/>
    <mergeCell ref="J153:J154"/>
    <mergeCell ref="A155:A171"/>
    <mergeCell ref="F155:F171"/>
    <mergeCell ref="H155:H171"/>
    <mergeCell ref="J155:J171"/>
    <mergeCell ref="B156:B158"/>
    <mergeCell ref="C156:C158"/>
    <mergeCell ref="A148:A152"/>
    <mergeCell ref="B148:B151"/>
    <mergeCell ref="C148:C151"/>
    <mergeCell ref="F148:F152"/>
    <mergeCell ref="H148:H152"/>
    <mergeCell ref="J148:J152"/>
    <mergeCell ref="B159:B164"/>
    <mergeCell ref="C159:C164"/>
    <mergeCell ref="B165:B171"/>
    <mergeCell ref="C165:C171"/>
    <mergeCell ref="A141:A147"/>
    <mergeCell ref="B141:B143"/>
    <mergeCell ref="C141:C143"/>
    <mergeCell ref="F141:F147"/>
    <mergeCell ref="H141:H147"/>
    <mergeCell ref="J141:J147"/>
    <mergeCell ref="B144:B147"/>
    <mergeCell ref="C144:C147"/>
    <mergeCell ref="A108:A140"/>
    <mergeCell ref="B108:B112"/>
    <mergeCell ref="C108:C112"/>
    <mergeCell ref="F108:F140"/>
    <mergeCell ref="H108:H140"/>
    <mergeCell ref="J108:J140"/>
    <mergeCell ref="B115:B118"/>
    <mergeCell ref="C115:C118"/>
    <mergeCell ref="B119:B136"/>
    <mergeCell ref="C119:C136"/>
    <mergeCell ref="A91:A106"/>
    <mergeCell ref="F91:F106"/>
    <mergeCell ref="H91:H106"/>
    <mergeCell ref="J91:J106"/>
    <mergeCell ref="B92:B106"/>
    <mergeCell ref="C92:C106"/>
    <mergeCell ref="A69:A90"/>
    <mergeCell ref="B69:B71"/>
    <mergeCell ref="C69:C71"/>
    <mergeCell ref="F69:F90"/>
    <mergeCell ref="H69:H90"/>
    <mergeCell ref="J69:J90"/>
    <mergeCell ref="B72:B90"/>
    <mergeCell ref="C72:C90"/>
    <mergeCell ref="H66:H68"/>
    <mergeCell ref="J66:J68"/>
    <mergeCell ref="B67:B68"/>
    <mergeCell ref="C67:C68"/>
    <mergeCell ref="H57:H58"/>
    <mergeCell ref="J57:J58"/>
    <mergeCell ref="A59:A64"/>
    <mergeCell ref="B59:B61"/>
    <mergeCell ref="C59:C61"/>
    <mergeCell ref="F59:F64"/>
    <mergeCell ref="H59:H64"/>
    <mergeCell ref="J59:J64"/>
    <mergeCell ref="B62:B64"/>
    <mergeCell ref="C62:C64"/>
    <mergeCell ref="A57:A58"/>
    <mergeCell ref="B57:B58"/>
    <mergeCell ref="C57:C58"/>
    <mergeCell ref="F57:F58"/>
    <mergeCell ref="A44:A56"/>
    <mergeCell ref="B44:B46"/>
    <mergeCell ref="C44:C46"/>
    <mergeCell ref="F44:F56"/>
    <mergeCell ref="A66:A68"/>
    <mergeCell ref="F66:F68"/>
    <mergeCell ref="A31:A36"/>
    <mergeCell ref="B31:B32"/>
    <mergeCell ref="C31:C32"/>
    <mergeCell ref="F31:F36"/>
    <mergeCell ref="A37:A43"/>
    <mergeCell ref="H31:H36"/>
    <mergeCell ref="J31:J36"/>
    <mergeCell ref="B34:B36"/>
    <mergeCell ref="C34:C36"/>
    <mergeCell ref="H44:H56"/>
    <mergeCell ref="J44:J56"/>
    <mergeCell ref="B47:B48"/>
    <mergeCell ref="C47:C48"/>
    <mergeCell ref="B49:B52"/>
    <mergeCell ref="C49:C52"/>
    <mergeCell ref="B37:B41"/>
    <mergeCell ref="C37:C41"/>
    <mergeCell ref="F37:F43"/>
    <mergeCell ref="H37:H43"/>
    <mergeCell ref="J37:J43"/>
    <mergeCell ref="B42:B43"/>
    <mergeCell ref="C42:C43"/>
    <mergeCell ref="B53:B56"/>
    <mergeCell ref="C53:C56"/>
    <mergeCell ref="A26:A27"/>
    <mergeCell ref="F26:F27"/>
    <mergeCell ref="H26:H27"/>
    <mergeCell ref="J26:J27"/>
    <mergeCell ref="A28:A30"/>
    <mergeCell ref="B28:B30"/>
    <mergeCell ref="C28:C30"/>
    <mergeCell ref="F28:F30"/>
    <mergeCell ref="H28:H30"/>
    <mergeCell ref="J28:J30"/>
    <mergeCell ref="A18:A19"/>
    <mergeCell ref="B18:B19"/>
    <mergeCell ref="C18:C19"/>
    <mergeCell ref="H18:H19"/>
    <mergeCell ref="J18:J19"/>
    <mergeCell ref="A23:A24"/>
    <mergeCell ref="B23:B24"/>
    <mergeCell ref="C23:C24"/>
    <mergeCell ref="F23:F24"/>
    <mergeCell ref="H23:H24"/>
    <mergeCell ref="J23:J24"/>
    <mergeCell ref="A13:A14"/>
    <mergeCell ref="B13:B14"/>
    <mergeCell ref="C13:C14"/>
    <mergeCell ref="H13:H14"/>
    <mergeCell ref="J13:J14"/>
    <mergeCell ref="A16:A17"/>
    <mergeCell ref="B16:B17"/>
    <mergeCell ref="C16:C17"/>
    <mergeCell ref="H16:H17"/>
    <mergeCell ref="J16:J17"/>
    <mergeCell ref="A9:A10"/>
    <mergeCell ref="B9:B10"/>
    <mergeCell ref="C9:C10"/>
    <mergeCell ref="H9:H10"/>
    <mergeCell ref="J9:J10"/>
    <mergeCell ref="A11:A12"/>
    <mergeCell ref="B11:B12"/>
    <mergeCell ref="C11:C12"/>
    <mergeCell ref="H11:H12"/>
    <mergeCell ref="J11:J12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35433070866141736" footer="0.31496062992125984"/>
  <pageSetup paperSize="9" scale="39" firstPageNumber="70" orientation="landscape" useFirstPageNumber="1" r:id="rId1"/>
  <headerFooter alignWithMargins="0">
    <oddHeader>&amp;C&amp;"Arial CE,Pogrubiony"&amp;24- &amp;P -</oddHeader>
  </headerFooter>
  <rowBreaks count="14" manualBreakCount="14">
    <brk id="27" max="11" man="1"/>
    <brk id="43" max="11" man="1"/>
    <brk id="56" max="11" man="1"/>
    <brk id="68" max="11" man="1"/>
    <brk id="82" max="11" man="1"/>
    <brk id="100" max="11" man="1"/>
    <brk id="118" max="11" man="1"/>
    <brk id="136" max="11" man="1"/>
    <brk id="152" max="11" man="1"/>
    <brk id="171" max="11" man="1"/>
    <brk id="187" max="11" man="1"/>
    <brk id="203" max="11" man="1"/>
    <brk id="225" max="11" man="1"/>
    <brk id="24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showGridLines="0" zoomScale="90" zoomScaleNormal="90" zoomScaleSheetLayoutView="55" workbookViewId="0">
      <selection activeCell="E12" sqref="E12"/>
    </sheetView>
  </sheetViews>
  <sheetFormatPr defaultRowHeight="14.25"/>
  <cols>
    <col min="1" max="2" width="14" style="1559" customWidth="1"/>
    <col min="3" max="3" width="76" style="1559" customWidth="1"/>
    <col min="4" max="4" width="14.85546875" style="1559" customWidth="1"/>
    <col min="5" max="5" width="14.85546875" style="1559" bestFit="1" customWidth="1"/>
    <col min="6" max="6" width="16.140625" style="1559" customWidth="1"/>
    <col min="7" max="13" width="14.42578125" style="1560" customWidth="1"/>
    <col min="14" max="14" width="15.85546875" style="1560" customWidth="1"/>
    <col min="15" max="256" width="9.140625" style="1559"/>
    <col min="257" max="258" width="14" style="1559" customWidth="1"/>
    <col min="259" max="259" width="76" style="1559" customWidth="1"/>
    <col min="260" max="260" width="14.85546875" style="1559" customWidth="1"/>
    <col min="261" max="261" width="14.85546875" style="1559" bestFit="1" customWidth="1"/>
    <col min="262" max="262" width="16.140625" style="1559" customWidth="1"/>
    <col min="263" max="269" width="14.42578125" style="1559" customWidth="1"/>
    <col min="270" max="270" width="15.85546875" style="1559" customWidth="1"/>
    <col min="271" max="512" width="9.140625" style="1559"/>
    <col min="513" max="514" width="14" style="1559" customWidth="1"/>
    <col min="515" max="515" width="76" style="1559" customWidth="1"/>
    <col min="516" max="516" width="14.85546875" style="1559" customWidth="1"/>
    <col min="517" max="517" width="14.85546875" style="1559" bestFit="1" customWidth="1"/>
    <col min="518" max="518" width="16.140625" style="1559" customWidth="1"/>
    <col min="519" max="525" width="14.42578125" style="1559" customWidth="1"/>
    <col min="526" max="526" width="15.85546875" style="1559" customWidth="1"/>
    <col min="527" max="768" width="9.140625" style="1559"/>
    <col min="769" max="770" width="14" style="1559" customWidth="1"/>
    <col min="771" max="771" width="76" style="1559" customWidth="1"/>
    <col min="772" max="772" width="14.85546875" style="1559" customWidth="1"/>
    <col min="773" max="773" width="14.85546875" style="1559" bestFit="1" customWidth="1"/>
    <col min="774" max="774" width="16.140625" style="1559" customWidth="1"/>
    <col min="775" max="781" width="14.42578125" style="1559" customWidth="1"/>
    <col min="782" max="782" width="15.85546875" style="1559" customWidth="1"/>
    <col min="783" max="1024" width="9.140625" style="1559"/>
    <col min="1025" max="1026" width="14" style="1559" customWidth="1"/>
    <col min="1027" max="1027" width="76" style="1559" customWidth="1"/>
    <col min="1028" max="1028" width="14.85546875" style="1559" customWidth="1"/>
    <col min="1029" max="1029" width="14.85546875" style="1559" bestFit="1" customWidth="1"/>
    <col min="1030" max="1030" width="16.140625" style="1559" customWidth="1"/>
    <col min="1031" max="1037" width="14.42578125" style="1559" customWidth="1"/>
    <col min="1038" max="1038" width="15.85546875" style="1559" customWidth="1"/>
    <col min="1039" max="1280" width="9.140625" style="1559"/>
    <col min="1281" max="1282" width="14" style="1559" customWidth="1"/>
    <col min="1283" max="1283" width="76" style="1559" customWidth="1"/>
    <col min="1284" max="1284" width="14.85546875" style="1559" customWidth="1"/>
    <col min="1285" max="1285" width="14.85546875" style="1559" bestFit="1" customWidth="1"/>
    <col min="1286" max="1286" width="16.140625" style="1559" customWidth="1"/>
    <col min="1287" max="1293" width="14.42578125" style="1559" customWidth="1"/>
    <col min="1294" max="1294" width="15.85546875" style="1559" customWidth="1"/>
    <col min="1295" max="1536" width="9.140625" style="1559"/>
    <col min="1537" max="1538" width="14" style="1559" customWidth="1"/>
    <col min="1539" max="1539" width="76" style="1559" customWidth="1"/>
    <col min="1540" max="1540" width="14.85546875" style="1559" customWidth="1"/>
    <col min="1541" max="1541" width="14.85546875" style="1559" bestFit="1" customWidth="1"/>
    <col min="1542" max="1542" width="16.140625" style="1559" customWidth="1"/>
    <col min="1543" max="1549" width="14.42578125" style="1559" customWidth="1"/>
    <col min="1550" max="1550" width="15.85546875" style="1559" customWidth="1"/>
    <col min="1551" max="1792" width="9.140625" style="1559"/>
    <col min="1793" max="1794" width="14" style="1559" customWidth="1"/>
    <col min="1795" max="1795" width="76" style="1559" customWidth="1"/>
    <col min="1796" max="1796" width="14.85546875" style="1559" customWidth="1"/>
    <col min="1797" max="1797" width="14.85546875" style="1559" bestFit="1" customWidth="1"/>
    <col min="1798" max="1798" width="16.140625" style="1559" customWidth="1"/>
    <col min="1799" max="1805" width="14.42578125" style="1559" customWidth="1"/>
    <col min="1806" max="1806" width="15.85546875" style="1559" customWidth="1"/>
    <col min="1807" max="2048" width="9.140625" style="1559"/>
    <col min="2049" max="2050" width="14" style="1559" customWidth="1"/>
    <col min="2051" max="2051" width="76" style="1559" customWidth="1"/>
    <col min="2052" max="2052" width="14.85546875" style="1559" customWidth="1"/>
    <col min="2053" max="2053" width="14.85546875" style="1559" bestFit="1" customWidth="1"/>
    <col min="2054" max="2054" width="16.140625" style="1559" customWidth="1"/>
    <col min="2055" max="2061" width="14.42578125" style="1559" customWidth="1"/>
    <col min="2062" max="2062" width="15.85546875" style="1559" customWidth="1"/>
    <col min="2063" max="2304" width="9.140625" style="1559"/>
    <col min="2305" max="2306" width="14" style="1559" customWidth="1"/>
    <col min="2307" max="2307" width="76" style="1559" customWidth="1"/>
    <col min="2308" max="2308" width="14.85546875" style="1559" customWidth="1"/>
    <col min="2309" max="2309" width="14.85546875" style="1559" bestFit="1" customWidth="1"/>
    <col min="2310" max="2310" width="16.140625" style="1559" customWidth="1"/>
    <col min="2311" max="2317" width="14.42578125" style="1559" customWidth="1"/>
    <col min="2318" max="2318" width="15.85546875" style="1559" customWidth="1"/>
    <col min="2319" max="2560" width="9.140625" style="1559"/>
    <col min="2561" max="2562" width="14" style="1559" customWidth="1"/>
    <col min="2563" max="2563" width="76" style="1559" customWidth="1"/>
    <col min="2564" max="2564" width="14.85546875" style="1559" customWidth="1"/>
    <col min="2565" max="2565" width="14.85546875" style="1559" bestFit="1" customWidth="1"/>
    <col min="2566" max="2566" width="16.140625" style="1559" customWidth="1"/>
    <col min="2567" max="2573" width="14.42578125" style="1559" customWidth="1"/>
    <col min="2574" max="2574" width="15.85546875" style="1559" customWidth="1"/>
    <col min="2575" max="2816" width="9.140625" style="1559"/>
    <col min="2817" max="2818" width="14" style="1559" customWidth="1"/>
    <col min="2819" max="2819" width="76" style="1559" customWidth="1"/>
    <col min="2820" max="2820" width="14.85546875" style="1559" customWidth="1"/>
    <col min="2821" max="2821" width="14.85546875" style="1559" bestFit="1" customWidth="1"/>
    <col min="2822" max="2822" width="16.140625" style="1559" customWidth="1"/>
    <col min="2823" max="2829" width="14.42578125" style="1559" customWidth="1"/>
    <col min="2830" max="2830" width="15.85546875" style="1559" customWidth="1"/>
    <col min="2831" max="3072" width="9.140625" style="1559"/>
    <col min="3073" max="3074" width="14" style="1559" customWidth="1"/>
    <col min="3075" max="3075" width="76" style="1559" customWidth="1"/>
    <col min="3076" max="3076" width="14.85546875" style="1559" customWidth="1"/>
    <col min="3077" max="3077" width="14.85546875" style="1559" bestFit="1" customWidth="1"/>
    <col min="3078" max="3078" width="16.140625" style="1559" customWidth="1"/>
    <col min="3079" max="3085" width="14.42578125" style="1559" customWidth="1"/>
    <col min="3086" max="3086" width="15.85546875" style="1559" customWidth="1"/>
    <col min="3087" max="3328" width="9.140625" style="1559"/>
    <col min="3329" max="3330" width="14" style="1559" customWidth="1"/>
    <col min="3331" max="3331" width="76" style="1559" customWidth="1"/>
    <col min="3332" max="3332" width="14.85546875" style="1559" customWidth="1"/>
    <col min="3333" max="3333" width="14.85546875" style="1559" bestFit="1" customWidth="1"/>
    <col min="3334" max="3334" width="16.140625" style="1559" customWidth="1"/>
    <col min="3335" max="3341" width="14.42578125" style="1559" customWidth="1"/>
    <col min="3342" max="3342" width="15.85546875" style="1559" customWidth="1"/>
    <col min="3343" max="3584" width="9.140625" style="1559"/>
    <col min="3585" max="3586" width="14" style="1559" customWidth="1"/>
    <col min="3587" max="3587" width="76" style="1559" customWidth="1"/>
    <col min="3588" max="3588" width="14.85546875" style="1559" customWidth="1"/>
    <col min="3589" max="3589" width="14.85546875" style="1559" bestFit="1" customWidth="1"/>
    <col min="3590" max="3590" width="16.140625" style="1559" customWidth="1"/>
    <col min="3591" max="3597" width="14.42578125" style="1559" customWidth="1"/>
    <col min="3598" max="3598" width="15.85546875" style="1559" customWidth="1"/>
    <col min="3599" max="3840" width="9.140625" style="1559"/>
    <col min="3841" max="3842" width="14" style="1559" customWidth="1"/>
    <col min="3843" max="3843" width="76" style="1559" customWidth="1"/>
    <col min="3844" max="3844" width="14.85546875" style="1559" customWidth="1"/>
    <col min="3845" max="3845" width="14.85546875" style="1559" bestFit="1" customWidth="1"/>
    <col min="3846" max="3846" width="16.140625" style="1559" customWidth="1"/>
    <col min="3847" max="3853" width="14.42578125" style="1559" customWidth="1"/>
    <col min="3854" max="3854" width="15.85546875" style="1559" customWidth="1"/>
    <col min="3855" max="4096" width="9.140625" style="1559"/>
    <col min="4097" max="4098" width="14" style="1559" customWidth="1"/>
    <col min="4099" max="4099" width="76" style="1559" customWidth="1"/>
    <col min="4100" max="4100" width="14.85546875" style="1559" customWidth="1"/>
    <col min="4101" max="4101" width="14.85546875" style="1559" bestFit="1" customWidth="1"/>
    <col min="4102" max="4102" width="16.140625" style="1559" customWidth="1"/>
    <col min="4103" max="4109" width="14.42578125" style="1559" customWidth="1"/>
    <col min="4110" max="4110" width="15.85546875" style="1559" customWidth="1"/>
    <col min="4111" max="4352" width="9.140625" style="1559"/>
    <col min="4353" max="4354" width="14" style="1559" customWidth="1"/>
    <col min="4355" max="4355" width="76" style="1559" customWidth="1"/>
    <col min="4356" max="4356" width="14.85546875" style="1559" customWidth="1"/>
    <col min="4357" max="4357" width="14.85546875" style="1559" bestFit="1" customWidth="1"/>
    <col min="4358" max="4358" width="16.140625" style="1559" customWidth="1"/>
    <col min="4359" max="4365" width="14.42578125" style="1559" customWidth="1"/>
    <col min="4366" max="4366" width="15.85546875" style="1559" customWidth="1"/>
    <col min="4367" max="4608" width="9.140625" style="1559"/>
    <col min="4609" max="4610" width="14" style="1559" customWidth="1"/>
    <col min="4611" max="4611" width="76" style="1559" customWidth="1"/>
    <col min="4612" max="4612" width="14.85546875" style="1559" customWidth="1"/>
    <col min="4613" max="4613" width="14.85546875" style="1559" bestFit="1" customWidth="1"/>
    <col min="4614" max="4614" width="16.140625" style="1559" customWidth="1"/>
    <col min="4615" max="4621" width="14.42578125" style="1559" customWidth="1"/>
    <col min="4622" max="4622" width="15.85546875" style="1559" customWidth="1"/>
    <col min="4623" max="4864" width="9.140625" style="1559"/>
    <col min="4865" max="4866" width="14" style="1559" customWidth="1"/>
    <col min="4867" max="4867" width="76" style="1559" customWidth="1"/>
    <col min="4868" max="4868" width="14.85546875" style="1559" customWidth="1"/>
    <col min="4869" max="4869" width="14.85546875" style="1559" bestFit="1" customWidth="1"/>
    <col min="4870" max="4870" width="16.140625" style="1559" customWidth="1"/>
    <col min="4871" max="4877" width="14.42578125" style="1559" customWidth="1"/>
    <col min="4878" max="4878" width="15.85546875" style="1559" customWidth="1"/>
    <col min="4879" max="5120" width="9.140625" style="1559"/>
    <col min="5121" max="5122" width="14" style="1559" customWidth="1"/>
    <col min="5123" max="5123" width="76" style="1559" customWidth="1"/>
    <col min="5124" max="5124" width="14.85546875" style="1559" customWidth="1"/>
    <col min="5125" max="5125" width="14.85546875" style="1559" bestFit="1" customWidth="1"/>
    <col min="5126" max="5126" width="16.140625" style="1559" customWidth="1"/>
    <col min="5127" max="5133" width="14.42578125" style="1559" customWidth="1"/>
    <col min="5134" max="5134" width="15.85546875" style="1559" customWidth="1"/>
    <col min="5135" max="5376" width="9.140625" style="1559"/>
    <col min="5377" max="5378" width="14" style="1559" customWidth="1"/>
    <col min="5379" max="5379" width="76" style="1559" customWidth="1"/>
    <col min="5380" max="5380" width="14.85546875" style="1559" customWidth="1"/>
    <col min="5381" max="5381" width="14.85546875" style="1559" bestFit="1" customWidth="1"/>
    <col min="5382" max="5382" width="16.140625" style="1559" customWidth="1"/>
    <col min="5383" max="5389" width="14.42578125" style="1559" customWidth="1"/>
    <col min="5390" max="5390" width="15.85546875" style="1559" customWidth="1"/>
    <col min="5391" max="5632" width="9.140625" style="1559"/>
    <col min="5633" max="5634" width="14" style="1559" customWidth="1"/>
    <col min="5635" max="5635" width="76" style="1559" customWidth="1"/>
    <col min="5636" max="5636" width="14.85546875" style="1559" customWidth="1"/>
    <col min="5637" max="5637" width="14.85546875" style="1559" bestFit="1" customWidth="1"/>
    <col min="5638" max="5638" width="16.140625" style="1559" customWidth="1"/>
    <col min="5639" max="5645" width="14.42578125" style="1559" customWidth="1"/>
    <col min="5646" max="5646" width="15.85546875" style="1559" customWidth="1"/>
    <col min="5647" max="5888" width="9.140625" style="1559"/>
    <col min="5889" max="5890" width="14" style="1559" customWidth="1"/>
    <col min="5891" max="5891" width="76" style="1559" customWidth="1"/>
    <col min="5892" max="5892" width="14.85546875" style="1559" customWidth="1"/>
    <col min="5893" max="5893" width="14.85546875" style="1559" bestFit="1" customWidth="1"/>
    <col min="5894" max="5894" width="16.140625" style="1559" customWidth="1"/>
    <col min="5895" max="5901" width="14.42578125" style="1559" customWidth="1"/>
    <col min="5902" max="5902" width="15.85546875" style="1559" customWidth="1"/>
    <col min="5903" max="6144" width="9.140625" style="1559"/>
    <col min="6145" max="6146" width="14" style="1559" customWidth="1"/>
    <col min="6147" max="6147" width="76" style="1559" customWidth="1"/>
    <col min="6148" max="6148" width="14.85546875" style="1559" customWidth="1"/>
    <col min="6149" max="6149" width="14.85546875" style="1559" bestFit="1" customWidth="1"/>
    <col min="6150" max="6150" width="16.140625" style="1559" customWidth="1"/>
    <col min="6151" max="6157" width="14.42578125" style="1559" customWidth="1"/>
    <col min="6158" max="6158" width="15.85546875" style="1559" customWidth="1"/>
    <col min="6159" max="6400" width="9.140625" style="1559"/>
    <col min="6401" max="6402" width="14" style="1559" customWidth="1"/>
    <col min="6403" max="6403" width="76" style="1559" customWidth="1"/>
    <col min="6404" max="6404" width="14.85546875" style="1559" customWidth="1"/>
    <col min="6405" max="6405" width="14.85546875" style="1559" bestFit="1" customWidth="1"/>
    <col min="6406" max="6406" width="16.140625" style="1559" customWidth="1"/>
    <col min="6407" max="6413" width="14.42578125" style="1559" customWidth="1"/>
    <col min="6414" max="6414" width="15.85546875" style="1559" customWidth="1"/>
    <col min="6415" max="6656" width="9.140625" style="1559"/>
    <col min="6657" max="6658" width="14" style="1559" customWidth="1"/>
    <col min="6659" max="6659" width="76" style="1559" customWidth="1"/>
    <col min="6660" max="6660" width="14.85546875" style="1559" customWidth="1"/>
    <col min="6661" max="6661" width="14.85546875" style="1559" bestFit="1" customWidth="1"/>
    <col min="6662" max="6662" width="16.140625" style="1559" customWidth="1"/>
    <col min="6663" max="6669" width="14.42578125" style="1559" customWidth="1"/>
    <col min="6670" max="6670" width="15.85546875" style="1559" customWidth="1"/>
    <col min="6671" max="6912" width="9.140625" style="1559"/>
    <col min="6913" max="6914" width="14" style="1559" customWidth="1"/>
    <col min="6915" max="6915" width="76" style="1559" customWidth="1"/>
    <col min="6916" max="6916" width="14.85546875" style="1559" customWidth="1"/>
    <col min="6917" max="6917" width="14.85546875" style="1559" bestFit="1" customWidth="1"/>
    <col min="6918" max="6918" width="16.140625" style="1559" customWidth="1"/>
    <col min="6919" max="6925" width="14.42578125" style="1559" customWidth="1"/>
    <col min="6926" max="6926" width="15.85546875" style="1559" customWidth="1"/>
    <col min="6927" max="7168" width="9.140625" style="1559"/>
    <col min="7169" max="7170" width="14" style="1559" customWidth="1"/>
    <col min="7171" max="7171" width="76" style="1559" customWidth="1"/>
    <col min="7172" max="7172" width="14.85546875" style="1559" customWidth="1"/>
    <col min="7173" max="7173" width="14.85546875" style="1559" bestFit="1" customWidth="1"/>
    <col min="7174" max="7174" width="16.140625" style="1559" customWidth="1"/>
    <col min="7175" max="7181" width="14.42578125" style="1559" customWidth="1"/>
    <col min="7182" max="7182" width="15.85546875" style="1559" customWidth="1"/>
    <col min="7183" max="7424" width="9.140625" style="1559"/>
    <col min="7425" max="7426" width="14" style="1559" customWidth="1"/>
    <col min="7427" max="7427" width="76" style="1559" customWidth="1"/>
    <col min="7428" max="7428" width="14.85546875" style="1559" customWidth="1"/>
    <col min="7429" max="7429" width="14.85546875" style="1559" bestFit="1" customWidth="1"/>
    <col min="7430" max="7430" width="16.140625" style="1559" customWidth="1"/>
    <col min="7431" max="7437" width="14.42578125" style="1559" customWidth="1"/>
    <col min="7438" max="7438" width="15.85546875" style="1559" customWidth="1"/>
    <col min="7439" max="7680" width="9.140625" style="1559"/>
    <col min="7681" max="7682" width="14" style="1559" customWidth="1"/>
    <col min="7683" max="7683" width="76" style="1559" customWidth="1"/>
    <col min="7684" max="7684" width="14.85546875" style="1559" customWidth="1"/>
    <col min="7685" max="7685" width="14.85546875" style="1559" bestFit="1" customWidth="1"/>
    <col min="7686" max="7686" width="16.140625" style="1559" customWidth="1"/>
    <col min="7687" max="7693" width="14.42578125" style="1559" customWidth="1"/>
    <col min="7694" max="7694" width="15.85546875" style="1559" customWidth="1"/>
    <col min="7695" max="7936" width="9.140625" style="1559"/>
    <col min="7937" max="7938" width="14" style="1559" customWidth="1"/>
    <col min="7939" max="7939" width="76" style="1559" customWidth="1"/>
    <col min="7940" max="7940" width="14.85546875" style="1559" customWidth="1"/>
    <col min="7941" max="7941" width="14.85546875" style="1559" bestFit="1" customWidth="1"/>
    <col min="7942" max="7942" width="16.140625" style="1559" customWidth="1"/>
    <col min="7943" max="7949" width="14.42578125" style="1559" customWidth="1"/>
    <col min="7950" max="7950" width="15.85546875" style="1559" customWidth="1"/>
    <col min="7951" max="8192" width="9.140625" style="1559"/>
    <col min="8193" max="8194" width="14" style="1559" customWidth="1"/>
    <col min="8195" max="8195" width="76" style="1559" customWidth="1"/>
    <col min="8196" max="8196" width="14.85546875" style="1559" customWidth="1"/>
    <col min="8197" max="8197" width="14.85546875" style="1559" bestFit="1" customWidth="1"/>
    <col min="8198" max="8198" width="16.140625" style="1559" customWidth="1"/>
    <col min="8199" max="8205" width="14.42578125" style="1559" customWidth="1"/>
    <col min="8206" max="8206" width="15.85546875" style="1559" customWidth="1"/>
    <col min="8207" max="8448" width="9.140625" style="1559"/>
    <col min="8449" max="8450" width="14" style="1559" customWidth="1"/>
    <col min="8451" max="8451" width="76" style="1559" customWidth="1"/>
    <col min="8452" max="8452" width="14.85546875" style="1559" customWidth="1"/>
    <col min="8453" max="8453" width="14.85546875" style="1559" bestFit="1" customWidth="1"/>
    <col min="8454" max="8454" width="16.140625" style="1559" customWidth="1"/>
    <col min="8455" max="8461" width="14.42578125" style="1559" customWidth="1"/>
    <col min="8462" max="8462" width="15.85546875" style="1559" customWidth="1"/>
    <col min="8463" max="8704" width="9.140625" style="1559"/>
    <col min="8705" max="8706" width="14" style="1559" customWidth="1"/>
    <col min="8707" max="8707" width="76" style="1559" customWidth="1"/>
    <col min="8708" max="8708" width="14.85546875" style="1559" customWidth="1"/>
    <col min="8709" max="8709" width="14.85546875" style="1559" bestFit="1" customWidth="1"/>
    <col min="8710" max="8710" width="16.140625" style="1559" customWidth="1"/>
    <col min="8711" max="8717" width="14.42578125" style="1559" customWidth="1"/>
    <col min="8718" max="8718" width="15.85546875" style="1559" customWidth="1"/>
    <col min="8719" max="8960" width="9.140625" style="1559"/>
    <col min="8961" max="8962" width="14" style="1559" customWidth="1"/>
    <col min="8963" max="8963" width="76" style="1559" customWidth="1"/>
    <col min="8964" max="8964" width="14.85546875" style="1559" customWidth="1"/>
    <col min="8965" max="8965" width="14.85546875" style="1559" bestFit="1" customWidth="1"/>
    <col min="8966" max="8966" width="16.140625" style="1559" customWidth="1"/>
    <col min="8967" max="8973" width="14.42578125" style="1559" customWidth="1"/>
    <col min="8974" max="8974" width="15.85546875" style="1559" customWidth="1"/>
    <col min="8975" max="9216" width="9.140625" style="1559"/>
    <col min="9217" max="9218" width="14" style="1559" customWidth="1"/>
    <col min="9219" max="9219" width="76" style="1559" customWidth="1"/>
    <col min="9220" max="9220" width="14.85546875" style="1559" customWidth="1"/>
    <col min="9221" max="9221" width="14.85546875" style="1559" bestFit="1" customWidth="1"/>
    <col min="9222" max="9222" width="16.140625" style="1559" customWidth="1"/>
    <col min="9223" max="9229" width="14.42578125" style="1559" customWidth="1"/>
    <col min="9230" max="9230" width="15.85546875" style="1559" customWidth="1"/>
    <col min="9231" max="9472" width="9.140625" style="1559"/>
    <col min="9473" max="9474" width="14" style="1559" customWidth="1"/>
    <col min="9475" max="9475" width="76" style="1559" customWidth="1"/>
    <col min="9476" max="9476" width="14.85546875" style="1559" customWidth="1"/>
    <col min="9477" max="9477" width="14.85546875" style="1559" bestFit="1" customWidth="1"/>
    <col min="9478" max="9478" width="16.140625" style="1559" customWidth="1"/>
    <col min="9479" max="9485" width="14.42578125" style="1559" customWidth="1"/>
    <col min="9486" max="9486" width="15.85546875" style="1559" customWidth="1"/>
    <col min="9487" max="9728" width="9.140625" style="1559"/>
    <col min="9729" max="9730" width="14" style="1559" customWidth="1"/>
    <col min="9731" max="9731" width="76" style="1559" customWidth="1"/>
    <col min="9732" max="9732" width="14.85546875" style="1559" customWidth="1"/>
    <col min="9733" max="9733" width="14.85546875" style="1559" bestFit="1" customWidth="1"/>
    <col min="9734" max="9734" width="16.140625" style="1559" customWidth="1"/>
    <col min="9735" max="9741" width="14.42578125" style="1559" customWidth="1"/>
    <col min="9742" max="9742" width="15.85546875" style="1559" customWidth="1"/>
    <col min="9743" max="9984" width="9.140625" style="1559"/>
    <col min="9985" max="9986" width="14" style="1559" customWidth="1"/>
    <col min="9987" max="9987" width="76" style="1559" customWidth="1"/>
    <col min="9988" max="9988" width="14.85546875" style="1559" customWidth="1"/>
    <col min="9989" max="9989" width="14.85546875" style="1559" bestFit="1" customWidth="1"/>
    <col min="9990" max="9990" width="16.140625" style="1559" customWidth="1"/>
    <col min="9991" max="9997" width="14.42578125" style="1559" customWidth="1"/>
    <col min="9998" max="9998" width="15.85546875" style="1559" customWidth="1"/>
    <col min="9999" max="10240" width="9.140625" style="1559"/>
    <col min="10241" max="10242" width="14" style="1559" customWidth="1"/>
    <col min="10243" max="10243" width="76" style="1559" customWidth="1"/>
    <col min="10244" max="10244" width="14.85546875" style="1559" customWidth="1"/>
    <col min="10245" max="10245" width="14.85546875" style="1559" bestFit="1" customWidth="1"/>
    <col min="10246" max="10246" width="16.140625" style="1559" customWidth="1"/>
    <col min="10247" max="10253" width="14.42578125" style="1559" customWidth="1"/>
    <col min="10254" max="10254" width="15.85546875" style="1559" customWidth="1"/>
    <col min="10255" max="10496" width="9.140625" style="1559"/>
    <col min="10497" max="10498" width="14" style="1559" customWidth="1"/>
    <col min="10499" max="10499" width="76" style="1559" customWidth="1"/>
    <col min="10500" max="10500" width="14.85546875" style="1559" customWidth="1"/>
    <col min="10501" max="10501" width="14.85546875" style="1559" bestFit="1" customWidth="1"/>
    <col min="10502" max="10502" width="16.140625" style="1559" customWidth="1"/>
    <col min="10503" max="10509" width="14.42578125" style="1559" customWidth="1"/>
    <col min="10510" max="10510" width="15.85546875" style="1559" customWidth="1"/>
    <col min="10511" max="10752" width="9.140625" style="1559"/>
    <col min="10753" max="10754" width="14" style="1559" customWidth="1"/>
    <col min="10755" max="10755" width="76" style="1559" customWidth="1"/>
    <col min="10756" max="10756" width="14.85546875" style="1559" customWidth="1"/>
    <col min="10757" max="10757" width="14.85546875" style="1559" bestFit="1" customWidth="1"/>
    <col min="10758" max="10758" width="16.140625" style="1559" customWidth="1"/>
    <col min="10759" max="10765" width="14.42578125" style="1559" customWidth="1"/>
    <col min="10766" max="10766" width="15.85546875" style="1559" customWidth="1"/>
    <col min="10767" max="11008" width="9.140625" style="1559"/>
    <col min="11009" max="11010" width="14" style="1559" customWidth="1"/>
    <col min="11011" max="11011" width="76" style="1559" customWidth="1"/>
    <col min="11012" max="11012" width="14.85546875" style="1559" customWidth="1"/>
    <col min="11013" max="11013" width="14.85546875" style="1559" bestFit="1" customWidth="1"/>
    <col min="11014" max="11014" width="16.140625" style="1559" customWidth="1"/>
    <col min="11015" max="11021" width="14.42578125" style="1559" customWidth="1"/>
    <col min="11022" max="11022" width="15.85546875" style="1559" customWidth="1"/>
    <col min="11023" max="11264" width="9.140625" style="1559"/>
    <col min="11265" max="11266" width="14" style="1559" customWidth="1"/>
    <col min="11267" max="11267" width="76" style="1559" customWidth="1"/>
    <col min="11268" max="11268" width="14.85546875" style="1559" customWidth="1"/>
    <col min="11269" max="11269" width="14.85546875" style="1559" bestFit="1" customWidth="1"/>
    <col min="11270" max="11270" width="16.140625" style="1559" customWidth="1"/>
    <col min="11271" max="11277" width="14.42578125" style="1559" customWidth="1"/>
    <col min="11278" max="11278" width="15.85546875" style="1559" customWidth="1"/>
    <col min="11279" max="11520" width="9.140625" style="1559"/>
    <col min="11521" max="11522" width="14" style="1559" customWidth="1"/>
    <col min="11523" max="11523" width="76" style="1559" customWidth="1"/>
    <col min="11524" max="11524" width="14.85546875" style="1559" customWidth="1"/>
    <col min="11525" max="11525" width="14.85546875" style="1559" bestFit="1" customWidth="1"/>
    <col min="11526" max="11526" width="16.140625" style="1559" customWidth="1"/>
    <col min="11527" max="11533" width="14.42578125" style="1559" customWidth="1"/>
    <col min="11534" max="11534" width="15.85546875" style="1559" customWidth="1"/>
    <col min="11535" max="11776" width="9.140625" style="1559"/>
    <col min="11777" max="11778" width="14" style="1559" customWidth="1"/>
    <col min="11779" max="11779" width="76" style="1559" customWidth="1"/>
    <col min="11780" max="11780" width="14.85546875" style="1559" customWidth="1"/>
    <col min="11781" max="11781" width="14.85546875" style="1559" bestFit="1" customWidth="1"/>
    <col min="11782" max="11782" width="16.140625" style="1559" customWidth="1"/>
    <col min="11783" max="11789" width="14.42578125" style="1559" customWidth="1"/>
    <col min="11790" max="11790" width="15.85546875" style="1559" customWidth="1"/>
    <col min="11791" max="12032" width="9.140625" style="1559"/>
    <col min="12033" max="12034" width="14" style="1559" customWidth="1"/>
    <col min="12035" max="12035" width="76" style="1559" customWidth="1"/>
    <col min="12036" max="12036" width="14.85546875" style="1559" customWidth="1"/>
    <col min="12037" max="12037" width="14.85546875" style="1559" bestFit="1" customWidth="1"/>
    <col min="12038" max="12038" width="16.140625" style="1559" customWidth="1"/>
    <col min="12039" max="12045" width="14.42578125" style="1559" customWidth="1"/>
    <col min="12046" max="12046" width="15.85546875" style="1559" customWidth="1"/>
    <col min="12047" max="12288" width="9.140625" style="1559"/>
    <col min="12289" max="12290" width="14" style="1559" customWidth="1"/>
    <col min="12291" max="12291" width="76" style="1559" customWidth="1"/>
    <col min="12292" max="12292" width="14.85546875" style="1559" customWidth="1"/>
    <col min="12293" max="12293" width="14.85546875" style="1559" bestFit="1" customWidth="1"/>
    <col min="12294" max="12294" width="16.140625" style="1559" customWidth="1"/>
    <col min="12295" max="12301" width="14.42578125" style="1559" customWidth="1"/>
    <col min="12302" max="12302" width="15.85546875" style="1559" customWidth="1"/>
    <col min="12303" max="12544" width="9.140625" style="1559"/>
    <col min="12545" max="12546" width="14" style="1559" customWidth="1"/>
    <col min="12547" max="12547" width="76" style="1559" customWidth="1"/>
    <col min="12548" max="12548" width="14.85546875" style="1559" customWidth="1"/>
    <col min="12549" max="12549" width="14.85546875" style="1559" bestFit="1" customWidth="1"/>
    <col min="12550" max="12550" width="16.140625" style="1559" customWidth="1"/>
    <col min="12551" max="12557" width="14.42578125" style="1559" customWidth="1"/>
    <col min="12558" max="12558" width="15.85546875" style="1559" customWidth="1"/>
    <col min="12559" max="12800" width="9.140625" style="1559"/>
    <col min="12801" max="12802" width="14" style="1559" customWidth="1"/>
    <col min="12803" max="12803" width="76" style="1559" customWidth="1"/>
    <col min="12804" max="12804" width="14.85546875" style="1559" customWidth="1"/>
    <col min="12805" max="12805" width="14.85546875" style="1559" bestFit="1" customWidth="1"/>
    <col min="12806" max="12806" width="16.140625" style="1559" customWidth="1"/>
    <col min="12807" max="12813" width="14.42578125" style="1559" customWidth="1"/>
    <col min="12814" max="12814" width="15.85546875" style="1559" customWidth="1"/>
    <col min="12815" max="13056" width="9.140625" style="1559"/>
    <col min="13057" max="13058" width="14" style="1559" customWidth="1"/>
    <col min="13059" max="13059" width="76" style="1559" customWidth="1"/>
    <col min="13060" max="13060" width="14.85546875" style="1559" customWidth="1"/>
    <col min="13061" max="13061" width="14.85546875" style="1559" bestFit="1" customWidth="1"/>
    <col min="13062" max="13062" width="16.140625" style="1559" customWidth="1"/>
    <col min="13063" max="13069" width="14.42578125" style="1559" customWidth="1"/>
    <col min="13070" max="13070" width="15.85546875" style="1559" customWidth="1"/>
    <col min="13071" max="13312" width="9.140625" style="1559"/>
    <col min="13313" max="13314" width="14" style="1559" customWidth="1"/>
    <col min="13315" max="13315" width="76" style="1559" customWidth="1"/>
    <col min="13316" max="13316" width="14.85546875" style="1559" customWidth="1"/>
    <col min="13317" max="13317" width="14.85546875" style="1559" bestFit="1" customWidth="1"/>
    <col min="13318" max="13318" width="16.140625" style="1559" customWidth="1"/>
    <col min="13319" max="13325" width="14.42578125" style="1559" customWidth="1"/>
    <col min="13326" max="13326" width="15.85546875" style="1559" customWidth="1"/>
    <col min="13327" max="13568" width="9.140625" style="1559"/>
    <col min="13569" max="13570" width="14" style="1559" customWidth="1"/>
    <col min="13571" max="13571" width="76" style="1559" customWidth="1"/>
    <col min="13572" max="13572" width="14.85546875" style="1559" customWidth="1"/>
    <col min="13573" max="13573" width="14.85546875" style="1559" bestFit="1" customWidth="1"/>
    <col min="13574" max="13574" width="16.140625" style="1559" customWidth="1"/>
    <col min="13575" max="13581" width="14.42578125" style="1559" customWidth="1"/>
    <col min="13582" max="13582" width="15.85546875" style="1559" customWidth="1"/>
    <col min="13583" max="13824" width="9.140625" style="1559"/>
    <col min="13825" max="13826" width="14" style="1559" customWidth="1"/>
    <col min="13827" max="13827" width="76" style="1559" customWidth="1"/>
    <col min="13828" max="13828" width="14.85546875" style="1559" customWidth="1"/>
    <col min="13829" max="13829" width="14.85546875" style="1559" bestFit="1" customWidth="1"/>
    <col min="13830" max="13830" width="16.140625" style="1559" customWidth="1"/>
    <col min="13831" max="13837" width="14.42578125" style="1559" customWidth="1"/>
    <col min="13838" max="13838" width="15.85546875" style="1559" customWidth="1"/>
    <col min="13839" max="14080" width="9.140625" style="1559"/>
    <col min="14081" max="14082" width="14" style="1559" customWidth="1"/>
    <col min="14083" max="14083" width="76" style="1559" customWidth="1"/>
    <col min="14084" max="14084" width="14.85546875" style="1559" customWidth="1"/>
    <col min="14085" max="14085" width="14.85546875" style="1559" bestFit="1" customWidth="1"/>
    <col min="14086" max="14086" width="16.140625" style="1559" customWidth="1"/>
    <col min="14087" max="14093" width="14.42578125" style="1559" customWidth="1"/>
    <col min="14094" max="14094" width="15.85546875" style="1559" customWidth="1"/>
    <col min="14095" max="14336" width="9.140625" style="1559"/>
    <col min="14337" max="14338" width="14" style="1559" customWidth="1"/>
    <col min="14339" max="14339" width="76" style="1559" customWidth="1"/>
    <col min="14340" max="14340" width="14.85546875" style="1559" customWidth="1"/>
    <col min="14341" max="14341" width="14.85546875" style="1559" bestFit="1" customWidth="1"/>
    <col min="14342" max="14342" width="16.140625" style="1559" customWidth="1"/>
    <col min="14343" max="14349" width="14.42578125" style="1559" customWidth="1"/>
    <col min="14350" max="14350" width="15.85546875" style="1559" customWidth="1"/>
    <col min="14351" max="14592" width="9.140625" style="1559"/>
    <col min="14593" max="14594" width="14" style="1559" customWidth="1"/>
    <col min="14595" max="14595" width="76" style="1559" customWidth="1"/>
    <col min="14596" max="14596" width="14.85546875" style="1559" customWidth="1"/>
    <col min="14597" max="14597" width="14.85546875" style="1559" bestFit="1" customWidth="1"/>
    <col min="14598" max="14598" width="16.140625" style="1559" customWidth="1"/>
    <col min="14599" max="14605" width="14.42578125" style="1559" customWidth="1"/>
    <col min="14606" max="14606" width="15.85546875" style="1559" customWidth="1"/>
    <col min="14607" max="14848" width="9.140625" style="1559"/>
    <col min="14849" max="14850" width="14" style="1559" customWidth="1"/>
    <col min="14851" max="14851" width="76" style="1559" customWidth="1"/>
    <col min="14852" max="14852" width="14.85546875" style="1559" customWidth="1"/>
    <col min="14853" max="14853" width="14.85546875" style="1559" bestFit="1" customWidth="1"/>
    <col min="14854" max="14854" width="16.140625" style="1559" customWidth="1"/>
    <col min="14855" max="14861" width="14.42578125" style="1559" customWidth="1"/>
    <col min="14862" max="14862" width="15.85546875" style="1559" customWidth="1"/>
    <col min="14863" max="15104" width="9.140625" style="1559"/>
    <col min="15105" max="15106" width="14" style="1559" customWidth="1"/>
    <col min="15107" max="15107" width="76" style="1559" customWidth="1"/>
    <col min="15108" max="15108" width="14.85546875" style="1559" customWidth="1"/>
    <col min="15109" max="15109" width="14.85546875" style="1559" bestFit="1" customWidth="1"/>
    <col min="15110" max="15110" width="16.140625" style="1559" customWidth="1"/>
    <col min="15111" max="15117" width="14.42578125" style="1559" customWidth="1"/>
    <col min="15118" max="15118" width="15.85546875" style="1559" customWidth="1"/>
    <col min="15119" max="15360" width="9.140625" style="1559"/>
    <col min="15361" max="15362" width="14" style="1559" customWidth="1"/>
    <col min="15363" max="15363" width="76" style="1559" customWidth="1"/>
    <col min="15364" max="15364" width="14.85546875" style="1559" customWidth="1"/>
    <col min="15365" max="15365" width="14.85546875" style="1559" bestFit="1" customWidth="1"/>
    <col min="15366" max="15366" width="16.140625" style="1559" customWidth="1"/>
    <col min="15367" max="15373" width="14.42578125" style="1559" customWidth="1"/>
    <col min="15374" max="15374" width="15.85546875" style="1559" customWidth="1"/>
    <col min="15375" max="15616" width="9.140625" style="1559"/>
    <col min="15617" max="15618" width="14" style="1559" customWidth="1"/>
    <col min="15619" max="15619" width="76" style="1559" customWidth="1"/>
    <col min="15620" max="15620" width="14.85546875" style="1559" customWidth="1"/>
    <col min="15621" max="15621" width="14.85546875" style="1559" bestFit="1" customWidth="1"/>
    <col min="15622" max="15622" width="16.140625" style="1559" customWidth="1"/>
    <col min="15623" max="15629" width="14.42578125" style="1559" customWidth="1"/>
    <col min="15630" max="15630" width="15.85546875" style="1559" customWidth="1"/>
    <col min="15631" max="15872" width="9.140625" style="1559"/>
    <col min="15873" max="15874" width="14" style="1559" customWidth="1"/>
    <col min="15875" max="15875" width="76" style="1559" customWidth="1"/>
    <col min="15876" max="15876" width="14.85546875" style="1559" customWidth="1"/>
    <col min="15877" max="15877" width="14.85546875" style="1559" bestFit="1" customWidth="1"/>
    <col min="15878" max="15878" width="16.140625" style="1559" customWidth="1"/>
    <col min="15879" max="15885" width="14.42578125" style="1559" customWidth="1"/>
    <col min="15886" max="15886" width="15.85546875" style="1559" customWidth="1"/>
    <col min="15887" max="16128" width="9.140625" style="1559"/>
    <col min="16129" max="16130" width="14" style="1559" customWidth="1"/>
    <col min="16131" max="16131" width="76" style="1559" customWidth="1"/>
    <col min="16132" max="16132" width="14.85546875" style="1559" customWidth="1"/>
    <col min="16133" max="16133" width="14.85546875" style="1559" bestFit="1" customWidth="1"/>
    <col min="16134" max="16134" width="16.140625" style="1559" customWidth="1"/>
    <col min="16135" max="16141" width="14.42578125" style="1559" customWidth="1"/>
    <col min="16142" max="16142" width="15.85546875" style="1559" customWidth="1"/>
    <col min="16143" max="16384" width="9.140625" style="1559"/>
  </cols>
  <sheetData>
    <row r="1" spans="1:14" s="1505" customFormat="1" ht="16.5">
      <c r="A1" s="1498" t="s">
        <v>852</v>
      </c>
      <c r="B1" s="1499"/>
      <c r="C1" s="1500"/>
      <c r="D1" s="1500"/>
      <c r="E1" s="1501"/>
      <c r="F1" s="1502"/>
      <c r="G1" s="1502"/>
      <c r="H1" s="1503"/>
      <c r="I1" s="1503"/>
      <c r="J1" s="1503"/>
      <c r="K1" s="1503"/>
      <c r="L1" s="1503"/>
      <c r="M1" s="1503"/>
      <c r="N1" s="1504"/>
    </row>
    <row r="2" spans="1:14" s="1506" customFormat="1" ht="16.5">
      <c r="A2" s="1893" t="s">
        <v>853</v>
      </c>
      <c r="B2" s="1893"/>
      <c r="C2" s="1893"/>
      <c r="D2" s="1893"/>
      <c r="E2" s="1893"/>
      <c r="F2" s="1893"/>
      <c r="G2" s="1893"/>
      <c r="H2" s="1893"/>
      <c r="I2" s="1893"/>
      <c r="J2" s="1893"/>
      <c r="K2" s="1893"/>
      <c r="L2" s="1893"/>
      <c r="M2" s="1893"/>
      <c r="N2" s="1893"/>
    </row>
    <row r="3" spans="1:14" s="1506" customFormat="1" ht="16.5">
      <c r="A3" s="1507"/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  <c r="M3" s="1507"/>
      <c r="N3" s="1507"/>
    </row>
    <row r="4" spans="1:14" s="1511" customFormat="1" ht="12.75" customHeight="1">
      <c r="A4" s="1508"/>
      <c r="B4" s="1508"/>
      <c r="C4" s="1508"/>
      <c r="D4" s="1508"/>
      <c r="E4" s="1508"/>
      <c r="F4" s="1508"/>
      <c r="G4" s="1509"/>
      <c r="H4" s="1510"/>
      <c r="I4" s="1509"/>
      <c r="J4" s="1509"/>
      <c r="K4" s="1509"/>
      <c r="L4" s="1509"/>
      <c r="M4" s="1509"/>
      <c r="N4" s="1510" t="s">
        <v>2</v>
      </c>
    </row>
    <row r="5" spans="1:14" s="1511" customFormat="1" ht="21.75" customHeight="1">
      <c r="A5" s="1894" t="s">
        <v>854</v>
      </c>
      <c r="B5" s="1894"/>
      <c r="C5" s="1895" t="s">
        <v>855</v>
      </c>
      <c r="D5" s="1894" t="s">
        <v>856</v>
      </c>
      <c r="E5" s="1894"/>
      <c r="F5" s="1894"/>
      <c r="G5" s="1894"/>
      <c r="H5" s="1894"/>
      <c r="I5" s="1894"/>
      <c r="J5" s="1894"/>
      <c r="K5" s="1894"/>
      <c r="L5" s="1894"/>
      <c r="M5" s="1894"/>
      <c r="N5" s="1898" t="s">
        <v>857</v>
      </c>
    </row>
    <row r="6" spans="1:14" s="1511" customFormat="1" ht="11.25" customHeight="1">
      <c r="A6" s="1895" t="s">
        <v>858</v>
      </c>
      <c r="B6" s="1901" t="s">
        <v>859</v>
      </c>
      <c r="C6" s="1896"/>
      <c r="D6" s="1896">
        <v>2019</v>
      </c>
      <c r="E6" s="1896">
        <v>2018</v>
      </c>
      <c r="F6" s="1896">
        <v>2017</v>
      </c>
      <c r="G6" s="1896">
        <v>2016</v>
      </c>
      <c r="H6" s="1896">
        <v>2015</v>
      </c>
      <c r="I6" s="1904">
        <v>2014</v>
      </c>
      <c r="J6" s="1904">
        <v>2013</v>
      </c>
      <c r="K6" s="1904">
        <v>2012</v>
      </c>
      <c r="L6" s="1904">
        <v>2011</v>
      </c>
      <c r="M6" s="1904">
        <v>2010</v>
      </c>
      <c r="N6" s="1899"/>
    </row>
    <row r="7" spans="1:14" s="1511" customFormat="1" ht="12" customHeight="1">
      <c r="A7" s="1896"/>
      <c r="B7" s="1902"/>
      <c r="C7" s="1896"/>
      <c r="D7" s="1896"/>
      <c r="E7" s="1896"/>
      <c r="F7" s="1896"/>
      <c r="G7" s="1896"/>
      <c r="H7" s="1896"/>
      <c r="I7" s="1904"/>
      <c r="J7" s="1904"/>
      <c r="K7" s="1904"/>
      <c r="L7" s="1904"/>
      <c r="M7" s="1904"/>
      <c r="N7" s="1899"/>
    </row>
    <row r="8" spans="1:14" s="1511" customFormat="1" ht="12" customHeight="1">
      <c r="A8" s="1896"/>
      <c r="B8" s="1902"/>
      <c r="C8" s="1896"/>
      <c r="D8" s="1896"/>
      <c r="E8" s="1896"/>
      <c r="F8" s="1896"/>
      <c r="G8" s="1896"/>
      <c r="H8" s="1896"/>
      <c r="I8" s="1904"/>
      <c r="J8" s="1904"/>
      <c r="K8" s="1904"/>
      <c r="L8" s="1904"/>
      <c r="M8" s="1904"/>
      <c r="N8" s="1899"/>
    </row>
    <row r="9" spans="1:14" s="1511" customFormat="1" ht="12" customHeight="1">
      <c r="A9" s="1896"/>
      <c r="B9" s="1902"/>
      <c r="C9" s="1896"/>
      <c r="D9" s="1896"/>
      <c r="E9" s="1896"/>
      <c r="F9" s="1896"/>
      <c r="G9" s="1896"/>
      <c r="H9" s="1896"/>
      <c r="I9" s="1904"/>
      <c r="J9" s="1904"/>
      <c r="K9" s="1904"/>
      <c r="L9" s="1904"/>
      <c r="M9" s="1904"/>
      <c r="N9" s="1899"/>
    </row>
    <row r="10" spans="1:14" s="1511" customFormat="1" ht="29.1" customHeight="1">
      <c r="A10" s="1897"/>
      <c r="B10" s="1903"/>
      <c r="C10" s="1897"/>
      <c r="D10" s="1897"/>
      <c r="E10" s="1897"/>
      <c r="F10" s="1897"/>
      <c r="G10" s="1897"/>
      <c r="H10" s="1897"/>
      <c r="I10" s="1905"/>
      <c r="J10" s="1905"/>
      <c r="K10" s="1905"/>
      <c r="L10" s="1905"/>
      <c r="M10" s="1905"/>
      <c r="N10" s="1900"/>
    </row>
    <row r="11" spans="1:14" s="1515" customFormat="1" ht="12.75">
      <c r="A11" s="1512">
        <v>1</v>
      </c>
      <c r="B11" s="1513">
        <v>2</v>
      </c>
      <c r="C11" s="1513">
        <v>3</v>
      </c>
      <c r="D11" s="1514">
        <v>4</v>
      </c>
      <c r="E11" s="1512">
        <v>5</v>
      </c>
      <c r="F11" s="1513">
        <v>6</v>
      </c>
      <c r="G11" s="1513">
        <v>7</v>
      </c>
      <c r="H11" s="1514">
        <v>8</v>
      </c>
      <c r="I11" s="1512">
        <v>9</v>
      </c>
      <c r="J11" s="1513">
        <v>10</v>
      </c>
      <c r="K11" s="1513">
        <v>11</v>
      </c>
      <c r="L11" s="1514">
        <v>12</v>
      </c>
      <c r="M11" s="1512">
        <v>13</v>
      </c>
      <c r="N11" s="1513">
        <v>14</v>
      </c>
    </row>
    <row r="12" spans="1:14" s="1515" customFormat="1" ht="25.15" customHeight="1">
      <c r="A12" s="1516">
        <v>16</v>
      </c>
      <c r="B12" s="1516">
        <v>750</v>
      </c>
      <c r="C12" s="1517" t="s">
        <v>777</v>
      </c>
      <c r="D12" s="1518">
        <v>519611.18</v>
      </c>
      <c r="E12" s="1519">
        <v>33451.79</v>
      </c>
      <c r="F12" s="1520">
        <v>73.739999999999995</v>
      </c>
      <c r="G12" s="1521">
        <v>0</v>
      </c>
      <c r="H12" s="1521">
        <v>0</v>
      </c>
      <c r="I12" s="1521">
        <v>0</v>
      </c>
      <c r="J12" s="1521">
        <v>0</v>
      </c>
      <c r="K12" s="1521">
        <v>0</v>
      </c>
      <c r="L12" s="1521">
        <v>0</v>
      </c>
      <c r="M12" s="1521">
        <v>0</v>
      </c>
      <c r="N12" s="1521">
        <v>0</v>
      </c>
    </row>
    <row r="13" spans="1:14" s="1523" customFormat="1" ht="25.15" customHeight="1">
      <c r="A13" s="1522">
        <v>17</v>
      </c>
      <c r="B13" s="1516">
        <v>750</v>
      </c>
      <c r="C13" s="1517" t="s">
        <v>777</v>
      </c>
      <c r="D13" s="1518">
        <v>433730.02</v>
      </c>
      <c r="E13" s="1519">
        <v>91060.47</v>
      </c>
      <c r="F13" s="1519">
        <v>33554.47</v>
      </c>
      <c r="G13" s="1521">
        <v>0</v>
      </c>
      <c r="H13" s="1521">
        <v>0</v>
      </c>
      <c r="I13" s="1521">
        <v>0</v>
      </c>
      <c r="J13" s="1521">
        <v>0</v>
      </c>
      <c r="K13" s="1521">
        <v>0</v>
      </c>
      <c r="L13" s="1521">
        <v>0</v>
      </c>
      <c r="M13" s="1521">
        <v>0</v>
      </c>
      <c r="N13" s="1519">
        <v>8311.34</v>
      </c>
    </row>
    <row r="14" spans="1:14" s="1523" customFormat="1" ht="25.15" customHeight="1">
      <c r="A14" s="1906">
        <v>19</v>
      </c>
      <c r="B14" s="1908">
        <v>750</v>
      </c>
      <c r="C14" s="1517" t="s">
        <v>774</v>
      </c>
      <c r="D14" s="1520">
        <v>401.35</v>
      </c>
      <c r="E14" s="1521">
        <v>0</v>
      </c>
      <c r="F14" s="1521">
        <v>0</v>
      </c>
      <c r="G14" s="1521">
        <v>0</v>
      </c>
      <c r="H14" s="1521">
        <v>0</v>
      </c>
      <c r="I14" s="1521">
        <v>0</v>
      </c>
      <c r="J14" s="1521">
        <v>0</v>
      </c>
      <c r="K14" s="1521">
        <v>0</v>
      </c>
      <c r="L14" s="1521">
        <v>0</v>
      </c>
      <c r="M14" s="1521">
        <v>0</v>
      </c>
      <c r="N14" s="1521">
        <v>0</v>
      </c>
    </row>
    <row r="15" spans="1:14" s="1523" customFormat="1" ht="25.15" customHeight="1">
      <c r="A15" s="1907"/>
      <c r="B15" s="1909"/>
      <c r="C15" s="1517" t="s">
        <v>778</v>
      </c>
      <c r="D15" s="1518">
        <v>963.26</v>
      </c>
      <c r="E15" s="1519">
        <v>5436.31</v>
      </c>
      <c r="F15" s="1521">
        <v>0</v>
      </c>
      <c r="G15" s="1521">
        <v>0</v>
      </c>
      <c r="H15" s="1521">
        <v>0</v>
      </c>
      <c r="I15" s="1521">
        <v>0</v>
      </c>
      <c r="J15" s="1521">
        <v>0</v>
      </c>
      <c r="K15" s="1521">
        <v>0</v>
      </c>
      <c r="L15" s="1521">
        <v>0</v>
      </c>
      <c r="M15" s="1521">
        <v>0</v>
      </c>
      <c r="N15" s="1521">
        <v>0</v>
      </c>
    </row>
    <row r="16" spans="1:14" s="1523" customFormat="1" ht="25.15" customHeight="1">
      <c r="A16" s="1906">
        <v>20</v>
      </c>
      <c r="B16" s="1908">
        <v>150</v>
      </c>
      <c r="C16" s="1517" t="s">
        <v>860</v>
      </c>
      <c r="D16" s="1521">
        <v>0</v>
      </c>
      <c r="E16" s="1521">
        <v>0</v>
      </c>
      <c r="F16" s="1521">
        <v>0</v>
      </c>
      <c r="G16" s="1521">
        <v>0</v>
      </c>
      <c r="H16" s="1521">
        <v>0</v>
      </c>
      <c r="I16" s="1519">
        <v>34772.04</v>
      </c>
      <c r="J16" s="1521">
        <v>0</v>
      </c>
      <c r="K16" s="1521">
        <v>0</v>
      </c>
      <c r="L16" s="1521">
        <v>0</v>
      </c>
      <c r="M16" s="1521">
        <v>0</v>
      </c>
      <c r="N16" s="1521">
        <v>0</v>
      </c>
    </row>
    <row r="17" spans="1:14" s="1523" customFormat="1" ht="25.15" customHeight="1">
      <c r="A17" s="1910"/>
      <c r="B17" s="1911"/>
      <c r="C17" s="1517" t="s">
        <v>775</v>
      </c>
      <c r="D17" s="1524">
        <v>0</v>
      </c>
      <c r="E17" s="1519">
        <v>3600</v>
      </c>
      <c r="F17" s="1521">
        <v>0</v>
      </c>
      <c r="G17" s="1521">
        <v>0</v>
      </c>
      <c r="H17" s="1521">
        <v>0</v>
      </c>
      <c r="I17" s="1521">
        <v>0</v>
      </c>
      <c r="J17" s="1521">
        <v>0</v>
      </c>
      <c r="K17" s="1521">
        <v>0</v>
      </c>
      <c r="L17" s="1521">
        <v>0</v>
      </c>
      <c r="M17" s="1521">
        <v>0</v>
      </c>
      <c r="N17" s="1521">
        <v>0</v>
      </c>
    </row>
    <row r="18" spans="1:14" s="1523" customFormat="1" ht="25.15" customHeight="1">
      <c r="A18" s="1910"/>
      <c r="B18" s="1909"/>
      <c r="C18" s="1517" t="s">
        <v>778</v>
      </c>
      <c r="D18" s="1518">
        <v>719.35</v>
      </c>
      <c r="E18" s="1521">
        <v>0</v>
      </c>
      <c r="F18" s="1521">
        <v>0</v>
      </c>
      <c r="G18" s="1521">
        <v>0</v>
      </c>
      <c r="H18" s="1521">
        <v>0</v>
      </c>
      <c r="I18" s="1521">
        <v>0</v>
      </c>
      <c r="J18" s="1521">
        <v>0</v>
      </c>
      <c r="K18" s="1521">
        <v>0</v>
      </c>
      <c r="L18" s="1521">
        <v>0</v>
      </c>
      <c r="M18" s="1521">
        <v>0</v>
      </c>
      <c r="N18" s="1521">
        <v>0</v>
      </c>
    </row>
    <row r="19" spans="1:14" s="1523" customFormat="1" ht="25.15" customHeight="1">
      <c r="A19" s="1910"/>
      <c r="B19" s="1908">
        <v>500</v>
      </c>
      <c r="C19" s="1517" t="s">
        <v>775</v>
      </c>
      <c r="D19" s="1521">
        <v>0</v>
      </c>
      <c r="E19" s="1519">
        <v>178293.14</v>
      </c>
      <c r="F19" s="1521">
        <v>0</v>
      </c>
      <c r="G19" s="1521">
        <v>0</v>
      </c>
      <c r="H19" s="1521">
        <v>0</v>
      </c>
      <c r="I19" s="1521">
        <v>0</v>
      </c>
      <c r="J19" s="1521">
        <v>0</v>
      </c>
      <c r="K19" s="1521">
        <v>0</v>
      </c>
      <c r="L19" s="1521">
        <v>0</v>
      </c>
      <c r="M19" s="1521">
        <v>0</v>
      </c>
      <c r="N19" s="1521">
        <v>0</v>
      </c>
    </row>
    <row r="20" spans="1:14" s="1523" customFormat="1" ht="25.15" customHeight="1">
      <c r="A20" s="1907"/>
      <c r="B20" s="1909"/>
      <c r="C20" s="1517" t="s">
        <v>861</v>
      </c>
      <c r="D20" s="1521">
        <v>0</v>
      </c>
      <c r="E20" s="1521">
        <v>0</v>
      </c>
      <c r="F20" s="1521">
        <v>0</v>
      </c>
      <c r="G20" s="1521">
        <v>0</v>
      </c>
      <c r="H20" s="1519">
        <v>54698</v>
      </c>
      <c r="I20" s="1521">
        <v>0</v>
      </c>
      <c r="J20" s="1521">
        <v>0</v>
      </c>
      <c r="K20" s="1521">
        <v>0</v>
      </c>
      <c r="L20" s="1521">
        <v>0</v>
      </c>
      <c r="M20" s="1521">
        <v>0</v>
      </c>
      <c r="N20" s="1521">
        <v>0</v>
      </c>
    </row>
    <row r="21" spans="1:14" s="1523" customFormat="1" ht="25.15" customHeight="1">
      <c r="A21" s="1906">
        <v>24</v>
      </c>
      <c r="B21" s="1516">
        <v>730</v>
      </c>
      <c r="C21" s="1517" t="s">
        <v>774</v>
      </c>
      <c r="D21" s="1518">
        <v>4484278.1900000004</v>
      </c>
      <c r="E21" s="1521">
        <v>0</v>
      </c>
      <c r="F21" s="1521">
        <v>0</v>
      </c>
      <c r="G21" s="1521">
        <v>0</v>
      </c>
      <c r="H21" s="1521">
        <v>0</v>
      </c>
      <c r="I21" s="1521">
        <v>0</v>
      </c>
      <c r="J21" s="1521">
        <v>0</v>
      </c>
      <c r="K21" s="1521">
        <v>0</v>
      </c>
      <c r="L21" s="1521">
        <v>0</v>
      </c>
      <c r="M21" s="1521">
        <v>0</v>
      </c>
      <c r="N21" s="1521">
        <v>0</v>
      </c>
    </row>
    <row r="22" spans="1:14" s="1523" customFormat="1" ht="25.15" customHeight="1">
      <c r="A22" s="1910"/>
      <c r="B22" s="1516">
        <v>801</v>
      </c>
      <c r="C22" s="1517" t="s">
        <v>777</v>
      </c>
      <c r="D22" s="1518">
        <v>5399.62</v>
      </c>
      <c r="E22" s="1521">
        <v>0</v>
      </c>
      <c r="F22" s="1521">
        <v>0</v>
      </c>
      <c r="G22" s="1521">
        <v>0</v>
      </c>
      <c r="H22" s="1521">
        <v>0</v>
      </c>
      <c r="I22" s="1521">
        <v>0</v>
      </c>
      <c r="J22" s="1521">
        <v>0</v>
      </c>
      <c r="K22" s="1521">
        <v>0</v>
      </c>
      <c r="L22" s="1521">
        <v>0</v>
      </c>
      <c r="M22" s="1521">
        <v>0</v>
      </c>
      <c r="N22" s="1521">
        <v>0</v>
      </c>
    </row>
    <row r="23" spans="1:14" s="1523" customFormat="1" ht="25.15" customHeight="1">
      <c r="A23" s="1910"/>
      <c r="B23" s="1908">
        <v>921</v>
      </c>
      <c r="C23" s="1517" t="s">
        <v>862</v>
      </c>
      <c r="D23" s="1521">
        <v>0</v>
      </c>
      <c r="E23" s="1521">
        <v>0</v>
      </c>
      <c r="F23" s="1520">
        <v>53.21</v>
      </c>
      <c r="G23" s="1519">
        <v>3499.4</v>
      </c>
      <c r="H23" s="1519">
        <v>4382.07</v>
      </c>
      <c r="I23" s="1519">
        <v>2498.8200000000002</v>
      </c>
      <c r="J23" s="1521">
        <v>0</v>
      </c>
      <c r="K23" s="1521">
        <v>0</v>
      </c>
      <c r="L23" s="1521">
        <v>0</v>
      </c>
      <c r="M23" s="1521">
        <v>0</v>
      </c>
      <c r="N23" s="1521">
        <v>0</v>
      </c>
    </row>
    <row r="24" spans="1:14" s="1523" customFormat="1" ht="25.15" customHeight="1">
      <c r="A24" s="1910"/>
      <c r="B24" s="1909"/>
      <c r="C24" s="1517" t="s">
        <v>774</v>
      </c>
      <c r="D24" s="1518">
        <v>27318595.960000001</v>
      </c>
      <c r="E24" s="1519">
        <v>330952.03000000003</v>
      </c>
      <c r="F24" s="1521">
        <v>0</v>
      </c>
      <c r="G24" s="1521">
        <v>0</v>
      </c>
      <c r="H24" s="1521">
        <v>0</v>
      </c>
      <c r="I24" s="1521">
        <v>0</v>
      </c>
      <c r="J24" s="1521">
        <v>0</v>
      </c>
      <c r="K24" s="1521">
        <v>0</v>
      </c>
      <c r="L24" s="1521">
        <v>0</v>
      </c>
      <c r="M24" s="1521">
        <v>0</v>
      </c>
      <c r="N24" s="1520">
        <v>21.06</v>
      </c>
    </row>
    <row r="25" spans="1:14" s="1523" customFormat="1" ht="25.15" customHeight="1">
      <c r="A25" s="1906">
        <v>27</v>
      </c>
      <c r="B25" s="1516">
        <v>150</v>
      </c>
      <c r="C25" s="1517" t="s">
        <v>860</v>
      </c>
      <c r="D25" s="1521">
        <v>0</v>
      </c>
      <c r="E25" s="1521">
        <v>0</v>
      </c>
      <c r="F25" s="1521">
        <v>0</v>
      </c>
      <c r="G25" s="1519">
        <v>42700.639999999999</v>
      </c>
      <c r="H25" s="1519">
        <v>80792.460000000006</v>
      </c>
      <c r="I25" s="1519">
        <v>145223.26</v>
      </c>
      <c r="J25" s="1519">
        <v>154395.79</v>
      </c>
      <c r="K25" s="1519">
        <v>39355.43</v>
      </c>
      <c r="L25" s="1519">
        <v>167360.92000000001</v>
      </c>
      <c r="M25" s="1519">
        <v>192526.18</v>
      </c>
      <c r="N25" s="1521">
        <v>0</v>
      </c>
    </row>
    <row r="26" spans="1:14" s="1523" customFormat="1" ht="25.15" customHeight="1">
      <c r="A26" s="1910"/>
      <c r="B26" s="1908">
        <v>750</v>
      </c>
      <c r="C26" s="1517" t="s">
        <v>860</v>
      </c>
      <c r="D26" s="1521">
        <v>0</v>
      </c>
      <c r="E26" s="1521">
        <v>0</v>
      </c>
      <c r="F26" s="1521">
        <v>0</v>
      </c>
      <c r="G26" s="1521">
        <v>0</v>
      </c>
      <c r="H26" s="1518">
        <v>24846.43</v>
      </c>
      <c r="I26" s="1519">
        <v>466796.47</v>
      </c>
      <c r="J26" s="1519">
        <v>28979.43</v>
      </c>
      <c r="K26" s="1519">
        <v>321399.14</v>
      </c>
      <c r="L26" s="1521">
        <v>0</v>
      </c>
      <c r="M26" s="1521">
        <v>0</v>
      </c>
      <c r="N26" s="1521">
        <v>0</v>
      </c>
    </row>
    <row r="27" spans="1:14" s="1523" customFormat="1" ht="25.15" customHeight="1">
      <c r="A27" s="1910"/>
      <c r="B27" s="1911"/>
      <c r="C27" s="1517" t="s">
        <v>778</v>
      </c>
      <c r="D27" s="1518">
        <v>75360030.170000002</v>
      </c>
      <c r="E27" s="1519">
        <v>1509645.92</v>
      </c>
      <c r="F27" s="1519">
        <v>22549150.370000001</v>
      </c>
      <c r="G27" s="1519">
        <v>535228.98</v>
      </c>
      <c r="H27" s="1521">
        <v>0</v>
      </c>
      <c r="I27" s="1521">
        <v>0</v>
      </c>
      <c r="J27" s="1521">
        <v>0</v>
      </c>
      <c r="K27" s="1521">
        <v>0</v>
      </c>
      <c r="L27" s="1521">
        <v>0</v>
      </c>
      <c r="M27" s="1521">
        <v>0</v>
      </c>
      <c r="N27" s="1520">
        <v>0.01</v>
      </c>
    </row>
    <row r="28" spans="1:14" s="1523" customFormat="1" ht="25.15" customHeight="1">
      <c r="A28" s="1907"/>
      <c r="B28" s="1909"/>
      <c r="C28" s="1517" t="s">
        <v>861</v>
      </c>
      <c r="D28" s="1521">
        <v>0</v>
      </c>
      <c r="E28" s="1521">
        <v>0</v>
      </c>
      <c r="F28" s="1521">
        <v>0</v>
      </c>
      <c r="G28" s="1521">
        <v>0</v>
      </c>
      <c r="H28" s="1521">
        <v>0</v>
      </c>
      <c r="I28" s="1519">
        <v>94426.4</v>
      </c>
      <c r="J28" s="1521">
        <v>0</v>
      </c>
      <c r="K28" s="1521">
        <v>0</v>
      </c>
      <c r="L28" s="1521">
        <v>0</v>
      </c>
      <c r="M28" s="1521">
        <v>0</v>
      </c>
      <c r="N28" s="1521">
        <v>0</v>
      </c>
    </row>
    <row r="29" spans="1:14" s="1523" customFormat="1" ht="25.15" customHeight="1">
      <c r="A29" s="1906">
        <v>28</v>
      </c>
      <c r="B29" s="1908">
        <v>730</v>
      </c>
      <c r="C29" s="1517" t="s">
        <v>860</v>
      </c>
      <c r="D29" s="1521">
        <v>0</v>
      </c>
      <c r="E29" s="1521">
        <v>0</v>
      </c>
      <c r="F29" s="1521">
        <v>0</v>
      </c>
      <c r="G29" s="1519">
        <v>1939718.09</v>
      </c>
      <c r="H29" s="1519">
        <v>2414698.46</v>
      </c>
      <c r="I29" s="1519">
        <v>366313.09</v>
      </c>
      <c r="J29" s="1519">
        <v>1164178.8</v>
      </c>
      <c r="K29" s="1519">
        <v>449240.98</v>
      </c>
      <c r="L29" s="1519">
        <v>59401.62</v>
      </c>
      <c r="M29" s="1520">
        <v>101.19</v>
      </c>
      <c r="N29" s="1521">
        <v>0</v>
      </c>
    </row>
    <row r="30" spans="1:14" s="1523" customFormat="1" ht="25.15" customHeight="1">
      <c r="A30" s="1910"/>
      <c r="B30" s="1911"/>
      <c r="C30" s="1517" t="s">
        <v>863</v>
      </c>
      <c r="D30" s="1524">
        <v>0</v>
      </c>
      <c r="E30" s="1521">
        <v>0</v>
      </c>
      <c r="F30" s="1521">
        <v>0</v>
      </c>
      <c r="G30" s="1519">
        <v>1214.8900000000001</v>
      </c>
      <c r="H30" s="1518">
        <v>596.33000000000004</v>
      </c>
      <c r="I30" s="1521">
        <v>0</v>
      </c>
      <c r="J30" s="1521">
        <v>0</v>
      </c>
      <c r="K30" s="1521">
        <v>0</v>
      </c>
      <c r="L30" s="1521">
        <v>0</v>
      </c>
      <c r="M30" s="1521">
        <v>0</v>
      </c>
      <c r="N30" s="1521">
        <v>0</v>
      </c>
    </row>
    <row r="31" spans="1:14" s="1523" customFormat="1" ht="25.15" customHeight="1">
      <c r="A31" s="1910"/>
      <c r="B31" s="1911"/>
      <c r="C31" s="1517" t="s">
        <v>775</v>
      </c>
      <c r="D31" s="1518">
        <v>176967212.68000001</v>
      </c>
      <c r="E31" s="1519">
        <v>2660833.29</v>
      </c>
      <c r="F31" s="1519">
        <v>1497632.62</v>
      </c>
      <c r="G31" s="1519">
        <v>190727.31</v>
      </c>
      <c r="H31" s="1521">
        <v>0</v>
      </c>
      <c r="I31" s="1521">
        <v>0</v>
      </c>
      <c r="J31" s="1521">
        <v>0</v>
      </c>
      <c r="K31" s="1521">
        <v>0</v>
      </c>
      <c r="L31" s="1521">
        <v>0</v>
      </c>
      <c r="M31" s="1521">
        <v>0</v>
      </c>
      <c r="N31" s="1519">
        <v>75904.639999999999</v>
      </c>
    </row>
    <row r="32" spans="1:14" s="1523" customFormat="1" ht="25.15" customHeight="1">
      <c r="A32" s="1910"/>
      <c r="B32" s="1911"/>
      <c r="C32" s="1517" t="s">
        <v>864</v>
      </c>
      <c r="D32" s="1521">
        <v>0</v>
      </c>
      <c r="E32" s="1521">
        <v>0</v>
      </c>
      <c r="F32" s="1521">
        <v>0</v>
      </c>
      <c r="G32" s="1521">
        <v>0</v>
      </c>
      <c r="H32" s="1521">
        <v>0</v>
      </c>
      <c r="I32" s="1521">
        <v>0</v>
      </c>
      <c r="J32" s="1521">
        <v>0</v>
      </c>
      <c r="K32" s="1519">
        <v>5373.75</v>
      </c>
      <c r="L32" s="1521">
        <v>0</v>
      </c>
      <c r="M32" s="1521">
        <v>0</v>
      </c>
      <c r="N32" s="1521">
        <v>0</v>
      </c>
    </row>
    <row r="33" spans="1:14" s="1523" customFormat="1" ht="25.15" customHeight="1">
      <c r="A33" s="1907"/>
      <c r="B33" s="1909"/>
      <c r="C33" s="1517" t="s">
        <v>777</v>
      </c>
      <c r="D33" s="1518">
        <v>13840333.41</v>
      </c>
      <c r="E33" s="1519">
        <v>777615.97</v>
      </c>
      <c r="F33" s="1519">
        <v>254282.30000000002</v>
      </c>
      <c r="G33" s="1519">
        <v>88624.33</v>
      </c>
      <c r="H33" s="1521">
        <v>0</v>
      </c>
      <c r="I33" s="1521">
        <v>0</v>
      </c>
      <c r="J33" s="1521">
        <v>0</v>
      </c>
      <c r="K33" s="1521">
        <v>0</v>
      </c>
      <c r="L33" s="1521">
        <v>0</v>
      </c>
      <c r="M33" s="1521">
        <v>0</v>
      </c>
      <c r="N33" s="1519">
        <v>1720.31</v>
      </c>
    </row>
    <row r="34" spans="1:14" s="1523" customFormat="1" ht="25.15" customHeight="1">
      <c r="A34" s="1906">
        <v>30</v>
      </c>
      <c r="B34" s="1908">
        <v>801</v>
      </c>
      <c r="C34" s="1517" t="s">
        <v>864</v>
      </c>
      <c r="D34" s="1521">
        <v>0</v>
      </c>
      <c r="E34" s="1521">
        <v>0</v>
      </c>
      <c r="F34" s="1521">
        <v>0</v>
      </c>
      <c r="G34" s="1521">
        <v>0</v>
      </c>
      <c r="H34" s="1521">
        <v>0</v>
      </c>
      <c r="I34" s="1521">
        <v>0</v>
      </c>
      <c r="J34" s="1521">
        <v>0</v>
      </c>
      <c r="K34" s="1519">
        <v>48271.05</v>
      </c>
      <c r="L34" s="1521">
        <v>0</v>
      </c>
      <c r="M34" s="1521">
        <v>0</v>
      </c>
      <c r="N34" s="1521">
        <v>0</v>
      </c>
    </row>
    <row r="35" spans="1:14" s="1523" customFormat="1" ht="25.15" customHeight="1">
      <c r="A35" s="1907"/>
      <c r="B35" s="1909"/>
      <c r="C35" s="1517" t="s">
        <v>777</v>
      </c>
      <c r="D35" s="1518">
        <v>2482200.4699999997</v>
      </c>
      <c r="E35" s="1519">
        <v>346407.33</v>
      </c>
      <c r="F35" s="1519">
        <v>28737.38</v>
      </c>
      <c r="G35" s="1519">
        <v>884.43</v>
      </c>
      <c r="H35" s="1521">
        <v>0</v>
      </c>
      <c r="I35" s="1521">
        <v>0</v>
      </c>
      <c r="J35" s="1521">
        <v>0</v>
      </c>
      <c r="K35" s="1521">
        <v>0</v>
      </c>
      <c r="L35" s="1521">
        <v>0</v>
      </c>
      <c r="M35" s="1521">
        <v>0</v>
      </c>
      <c r="N35" s="1519">
        <v>14916.8</v>
      </c>
    </row>
    <row r="36" spans="1:14" s="1523" customFormat="1" ht="25.15" customHeight="1">
      <c r="A36" s="1906">
        <v>31</v>
      </c>
      <c r="B36" s="1516">
        <v>150</v>
      </c>
      <c r="C36" s="1517" t="s">
        <v>864</v>
      </c>
      <c r="D36" s="1521">
        <v>0</v>
      </c>
      <c r="E36" s="1521">
        <v>0</v>
      </c>
      <c r="F36" s="1521">
        <v>0</v>
      </c>
      <c r="G36" s="1521">
        <v>0</v>
      </c>
      <c r="H36" s="1519">
        <v>62546.95</v>
      </c>
      <c r="I36" s="1519">
        <v>42243.519999999997</v>
      </c>
      <c r="J36" s="1519">
        <v>8298.26</v>
      </c>
      <c r="K36" s="1519">
        <v>1290.0999999999999</v>
      </c>
      <c r="L36" s="1519">
        <v>1427.44</v>
      </c>
      <c r="M36" s="1519">
        <v>15731.47</v>
      </c>
      <c r="N36" s="1521">
        <v>0</v>
      </c>
    </row>
    <row r="37" spans="1:14" s="1523" customFormat="1" ht="25.15" customHeight="1">
      <c r="A37" s="1907"/>
      <c r="B37" s="1516">
        <v>853</v>
      </c>
      <c r="C37" s="1517" t="s">
        <v>777</v>
      </c>
      <c r="D37" s="1518">
        <v>5527869.9800000004</v>
      </c>
      <c r="E37" s="1519">
        <v>255792.29</v>
      </c>
      <c r="F37" s="1519">
        <v>13043.29</v>
      </c>
      <c r="G37" s="1521">
        <v>0</v>
      </c>
      <c r="H37" s="1521">
        <v>0</v>
      </c>
      <c r="I37" s="1521">
        <v>0</v>
      </c>
      <c r="J37" s="1521">
        <v>0</v>
      </c>
      <c r="K37" s="1521">
        <v>0</v>
      </c>
      <c r="L37" s="1521">
        <v>0</v>
      </c>
      <c r="M37" s="1521">
        <v>0</v>
      </c>
      <c r="N37" s="1519">
        <v>642993.81999999995</v>
      </c>
    </row>
    <row r="38" spans="1:14" s="1523" customFormat="1" ht="25.15" customHeight="1">
      <c r="A38" s="1906">
        <v>32</v>
      </c>
      <c r="B38" s="1908">
        <v>801</v>
      </c>
      <c r="C38" s="1525" t="s">
        <v>783</v>
      </c>
      <c r="D38" s="1526">
        <v>485.63</v>
      </c>
      <c r="E38" s="1521">
        <v>0</v>
      </c>
      <c r="F38" s="1521">
        <v>0</v>
      </c>
      <c r="G38" s="1521">
        <v>0</v>
      </c>
      <c r="H38" s="1521">
        <v>0</v>
      </c>
      <c r="I38" s="1521">
        <v>0</v>
      </c>
      <c r="J38" s="1521">
        <v>0</v>
      </c>
      <c r="K38" s="1521">
        <v>0</v>
      </c>
      <c r="L38" s="1521">
        <v>0</v>
      </c>
      <c r="M38" s="1521">
        <v>0</v>
      </c>
      <c r="N38" s="1521">
        <v>0</v>
      </c>
    </row>
    <row r="39" spans="1:14" s="1523" customFormat="1" ht="25.15" customHeight="1">
      <c r="A39" s="1907"/>
      <c r="B39" s="1909"/>
      <c r="C39" s="1527" t="s">
        <v>865</v>
      </c>
      <c r="D39" s="1526">
        <v>336</v>
      </c>
      <c r="E39" s="1521">
        <v>0</v>
      </c>
      <c r="F39" s="1521">
        <v>0</v>
      </c>
      <c r="G39" s="1521">
        <v>0</v>
      </c>
      <c r="H39" s="1521">
        <v>0</v>
      </c>
      <c r="I39" s="1521">
        <v>0</v>
      </c>
      <c r="J39" s="1521">
        <v>0</v>
      </c>
      <c r="K39" s="1521">
        <v>0</v>
      </c>
      <c r="L39" s="1521">
        <v>0</v>
      </c>
      <c r="M39" s="1521">
        <v>0</v>
      </c>
      <c r="N39" s="1521">
        <v>0</v>
      </c>
    </row>
    <row r="40" spans="1:14" s="1523" customFormat="1" ht="25.15" customHeight="1">
      <c r="A40" s="1912" t="s">
        <v>891</v>
      </c>
      <c r="B40" s="1908">
        <v>150</v>
      </c>
      <c r="C40" s="1517" t="s">
        <v>866</v>
      </c>
      <c r="D40" s="1518">
        <v>994.76</v>
      </c>
      <c r="E40" s="1521">
        <v>0</v>
      </c>
      <c r="F40" s="1521">
        <v>0</v>
      </c>
      <c r="G40" s="1521">
        <v>0</v>
      </c>
      <c r="H40" s="1521">
        <v>0</v>
      </c>
      <c r="I40" s="1521">
        <v>0</v>
      </c>
      <c r="J40" s="1521">
        <v>0</v>
      </c>
      <c r="K40" s="1521">
        <v>0</v>
      </c>
      <c r="L40" s="1521">
        <v>0</v>
      </c>
      <c r="M40" s="1521">
        <v>0</v>
      </c>
      <c r="N40" s="1521">
        <v>0</v>
      </c>
    </row>
    <row r="41" spans="1:14" s="1523" customFormat="1" ht="25.15" customHeight="1">
      <c r="A41" s="1913"/>
      <c r="B41" s="1911"/>
      <c r="C41" s="1517" t="s">
        <v>804</v>
      </c>
      <c r="D41" s="1518">
        <v>1029.1600000000001</v>
      </c>
      <c r="E41" s="1521">
        <v>0</v>
      </c>
      <c r="F41" s="1521">
        <v>0</v>
      </c>
      <c r="G41" s="1521">
        <v>0</v>
      </c>
      <c r="H41" s="1521">
        <v>0</v>
      </c>
      <c r="I41" s="1521">
        <v>0</v>
      </c>
      <c r="J41" s="1521">
        <v>0</v>
      </c>
      <c r="K41" s="1521">
        <v>0</v>
      </c>
      <c r="L41" s="1521">
        <v>0</v>
      </c>
      <c r="M41" s="1521">
        <v>0</v>
      </c>
      <c r="N41" s="1521">
        <v>0</v>
      </c>
    </row>
    <row r="42" spans="1:14" s="1523" customFormat="1" ht="25.15" customHeight="1">
      <c r="A42" s="1913"/>
      <c r="B42" s="1911"/>
      <c r="C42" s="1517" t="s">
        <v>860</v>
      </c>
      <c r="D42" s="1521">
        <v>0</v>
      </c>
      <c r="E42" s="1521">
        <v>0</v>
      </c>
      <c r="F42" s="1521">
        <v>0</v>
      </c>
      <c r="G42" s="1519">
        <v>2764453.43</v>
      </c>
      <c r="H42" s="1519">
        <v>7846505.9299999997</v>
      </c>
      <c r="I42" s="1519">
        <v>645176.01</v>
      </c>
      <c r="J42" s="1519">
        <v>83874.06</v>
      </c>
      <c r="K42" s="1519">
        <v>53512.76</v>
      </c>
      <c r="L42" s="1519">
        <v>305288.76</v>
      </c>
      <c r="M42" s="1519">
        <v>62718.3</v>
      </c>
      <c r="N42" s="1521">
        <v>0</v>
      </c>
    </row>
    <row r="43" spans="1:14" s="1523" customFormat="1" ht="25.15" customHeight="1">
      <c r="A43" s="1913"/>
      <c r="B43" s="1911"/>
      <c r="C43" s="1517" t="s">
        <v>775</v>
      </c>
      <c r="D43" s="1518">
        <v>41174253.700000003</v>
      </c>
      <c r="E43" s="1519">
        <v>3515038.66</v>
      </c>
      <c r="F43" s="1519">
        <v>1156701.51</v>
      </c>
      <c r="G43" s="1521">
        <v>0</v>
      </c>
      <c r="H43" s="1521">
        <v>0</v>
      </c>
      <c r="I43" s="1521">
        <v>0</v>
      </c>
      <c r="J43" s="1521">
        <v>0</v>
      </c>
      <c r="K43" s="1521">
        <v>0</v>
      </c>
      <c r="L43" s="1521">
        <v>0</v>
      </c>
      <c r="M43" s="1521">
        <v>0</v>
      </c>
      <c r="N43" s="1520">
        <v>21.1</v>
      </c>
    </row>
    <row r="44" spans="1:14" s="1523" customFormat="1" ht="25.15" customHeight="1">
      <c r="A44" s="1913"/>
      <c r="B44" s="1911"/>
      <c r="C44" s="1517" t="s">
        <v>776</v>
      </c>
      <c r="D44" s="1518">
        <v>842377.96</v>
      </c>
      <c r="E44" s="1519">
        <v>371029.97</v>
      </c>
      <c r="F44" s="1519">
        <v>143952.69</v>
      </c>
      <c r="G44" s="1521">
        <v>0</v>
      </c>
      <c r="H44" s="1521">
        <v>0</v>
      </c>
      <c r="I44" s="1521">
        <v>0</v>
      </c>
      <c r="J44" s="1521">
        <v>0</v>
      </c>
      <c r="K44" s="1521">
        <v>0</v>
      </c>
      <c r="L44" s="1521">
        <v>0</v>
      </c>
      <c r="M44" s="1521">
        <v>0</v>
      </c>
      <c r="N44" s="1521">
        <v>0</v>
      </c>
    </row>
    <row r="45" spans="1:14" s="1523" customFormat="1" ht="25.15" customHeight="1">
      <c r="A45" s="1913"/>
      <c r="B45" s="1909"/>
      <c r="C45" s="1517" t="s">
        <v>777</v>
      </c>
      <c r="D45" s="1518">
        <v>2029950.13</v>
      </c>
      <c r="E45" s="1519">
        <v>377428.89</v>
      </c>
      <c r="F45" s="1519">
        <v>117957.3</v>
      </c>
      <c r="G45" s="1519">
        <v>228334.47</v>
      </c>
      <c r="H45" s="1521">
        <v>0</v>
      </c>
      <c r="I45" s="1521">
        <v>0</v>
      </c>
      <c r="J45" s="1521">
        <v>0</v>
      </c>
      <c r="K45" s="1521">
        <v>0</v>
      </c>
      <c r="L45" s="1521">
        <v>0</v>
      </c>
      <c r="M45" s="1521">
        <v>0</v>
      </c>
      <c r="N45" s="1521">
        <v>0</v>
      </c>
    </row>
    <row r="46" spans="1:14" s="1523" customFormat="1" ht="25.15" customHeight="1">
      <c r="A46" s="1913"/>
      <c r="B46" s="1908">
        <v>500</v>
      </c>
      <c r="C46" s="1517" t="s">
        <v>860</v>
      </c>
      <c r="D46" s="1521">
        <v>0</v>
      </c>
      <c r="E46" s="1521">
        <v>0</v>
      </c>
      <c r="F46" s="1521">
        <v>0</v>
      </c>
      <c r="G46" s="1521">
        <v>0</v>
      </c>
      <c r="H46" s="1519">
        <v>2175307.5499999998</v>
      </c>
      <c r="I46" s="1519">
        <v>66159.149999999994</v>
      </c>
      <c r="J46" s="1519">
        <v>2000</v>
      </c>
      <c r="K46" s="1519">
        <v>22620.37</v>
      </c>
      <c r="L46" s="1521">
        <v>0</v>
      </c>
      <c r="M46" s="1521">
        <v>0</v>
      </c>
      <c r="N46" s="1521">
        <v>0</v>
      </c>
    </row>
    <row r="47" spans="1:14" s="1523" customFormat="1" ht="25.15" customHeight="1">
      <c r="A47" s="1913"/>
      <c r="B47" s="1909"/>
      <c r="C47" s="1517" t="s">
        <v>775</v>
      </c>
      <c r="D47" s="1518">
        <v>6170325.2599999998</v>
      </c>
      <c r="E47" s="1521">
        <v>0</v>
      </c>
      <c r="F47" s="1519">
        <v>26077.35</v>
      </c>
      <c r="G47" s="1521">
        <v>0</v>
      </c>
      <c r="H47" s="1521">
        <v>0</v>
      </c>
      <c r="I47" s="1521">
        <v>0</v>
      </c>
      <c r="J47" s="1521">
        <v>0</v>
      </c>
      <c r="K47" s="1521">
        <v>0</v>
      </c>
      <c r="L47" s="1521">
        <v>0</v>
      </c>
      <c r="M47" s="1521">
        <v>0</v>
      </c>
      <c r="N47" s="1521">
        <v>0</v>
      </c>
    </row>
    <row r="48" spans="1:14" s="1523" customFormat="1" ht="25.15" customHeight="1">
      <c r="A48" s="1913"/>
      <c r="B48" s="1528">
        <v>730</v>
      </c>
      <c r="C48" s="1517" t="s">
        <v>777</v>
      </c>
      <c r="D48" s="1518">
        <v>16321.04</v>
      </c>
      <c r="E48" s="1521">
        <v>0</v>
      </c>
      <c r="F48" s="1521">
        <v>0</v>
      </c>
      <c r="G48" s="1521">
        <v>0</v>
      </c>
      <c r="H48" s="1521">
        <v>0</v>
      </c>
      <c r="I48" s="1521">
        <v>0</v>
      </c>
      <c r="J48" s="1521">
        <v>0</v>
      </c>
      <c r="K48" s="1521">
        <v>0</v>
      </c>
      <c r="L48" s="1521">
        <v>0</v>
      </c>
      <c r="M48" s="1521">
        <v>0</v>
      </c>
      <c r="N48" s="1521">
        <v>0</v>
      </c>
    </row>
    <row r="49" spans="1:14" s="1523" customFormat="1" ht="25.15" customHeight="1">
      <c r="A49" s="1913"/>
      <c r="B49" s="1528">
        <v>750</v>
      </c>
      <c r="C49" s="1517" t="s">
        <v>777</v>
      </c>
      <c r="D49" s="1518">
        <v>850162.32</v>
      </c>
      <c r="E49" s="1529">
        <v>556357.6</v>
      </c>
      <c r="F49" s="1521">
        <v>0</v>
      </c>
      <c r="G49" s="1521">
        <v>0</v>
      </c>
      <c r="H49" s="1521">
        <v>0</v>
      </c>
      <c r="I49" s="1521">
        <v>0</v>
      </c>
      <c r="J49" s="1521">
        <v>0</v>
      </c>
      <c r="K49" s="1521">
        <v>0</v>
      </c>
      <c r="L49" s="1521">
        <v>0</v>
      </c>
      <c r="M49" s="1521">
        <v>0</v>
      </c>
      <c r="N49" s="1519">
        <v>33305.339999999997</v>
      </c>
    </row>
    <row r="50" spans="1:14" s="1523" customFormat="1" ht="25.15" customHeight="1">
      <c r="A50" s="1913"/>
      <c r="B50" s="1908">
        <v>758</v>
      </c>
      <c r="C50" s="1517" t="s">
        <v>864</v>
      </c>
      <c r="D50" s="1521">
        <v>0</v>
      </c>
      <c r="E50" s="1521">
        <v>0</v>
      </c>
      <c r="F50" s="1521">
        <v>0</v>
      </c>
      <c r="G50" s="1521">
        <v>0</v>
      </c>
      <c r="H50" s="1519">
        <v>34660.769999999997</v>
      </c>
      <c r="I50" s="1519">
        <v>138965.22</v>
      </c>
      <c r="J50" s="1519">
        <v>166118.37</v>
      </c>
      <c r="K50" s="1519">
        <v>281124.05</v>
      </c>
      <c r="L50" s="1519">
        <v>111362.89</v>
      </c>
      <c r="M50" s="1519">
        <v>1359888.41</v>
      </c>
      <c r="N50" s="1521">
        <v>0</v>
      </c>
    </row>
    <row r="51" spans="1:14" s="1523" customFormat="1" ht="25.15" customHeight="1">
      <c r="A51" s="1913"/>
      <c r="B51" s="1911"/>
      <c r="C51" s="1517" t="s">
        <v>867</v>
      </c>
      <c r="D51" s="1521">
        <v>0</v>
      </c>
      <c r="E51" s="1521">
        <v>0</v>
      </c>
      <c r="F51" s="1521">
        <v>0</v>
      </c>
      <c r="G51" s="1521">
        <v>0</v>
      </c>
      <c r="H51" s="1519">
        <v>7381.32</v>
      </c>
      <c r="I51" s="1519">
        <v>232496.3</v>
      </c>
      <c r="J51" s="1519">
        <v>25582.37</v>
      </c>
      <c r="K51" s="1519">
        <v>6538.54</v>
      </c>
      <c r="L51" s="1519">
        <v>705065.6</v>
      </c>
      <c r="M51" s="1519">
        <v>837392.32</v>
      </c>
      <c r="N51" s="1521">
        <v>0</v>
      </c>
    </row>
    <row r="52" spans="1:14" s="1523" customFormat="1" ht="25.15" customHeight="1">
      <c r="A52" s="1913"/>
      <c r="B52" s="1911"/>
      <c r="C52" s="1517" t="s">
        <v>868</v>
      </c>
      <c r="D52" s="1518">
        <v>12978414.67</v>
      </c>
      <c r="E52" s="1518">
        <v>1692067.47</v>
      </c>
      <c r="F52" s="1518">
        <v>1085853.8599999999</v>
      </c>
      <c r="G52" s="1520">
        <v>276</v>
      </c>
      <c r="H52" s="1521">
        <v>0</v>
      </c>
      <c r="I52" s="1521">
        <v>0</v>
      </c>
      <c r="J52" s="1521">
        <v>0</v>
      </c>
      <c r="K52" s="1521">
        <v>0</v>
      </c>
      <c r="L52" s="1521">
        <v>0</v>
      </c>
      <c r="M52" s="1521">
        <v>0</v>
      </c>
      <c r="N52" s="1520">
        <v>3.08</v>
      </c>
    </row>
    <row r="53" spans="1:14" s="1523" customFormat="1" ht="25.15" customHeight="1">
      <c r="A53" s="1913"/>
      <c r="B53" s="1911"/>
      <c r="C53" s="1517" t="s">
        <v>869</v>
      </c>
      <c r="D53" s="1521">
        <v>0</v>
      </c>
      <c r="E53" s="1521">
        <v>0</v>
      </c>
      <c r="F53" s="1521">
        <v>0</v>
      </c>
      <c r="G53" s="1518">
        <v>20564.97</v>
      </c>
      <c r="H53" s="1519">
        <v>4955.6000000000004</v>
      </c>
      <c r="I53" s="1519">
        <v>2432.9699999999998</v>
      </c>
      <c r="J53" s="1521">
        <v>0</v>
      </c>
      <c r="K53" s="1521">
        <v>0</v>
      </c>
      <c r="L53" s="1521">
        <v>0</v>
      </c>
      <c r="M53" s="1521">
        <v>0</v>
      </c>
      <c r="N53" s="1521">
        <v>0</v>
      </c>
    </row>
    <row r="54" spans="1:14" s="1523" customFormat="1" ht="25.15" customHeight="1">
      <c r="A54" s="1913"/>
      <c r="B54" s="1911"/>
      <c r="C54" s="1517" t="s">
        <v>870</v>
      </c>
      <c r="D54" s="1518">
        <v>7872887.4000000004</v>
      </c>
      <c r="E54" s="1519">
        <v>3362837.42</v>
      </c>
      <c r="F54" s="1519">
        <v>17430261.57</v>
      </c>
      <c r="G54" s="1521">
        <v>0</v>
      </c>
      <c r="H54" s="1521">
        <v>0</v>
      </c>
      <c r="I54" s="1521">
        <v>0</v>
      </c>
      <c r="J54" s="1521">
        <v>0</v>
      </c>
      <c r="K54" s="1521">
        <v>0</v>
      </c>
      <c r="L54" s="1521">
        <v>0</v>
      </c>
      <c r="M54" s="1521">
        <v>0</v>
      </c>
      <c r="N54" s="1521">
        <v>0</v>
      </c>
    </row>
    <row r="55" spans="1:14" s="1523" customFormat="1" ht="25.15" customHeight="1">
      <c r="A55" s="1913"/>
      <c r="B55" s="1911"/>
      <c r="C55" s="1517" t="s">
        <v>871</v>
      </c>
      <c r="D55" s="1521">
        <v>0</v>
      </c>
      <c r="E55" s="1521">
        <v>0</v>
      </c>
      <c r="F55" s="1521">
        <v>0</v>
      </c>
      <c r="G55" s="1521">
        <v>0</v>
      </c>
      <c r="H55" s="1521">
        <v>0</v>
      </c>
      <c r="I55" s="1519">
        <v>11180.82</v>
      </c>
      <c r="J55" s="1519">
        <v>5099.2700000000004</v>
      </c>
      <c r="K55" s="1521">
        <v>0</v>
      </c>
      <c r="L55" s="1519">
        <v>6674.17</v>
      </c>
      <c r="M55" s="1519">
        <v>2870.42</v>
      </c>
      <c r="N55" s="1521">
        <v>0</v>
      </c>
    </row>
    <row r="56" spans="1:14" s="1523" customFormat="1" ht="25.15" customHeight="1">
      <c r="A56" s="1913"/>
      <c r="B56" s="1911"/>
      <c r="C56" s="1517" t="s">
        <v>872</v>
      </c>
      <c r="D56" s="1518">
        <v>35741848.219999999</v>
      </c>
      <c r="E56" s="1519">
        <v>2467101.23</v>
      </c>
      <c r="F56" s="1519">
        <v>212716.06</v>
      </c>
      <c r="G56" s="1519">
        <v>544977.30000000005</v>
      </c>
      <c r="H56" s="1521">
        <v>0</v>
      </c>
      <c r="I56" s="1521">
        <v>0</v>
      </c>
      <c r="J56" s="1521">
        <v>0</v>
      </c>
      <c r="K56" s="1521">
        <v>0</v>
      </c>
      <c r="L56" s="1521">
        <v>0</v>
      </c>
      <c r="M56" s="1521">
        <v>0</v>
      </c>
      <c r="N56" s="1519">
        <v>1690.92</v>
      </c>
    </row>
    <row r="57" spans="1:14" s="1523" customFormat="1" ht="25.15" customHeight="1">
      <c r="A57" s="1913"/>
      <c r="B57" s="1911"/>
      <c r="C57" s="1517" t="s">
        <v>873</v>
      </c>
      <c r="D57" s="1521">
        <v>0</v>
      </c>
      <c r="E57" s="1521">
        <v>0</v>
      </c>
      <c r="F57" s="1521">
        <v>0</v>
      </c>
      <c r="G57" s="1520">
        <v>369.4</v>
      </c>
      <c r="H57" s="1519">
        <v>634.27</v>
      </c>
      <c r="I57" s="1519">
        <v>1308.99</v>
      </c>
      <c r="J57" s="1521">
        <v>0</v>
      </c>
      <c r="K57" s="1519">
        <v>8152.06</v>
      </c>
      <c r="L57" s="1521">
        <v>0</v>
      </c>
      <c r="M57" s="1519">
        <v>240601.86</v>
      </c>
      <c r="N57" s="1521">
        <v>0</v>
      </c>
    </row>
    <row r="58" spans="1:14" s="1523" customFormat="1" ht="25.15" customHeight="1">
      <c r="A58" s="1913"/>
      <c r="B58" s="1911"/>
      <c r="C58" s="1517" t="s">
        <v>829</v>
      </c>
      <c r="D58" s="1518">
        <v>4725615.21</v>
      </c>
      <c r="E58" s="1519">
        <v>566113.59</v>
      </c>
      <c r="F58" s="1519">
        <v>28629.97</v>
      </c>
      <c r="G58" s="1519">
        <v>75101.55</v>
      </c>
      <c r="H58" s="1521">
        <v>0</v>
      </c>
      <c r="I58" s="1521">
        <v>0</v>
      </c>
      <c r="J58" s="1521">
        <v>0</v>
      </c>
      <c r="K58" s="1521">
        <v>0</v>
      </c>
      <c r="L58" s="1521">
        <v>0</v>
      </c>
      <c r="M58" s="1521">
        <v>0</v>
      </c>
      <c r="N58" s="1519">
        <v>9035.02</v>
      </c>
    </row>
    <row r="59" spans="1:14" s="1523" customFormat="1" ht="25.15" customHeight="1">
      <c r="A59" s="1913"/>
      <c r="B59" s="1911"/>
      <c r="C59" s="1517" t="s">
        <v>801</v>
      </c>
      <c r="D59" s="1521">
        <v>0</v>
      </c>
      <c r="E59" s="1521">
        <v>0</v>
      </c>
      <c r="F59" s="1521">
        <v>0</v>
      </c>
      <c r="G59" s="1519">
        <v>223012.74</v>
      </c>
      <c r="H59" s="1519">
        <v>782956.42</v>
      </c>
      <c r="I59" s="1519">
        <v>19508.78</v>
      </c>
      <c r="J59" s="1519">
        <v>1033497.81</v>
      </c>
      <c r="K59" s="1519">
        <v>551264.37</v>
      </c>
      <c r="L59" s="1521">
        <v>0</v>
      </c>
      <c r="M59" s="1519">
        <v>91045.99</v>
      </c>
      <c r="N59" s="1521">
        <v>0</v>
      </c>
    </row>
    <row r="60" spans="1:14" s="1523" customFormat="1" ht="25.15" customHeight="1">
      <c r="A60" s="1913"/>
      <c r="B60" s="1911"/>
      <c r="C60" s="1517" t="s">
        <v>783</v>
      </c>
      <c r="D60" s="1518">
        <v>23360038.219999999</v>
      </c>
      <c r="E60" s="1519">
        <v>5091543.8899999997</v>
      </c>
      <c r="F60" s="1519">
        <v>919075.71</v>
      </c>
      <c r="G60" s="1519">
        <v>112381.84</v>
      </c>
      <c r="H60" s="1521">
        <v>0</v>
      </c>
      <c r="I60" s="1521">
        <v>0</v>
      </c>
      <c r="J60" s="1521">
        <v>0</v>
      </c>
      <c r="K60" s="1521">
        <v>0</v>
      </c>
      <c r="L60" s="1521">
        <v>0</v>
      </c>
      <c r="M60" s="1521">
        <v>0</v>
      </c>
      <c r="N60" s="1519">
        <v>62810.36</v>
      </c>
    </row>
    <row r="61" spans="1:14" s="1523" customFormat="1" ht="25.15" customHeight="1">
      <c r="A61" s="1913"/>
      <c r="B61" s="1911"/>
      <c r="C61" s="1517" t="s">
        <v>874</v>
      </c>
      <c r="D61" s="1530">
        <v>0</v>
      </c>
      <c r="E61" s="1521">
        <v>0</v>
      </c>
      <c r="F61" s="1521">
        <v>0</v>
      </c>
      <c r="G61" s="1521">
        <v>0</v>
      </c>
      <c r="H61" s="1520">
        <v>285.14999999999998</v>
      </c>
      <c r="I61" s="1519">
        <v>3482.52</v>
      </c>
      <c r="J61" s="1521">
        <v>0</v>
      </c>
      <c r="K61" s="1521">
        <v>0</v>
      </c>
      <c r="L61" s="1519">
        <v>1505.85</v>
      </c>
      <c r="M61" s="1520">
        <v>397.15</v>
      </c>
      <c r="N61" s="1521">
        <v>0</v>
      </c>
    </row>
    <row r="62" spans="1:14" s="1523" customFormat="1" ht="25.15" customHeight="1">
      <c r="A62" s="1913"/>
      <c r="B62" s="1911"/>
      <c r="C62" s="1517" t="s">
        <v>784</v>
      </c>
      <c r="D62" s="1518">
        <v>40758567.120000005</v>
      </c>
      <c r="E62" s="1519">
        <v>4454893.47</v>
      </c>
      <c r="F62" s="1519">
        <v>6534894.8800000008</v>
      </c>
      <c r="G62" s="1519">
        <v>8035719.0200000005</v>
      </c>
      <c r="H62" s="1521">
        <v>0</v>
      </c>
      <c r="I62" s="1521">
        <v>0</v>
      </c>
      <c r="J62" s="1521">
        <v>0</v>
      </c>
      <c r="K62" s="1521">
        <v>0</v>
      </c>
      <c r="L62" s="1521">
        <v>0</v>
      </c>
      <c r="M62" s="1521">
        <v>0</v>
      </c>
      <c r="N62" s="1521">
        <v>0</v>
      </c>
    </row>
    <row r="63" spans="1:14" s="1523" customFormat="1" ht="25.15" customHeight="1">
      <c r="A63" s="1913"/>
      <c r="B63" s="1911"/>
      <c r="C63" s="1517" t="s">
        <v>875</v>
      </c>
      <c r="D63" s="1521">
        <v>0</v>
      </c>
      <c r="E63" s="1521">
        <v>0</v>
      </c>
      <c r="F63" s="1521">
        <v>0</v>
      </c>
      <c r="G63" s="1519">
        <v>14593.46</v>
      </c>
      <c r="H63" s="1519">
        <v>92705.22</v>
      </c>
      <c r="I63" s="1519">
        <v>2072.73</v>
      </c>
      <c r="J63" s="1520">
        <v>370.32</v>
      </c>
      <c r="K63" s="1519">
        <v>72573.56</v>
      </c>
      <c r="L63" s="1519">
        <v>25757.3</v>
      </c>
      <c r="M63" s="1521">
        <v>0</v>
      </c>
      <c r="N63" s="1521">
        <v>0</v>
      </c>
    </row>
    <row r="64" spans="1:14" s="1523" customFormat="1" ht="25.15" customHeight="1">
      <c r="A64" s="1913"/>
      <c r="B64" s="1911"/>
      <c r="C64" s="1517" t="s">
        <v>785</v>
      </c>
      <c r="D64" s="1518">
        <v>10157252.92</v>
      </c>
      <c r="E64" s="1519">
        <v>1998049.5899999999</v>
      </c>
      <c r="F64" s="1519">
        <v>870554.35</v>
      </c>
      <c r="G64" s="1519">
        <v>40425.089999999997</v>
      </c>
      <c r="H64" s="1521">
        <v>0</v>
      </c>
      <c r="I64" s="1521">
        <v>0</v>
      </c>
      <c r="J64" s="1521">
        <v>0</v>
      </c>
      <c r="K64" s="1521">
        <v>0</v>
      </c>
      <c r="L64" s="1521">
        <v>0</v>
      </c>
      <c r="M64" s="1521">
        <v>0</v>
      </c>
      <c r="N64" s="1519">
        <v>40260.43</v>
      </c>
    </row>
    <row r="65" spans="1:14" s="1523" customFormat="1" ht="25.15" customHeight="1">
      <c r="A65" s="1913"/>
      <c r="B65" s="1911"/>
      <c r="C65" s="1517" t="s">
        <v>876</v>
      </c>
      <c r="D65" s="1521">
        <v>0</v>
      </c>
      <c r="E65" s="1521">
        <v>0</v>
      </c>
      <c r="F65" s="1521">
        <v>0</v>
      </c>
      <c r="G65" s="1521">
        <v>0</v>
      </c>
      <c r="H65" s="1519">
        <v>14703.34</v>
      </c>
      <c r="I65" s="1521">
        <v>0</v>
      </c>
      <c r="J65" s="1521">
        <v>0</v>
      </c>
      <c r="K65" s="1521">
        <v>0</v>
      </c>
      <c r="L65" s="1519">
        <v>260492.58</v>
      </c>
      <c r="M65" s="1521">
        <v>0</v>
      </c>
      <c r="N65" s="1521">
        <v>0</v>
      </c>
    </row>
    <row r="66" spans="1:14" s="1523" customFormat="1" ht="25.15" customHeight="1">
      <c r="A66" s="1913"/>
      <c r="B66" s="1911"/>
      <c r="C66" s="1517" t="s">
        <v>786</v>
      </c>
      <c r="D66" s="1518">
        <v>6169016.8200000003</v>
      </c>
      <c r="E66" s="1519">
        <v>2413763.2200000002</v>
      </c>
      <c r="F66" s="1519">
        <v>632501.36</v>
      </c>
      <c r="G66" s="1519">
        <v>426722.19</v>
      </c>
      <c r="H66" s="1521">
        <v>0</v>
      </c>
      <c r="I66" s="1521">
        <v>0</v>
      </c>
      <c r="J66" s="1521">
        <v>0</v>
      </c>
      <c r="K66" s="1521">
        <v>0</v>
      </c>
      <c r="L66" s="1521">
        <v>0</v>
      </c>
      <c r="M66" s="1521">
        <v>0</v>
      </c>
      <c r="N66" s="1519">
        <v>27217.51</v>
      </c>
    </row>
    <row r="67" spans="1:14" s="1523" customFormat="1" ht="25.15" customHeight="1">
      <c r="A67" s="1913"/>
      <c r="B67" s="1911"/>
      <c r="C67" s="1517" t="s">
        <v>877</v>
      </c>
      <c r="D67" s="1521">
        <v>0</v>
      </c>
      <c r="E67" s="1521">
        <v>0</v>
      </c>
      <c r="F67" s="1521">
        <v>0</v>
      </c>
      <c r="G67" s="1521">
        <v>0</v>
      </c>
      <c r="H67" s="1521">
        <v>0</v>
      </c>
      <c r="I67" s="1521">
        <v>0</v>
      </c>
      <c r="J67" s="1521">
        <v>0</v>
      </c>
      <c r="K67" s="1521">
        <v>0</v>
      </c>
      <c r="L67" s="1519">
        <v>59435.12</v>
      </c>
      <c r="M67" s="1521">
        <v>0</v>
      </c>
      <c r="N67" s="1521">
        <v>0</v>
      </c>
    </row>
    <row r="68" spans="1:14" s="1523" customFormat="1" ht="25.15" customHeight="1">
      <c r="A68" s="1913"/>
      <c r="B68" s="1911"/>
      <c r="C68" s="1517" t="s">
        <v>787</v>
      </c>
      <c r="D68" s="1518">
        <v>27478710.469999999</v>
      </c>
      <c r="E68" s="1518">
        <v>449673.29000000004</v>
      </c>
      <c r="F68" s="1518">
        <v>375386.75</v>
      </c>
      <c r="G68" s="1520">
        <v>140.76</v>
      </c>
      <c r="H68" s="1521">
        <v>0</v>
      </c>
      <c r="I68" s="1521">
        <v>0</v>
      </c>
      <c r="J68" s="1521">
        <v>0</v>
      </c>
      <c r="K68" s="1521">
        <v>0</v>
      </c>
      <c r="L68" s="1521">
        <v>0</v>
      </c>
      <c r="M68" s="1521">
        <v>0</v>
      </c>
      <c r="N68" s="1521">
        <v>0</v>
      </c>
    </row>
    <row r="69" spans="1:14" s="1523" customFormat="1" ht="25.15" customHeight="1">
      <c r="A69" s="1913"/>
      <c r="B69" s="1911"/>
      <c r="C69" s="1517" t="s">
        <v>878</v>
      </c>
      <c r="D69" s="1521">
        <v>0</v>
      </c>
      <c r="E69" s="1521">
        <v>0</v>
      </c>
      <c r="F69" s="1521">
        <v>0</v>
      </c>
      <c r="G69" s="1521">
        <v>0</v>
      </c>
      <c r="H69" s="1519">
        <v>129578.22</v>
      </c>
      <c r="I69" s="1521">
        <v>0</v>
      </c>
      <c r="J69" s="1519">
        <v>207630.25</v>
      </c>
      <c r="K69" s="1519">
        <v>24592</v>
      </c>
      <c r="L69" s="1519">
        <v>25184.04</v>
      </c>
      <c r="M69" s="1521">
        <v>0</v>
      </c>
      <c r="N69" s="1521">
        <v>0</v>
      </c>
    </row>
    <row r="70" spans="1:14" s="1523" customFormat="1" ht="25.15" customHeight="1">
      <c r="A70" s="1913"/>
      <c r="B70" s="1911"/>
      <c r="C70" s="1517" t="s">
        <v>788</v>
      </c>
      <c r="D70" s="1518">
        <v>4224820.4800000004</v>
      </c>
      <c r="E70" s="1519">
        <v>891070.2</v>
      </c>
      <c r="F70" s="1519">
        <v>597218.3600000001</v>
      </c>
      <c r="G70" s="1521">
        <v>0</v>
      </c>
      <c r="H70" s="1521">
        <v>0</v>
      </c>
      <c r="I70" s="1521">
        <v>0</v>
      </c>
      <c r="J70" s="1521">
        <v>0</v>
      </c>
      <c r="K70" s="1521">
        <v>0</v>
      </c>
      <c r="L70" s="1521">
        <v>0</v>
      </c>
      <c r="M70" s="1521">
        <v>0</v>
      </c>
      <c r="N70" s="1521">
        <v>0</v>
      </c>
    </row>
    <row r="71" spans="1:14" s="1523" customFormat="1" ht="25.15" customHeight="1">
      <c r="A71" s="1913"/>
      <c r="B71" s="1911"/>
      <c r="C71" s="1517" t="s">
        <v>879</v>
      </c>
      <c r="D71" s="1518">
        <v>22812050.66</v>
      </c>
      <c r="E71" s="1519">
        <v>1988015</v>
      </c>
      <c r="F71" s="1519">
        <v>398161.48</v>
      </c>
      <c r="G71" s="1519">
        <v>19520.310000000001</v>
      </c>
      <c r="H71" s="1521">
        <v>0</v>
      </c>
      <c r="I71" s="1521">
        <v>0</v>
      </c>
      <c r="J71" s="1521">
        <v>0</v>
      </c>
      <c r="K71" s="1521">
        <v>0</v>
      </c>
      <c r="L71" s="1521">
        <v>0</v>
      </c>
      <c r="M71" s="1521">
        <v>0</v>
      </c>
      <c r="N71" s="1521">
        <v>0</v>
      </c>
    </row>
    <row r="72" spans="1:14" s="1523" customFormat="1" ht="25.15" customHeight="1">
      <c r="A72" s="1913"/>
      <c r="B72" s="1911"/>
      <c r="C72" s="1517" t="s">
        <v>880</v>
      </c>
      <c r="D72" s="1521">
        <v>0</v>
      </c>
      <c r="E72" s="1521">
        <v>0</v>
      </c>
      <c r="F72" s="1521">
        <v>0</v>
      </c>
      <c r="G72" s="1519">
        <v>351610.75</v>
      </c>
      <c r="H72" s="1519">
        <v>341232.44</v>
      </c>
      <c r="I72" s="1519">
        <v>506397.28</v>
      </c>
      <c r="J72" s="1519">
        <v>700542.82</v>
      </c>
      <c r="K72" s="1519">
        <v>213243.36</v>
      </c>
      <c r="L72" s="1519">
        <v>135528.57</v>
      </c>
      <c r="M72" s="1519">
        <v>57460.47</v>
      </c>
      <c r="N72" s="1521">
        <v>0</v>
      </c>
    </row>
    <row r="73" spans="1:14" s="1523" customFormat="1" ht="25.15" customHeight="1">
      <c r="A73" s="1913"/>
      <c r="B73" s="1911"/>
      <c r="C73" s="1517" t="s">
        <v>881</v>
      </c>
      <c r="D73" s="1518">
        <v>21676134.399999999</v>
      </c>
      <c r="E73" s="1519">
        <v>1912382.83</v>
      </c>
      <c r="F73" s="1519">
        <v>1687866.21</v>
      </c>
      <c r="G73" s="1519">
        <v>35757777.060000002</v>
      </c>
      <c r="H73" s="1521">
        <v>0</v>
      </c>
      <c r="I73" s="1521">
        <v>0</v>
      </c>
      <c r="J73" s="1521">
        <v>0</v>
      </c>
      <c r="K73" s="1521">
        <v>0</v>
      </c>
      <c r="L73" s="1521">
        <v>0</v>
      </c>
      <c r="M73" s="1521">
        <v>0</v>
      </c>
      <c r="N73" s="1521">
        <v>0</v>
      </c>
    </row>
    <row r="74" spans="1:14" s="1523" customFormat="1" ht="25.15" customHeight="1">
      <c r="A74" s="1913"/>
      <c r="B74" s="1911"/>
      <c r="C74" s="1517" t="s">
        <v>882</v>
      </c>
      <c r="D74" s="1521">
        <v>0</v>
      </c>
      <c r="E74" s="1521">
        <v>0</v>
      </c>
      <c r="F74" s="1521">
        <v>0</v>
      </c>
      <c r="G74" s="1519">
        <v>13749.98</v>
      </c>
      <c r="H74" s="1519">
        <v>25969.01</v>
      </c>
      <c r="I74" s="1518">
        <v>236322.29</v>
      </c>
      <c r="J74" s="1521">
        <v>0</v>
      </c>
      <c r="K74" s="1521">
        <v>0</v>
      </c>
      <c r="L74" s="1518">
        <v>2579.17</v>
      </c>
      <c r="M74" s="1521">
        <v>0</v>
      </c>
      <c r="N74" s="1521">
        <v>0</v>
      </c>
    </row>
    <row r="75" spans="1:14" s="1523" customFormat="1" ht="25.15" customHeight="1">
      <c r="A75" s="1913"/>
      <c r="B75" s="1911"/>
      <c r="C75" s="1517" t="s">
        <v>883</v>
      </c>
      <c r="D75" s="1518">
        <v>15026318.16</v>
      </c>
      <c r="E75" s="1519">
        <v>1030680.26</v>
      </c>
      <c r="F75" s="1518">
        <v>170951.98</v>
      </c>
      <c r="G75" s="1521">
        <v>0</v>
      </c>
      <c r="H75" s="1521">
        <v>0</v>
      </c>
      <c r="I75" s="1521">
        <v>0</v>
      </c>
      <c r="J75" s="1521">
        <v>0</v>
      </c>
      <c r="K75" s="1521">
        <v>0</v>
      </c>
      <c r="L75" s="1521">
        <v>0</v>
      </c>
      <c r="M75" s="1521">
        <v>0</v>
      </c>
      <c r="N75" s="1520">
        <v>295.57</v>
      </c>
    </row>
    <row r="76" spans="1:14" s="1523" customFormat="1" ht="25.15" customHeight="1">
      <c r="A76" s="1913"/>
      <c r="B76" s="1911"/>
      <c r="C76" s="1517" t="s">
        <v>884</v>
      </c>
      <c r="D76" s="1521">
        <v>0</v>
      </c>
      <c r="E76" s="1521">
        <v>0</v>
      </c>
      <c r="F76" s="1521">
        <v>0</v>
      </c>
      <c r="G76" s="1521">
        <v>0</v>
      </c>
      <c r="H76" s="1521">
        <v>0</v>
      </c>
      <c r="I76" s="1519">
        <v>38500.269999999997</v>
      </c>
      <c r="J76" s="1519">
        <v>23722.26</v>
      </c>
      <c r="K76" s="1521">
        <v>0</v>
      </c>
      <c r="L76" s="1519">
        <v>12634.06</v>
      </c>
      <c r="M76" s="1521">
        <v>0</v>
      </c>
      <c r="N76" s="1521">
        <v>0</v>
      </c>
    </row>
    <row r="77" spans="1:14" s="1523" customFormat="1" ht="25.15" customHeight="1">
      <c r="A77" s="1913"/>
      <c r="B77" s="1911"/>
      <c r="C77" s="1517" t="s">
        <v>885</v>
      </c>
      <c r="D77" s="1518">
        <v>5279943.92</v>
      </c>
      <c r="E77" s="1518">
        <v>958367.79</v>
      </c>
      <c r="F77" s="1518">
        <v>1215330.8500000001</v>
      </c>
      <c r="G77" s="1518">
        <v>68020.990000000005</v>
      </c>
      <c r="H77" s="1521">
        <v>0</v>
      </c>
      <c r="I77" s="1521">
        <v>0</v>
      </c>
      <c r="J77" s="1521">
        <v>0</v>
      </c>
      <c r="K77" s="1521">
        <v>0</v>
      </c>
      <c r="L77" s="1521">
        <v>0</v>
      </c>
      <c r="M77" s="1521">
        <v>0</v>
      </c>
      <c r="N77" s="1519">
        <v>91211.71</v>
      </c>
    </row>
    <row r="78" spans="1:14" s="1523" customFormat="1" ht="25.15" customHeight="1">
      <c r="A78" s="1913"/>
      <c r="B78" s="1911"/>
      <c r="C78" s="1517" t="s">
        <v>886</v>
      </c>
      <c r="D78" s="1521">
        <v>0</v>
      </c>
      <c r="E78" s="1521">
        <v>0</v>
      </c>
      <c r="F78" s="1521">
        <v>0</v>
      </c>
      <c r="G78" s="1518">
        <v>11189.59</v>
      </c>
      <c r="H78" s="1520">
        <v>130.05000000000001</v>
      </c>
      <c r="I78" s="1521">
        <v>0</v>
      </c>
      <c r="J78" s="1521">
        <v>0</v>
      </c>
      <c r="K78" s="1521">
        <v>0</v>
      </c>
      <c r="L78" s="1521">
        <v>0</v>
      </c>
      <c r="M78" s="1519">
        <v>1500</v>
      </c>
      <c r="N78" s="1521">
        <v>0</v>
      </c>
    </row>
    <row r="79" spans="1:14" s="1523" customFormat="1" ht="25.15" customHeight="1">
      <c r="A79" s="1913"/>
      <c r="B79" s="1911"/>
      <c r="C79" s="1517" t="s">
        <v>793</v>
      </c>
      <c r="D79" s="1518">
        <v>16045470.210000001</v>
      </c>
      <c r="E79" s="1519">
        <v>1693042.83</v>
      </c>
      <c r="F79" s="1519">
        <v>372779.42</v>
      </c>
      <c r="G79" s="1518">
        <v>29657.73</v>
      </c>
      <c r="H79" s="1521">
        <v>0</v>
      </c>
      <c r="I79" s="1521">
        <v>0</v>
      </c>
      <c r="J79" s="1521">
        <v>0</v>
      </c>
      <c r="K79" s="1521">
        <v>0</v>
      </c>
      <c r="L79" s="1521">
        <v>0</v>
      </c>
      <c r="M79" s="1521">
        <v>0</v>
      </c>
      <c r="N79" s="1521">
        <v>0</v>
      </c>
    </row>
    <row r="80" spans="1:14" s="1523" customFormat="1" ht="25.15" customHeight="1">
      <c r="A80" s="1913"/>
      <c r="B80" s="1911"/>
      <c r="C80" s="1517" t="s">
        <v>887</v>
      </c>
      <c r="D80" s="1521">
        <v>0</v>
      </c>
      <c r="E80" s="1521">
        <v>0</v>
      </c>
      <c r="F80" s="1521">
        <v>0</v>
      </c>
      <c r="G80" s="1520">
        <v>187.61</v>
      </c>
      <c r="H80" s="1518">
        <v>345649.98</v>
      </c>
      <c r="I80" s="1519">
        <v>9503.51</v>
      </c>
      <c r="J80" s="1521">
        <v>0</v>
      </c>
      <c r="K80" s="1521">
        <v>0</v>
      </c>
      <c r="L80" s="1519">
        <v>10805.86</v>
      </c>
      <c r="M80" s="1521">
        <v>0</v>
      </c>
      <c r="N80" s="1521">
        <v>0</v>
      </c>
    </row>
    <row r="81" spans="1:14" s="1523" customFormat="1" ht="25.15" customHeight="1">
      <c r="A81" s="1913"/>
      <c r="B81" s="1909"/>
      <c r="C81" s="1517" t="s">
        <v>888</v>
      </c>
      <c r="D81" s="1518">
        <v>8109937.5</v>
      </c>
      <c r="E81" s="1519">
        <v>1250182.57</v>
      </c>
      <c r="F81" s="1519">
        <v>50886.080000000002</v>
      </c>
      <c r="G81" s="1521">
        <v>0</v>
      </c>
      <c r="H81" s="1521">
        <v>0</v>
      </c>
      <c r="I81" s="1521">
        <v>0</v>
      </c>
      <c r="J81" s="1521">
        <v>0</v>
      </c>
      <c r="K81" s="1521">
        <v>0</v>
      </c>
      <c r="L81" s="1521">
        <v>0</v>
      </c>
      <c r="M81" s="1521">
        <v>0</v>
      </c>
      <c r="N81" s="1519">
        <v>50000</v>
      </c>
    </row>
    <row r="82" spans="1:14" s="1523" customFormat="1" ht="25.15" customHeight="1">
      <c r="A82" s="1913"/>
      <c r="B82" s="1516">
        <v>801</v>
      </c>
      <c r="C82" s="1517" t="s">
        <v>777</v>
      </c>
      <c r="D82" s="1518">
        <v>2485139.3199999998</v>
      </c>
      <c r="E82" s="1518">
        <v>1565148.25</v>
      </c>
      <c r="F82" s="1519">
        <v>2864599.52</v>
      </c>
      <c r="G82" s="1521">
        <v>0</v>
      </c>
      <c r="H82" s="1521">
        <v>0</v>
      </c>
      <c r="I82" s="1521">
        <v>0</v>
      </c>
      <c r="J82" s="1521">
        <v>0</v>
      </c>
      <c r="K82" s="1521">
        <v>0</v>
      </c>
      <c r="L82" s="1521">
        <v>0</v>
      </c>
      <c r="M82" s="1521">
        <v>0</v>
      </c>
      <c r="N82" s="1520">
        <v>19.829999999999998</v>
      </c>
    </row>
    <row r="83" spans="1:14" s="1523" customFormat="1" ht="25.15" customHeight="1">
      <c r="A83" s="1913"/>
      <c r="B83" s="1516">
        <v>851</v>
      </c>
      <c r="C83" s="1517" t="s">
        <v>777</v>
      </c>
      <c r="D83" s="1518">
        <v>641377.59</v>
      </c>
      <c r="E83" s="1521">
        <v>0</v>
      </c>
      <c r="F83" s="1521">
        <v>0</v>
      </c>
      <c r="G83" s="1521">
        <v>0</v>
      </c>
      <c r="H83" s="1521">
        <v>0</v>
      </c>
      <c r="I83" s="1521">
        <v>0</v>
      </c>
      <c r="J83" s="1521">
        <v>0</v>
      </c>
      <c r="K83" s="1521">
        <v>0</v>
      </c>
      <c r="L83" s="1521">
        <v>0</v>
      </c>
      <c r="M83" s="1521">
        <v>0</v>
      </c>
      <c r="N83" s="1521">
        <v>0</v>
      </c>
    </row>
    <row r="84" spans="1:14" s="1523" customFormat="1" ht="25.15" customHeight="1">
      <c r="A84" s="1913"/>
      <c r="B84" s="1516">
        <v>852</v>
      </c>
      <c r="C84" s="1517" t="s">
        <v>777</v>
      </c>
      <c r="D84" s="1518">
        <v>83512.87999999999</v>
      </c>
      <c r="E84" s="1521">
        <v>0</v>
      </c>
      <c r="F84" s="1521">
        <v>0</v>
      </c>
      <c r="G84" s="1521">
        <v>0</v>
      </c>
      <c r="H84" s="1521">
        <v>0</v>
      </c>
      <c r="I84" s="1521">
        <v>0</v>
      </c>
      <c r="J84" s="1521">
        <v>0</v>
      </c>
      <c r="K84" s="1521">
        <v>0</v>
      </c>
      <c r="L84" s="1521">
        <v>0</v>
      </c>
      <c r="M84" s="1521">
        <v>0</v>
      </c>
      <c r="N84" s="1519">
        <v>4469.1400000000003</v>
      </c>
    </row>
    <row r="85" spans="1:14" s="1523" customFormat="1" ht="25.15" customHeight="1">
      <c r="A85" s="1914"/>
      <c r="B85" s="1516">
        <v>853</v>
      </c>
      <c r="C85" s="1517" t="s">
        <v>777</v>
      </c>
      <c r="D85" s="1518">
        <v>5225271.37</v>
      </c>
      <c r="E85" s="1519">
        <v>534006.32000000007</v>
      </c>
      <c r="F85" s="1519">
        <v>202498.03000000003</v>
      </c>
      <c r="G85" s="1519">
        <v>8297.81</v>
      </c>
      <c r="H85" s="1521">
        <v>0</v>
      </c>
      <c r="I85" s="1521">
        <v>0</v>
      </c>
      <c r="J85" s="1521">
        <v>0</v>
      </c>
      <c r="K85" s="1521">
        <v>0</v>
      </c>
      <c r="L85" s="1521">
        <v>0</v>
      </c>
      <c r="M85" s="1521">
        <v>0</v>
      </c>
      <c r="N85" s="1519">
        <v>28867.75</v>
      </c>
    </row>
    <row r="86" spans="1:14" s="1523" customFormat="1" ht="25.15" customHeight="1">
      <c r="A86" s="1906">
        <v>37</v>
      </c>
      <c r="B86" s="1528">
        <v>750</v>
      </c>
      <c r="C86" s="1517" t="s">
        <v>777</v>
      </c>
      <c r="D86" s="1518">
        <v>685.2</v>
      </c>
      <c r="E86" s="1521">
        <v>0</v>
      </c>
      <c r="F86" s="1521">
        <v>0</v>
      </c>
      <c r="G86" s="1521">
        <v>0</v>
      </c>
      <c r="H86" s="1521">
        <v>0</v>
      </c>
      <c r="I86" s="1521">
        <v>0</v>
      </c>
      <c r="J86" s="1521">
        <v>0</v>
      </c>
      <c r="K86" s="1521">
        <v>0</v>
      </c>
      <c r="L86" s="1521">
        <v>0</v>
      </c>
      <c r="M86" s="1521">
        <v>0</v>
      </c>
      <c r="N86" s="1521">
        <v>0</v>
      </c>
    </row>
    <row r="87" spans="1:14" s="1523" customFormat="1" ht="25.15" customHeight="1">
      <c r="A87" s="1907"/>
      <c r="B87" s="1528">
        <v>755</v>
      </c>
      <c r="C87" s="1517" t="s">
        <v>777</v>
      </c>
      <c r="D87" s="1518">
        <v>257830.16</v>
      </c>
      <c r="E87" s="1519">
        <v>409532.07</v>
      </c>
      <c r="F87" s="1519">
        <v>8681.64</v>
      </c>
      <c r="G87" s="1521">
        <v>0</v>
      </c>
      <c r="H87" s="1521">
        <v>0</v>
      </c>
      <c r="I87" s="1521">
        <v>0</v>
      </c>
      <c r="J87" s="1521">
        <v>0</v>
      </c>
      <c r="K87" s="1521">
        <v>0</v>
      </c>
      <c r="L87" s="1521">
        <v>0</v>
      </c>
      <c r="M87" s="1521">
        <v>0</v>
      </c>
      <c r="N87" s="1521">
        <v>0</v>
      </c>
    </row>
    <row r="88" spans="1:14" s="1523" customFormat="1" ht="25.15" customHeight="1">
      <c r="A88" s="1906">
        <v>39</v>
      </c>
      <c r="B88" s="1908">
        <v>600</v>
      </c>
      <c r="C88" s="1517" t="s">
        <v>796</v>
      </c>
      <c r="D88" s="1521">
        <v>0</v>
      </c>
      <c r="E88" s="1519">
        <v>241851.39</v>
      </c>
      <c r="F88" s="1519">
        <v>6002.61</v>
      </c>
      <c r="G88" s="1521">
        <v>0</v>
      </c>
      <c r="H88" s="1521">
        <v>0</v>
      </c>
      <c r="I88" s="1521">
        <v>0</v>
      </c>
      <c r="J88" s="1521">
        <v>0</v>
      </c>
      <c r="K88" s="1521">
        <v>0</v>
      </c>
      <c r="L88" s="1521">
        <v>0</v>
      </c>
      <c r="M88" s="1521">
        <v>0</v>
      </c>
      <c r="N88" s="1521">
        <v>0</v>
      </c>
    </row>
    <row r="89" spans="1:14" s="1523" customFormat="1" ht="25.15" customHeight="1">
      <c r="A89" s="1910"/>
      <c r="B89" s="1911"/>
      <c r="C89" s="1517" t="s">
        <v>774</v>
      </c>
      <c r="D89" s="1518">
        <v>141785217.92999998</v>
      </c>
      <c r="E89" s="1518">
        <v>545139.94999999995</v>
      </c>
      <c r="F89" s="1518">
        <v>41518.18</v>
      </c>
      <c r="G89" s="1521">
        <v>0</v>
      </c>
      <c r="H89" s="1521">
        <v>0</v>
      </c>
      <c r="I89" s="1521">
        <v>0</v>
      </c>
      <c r="J89" s="1521">
        <v>0</v>
      </c>
      <c r="K89" s="1521">
        <v>0</v>
      </c>
      <c r="L89" s="1521">
        <v>0</v>
      </c>
      <c r="M89" s="1521">
        <v>0</v>
      </c>
      <c r="N89" s="1521">
        <v>0</v>
      </c>
    </row>
    <row r="90" spans="1:14" s="1523" customFormat="1" ht="25.15" customHeight="1">
      <c r="A90" s="1907"/>
      <c r="B90" s="1909"/>
      <c r="C90" s="1517" t="s">
        <v>776</v>
      </c>
      <c r="D90" s="1518">
        <v>12330295.33</v>
      </c>
      <c r="E90" s="1521">
        <v>0</v>
      </c>
      <c r="F90" s="1521">
        <v>0</v>
      </c>
      <c r="G90" s="1521">
        <v>0</v>
      </c>
      <c r="H90" s="1521">
        <v>0</v>
      </c>
      <c r="I90" s="1521">
        <v>0</v>
      </c>
      <c r="J90" s="1521">
        <v>0</v>
      </c>
      <c r="K90" s="1521">
        <v>0</v>
      </c>
      <c r="L90" s="1521">
        <v>0</v>
      </c>
      <c r="M90" s="1521">
        <v>0</v>
      </c>
      <c r="N90" s="1521">
        <v>0</v>
      </c>
    </row>
    <row r="91" spans="1:14" s="1523" customFormat="1" ht="25.15" customHeight="1">
      <c r="A91" s="1910">
        <v>41</v>
      </c>
      <c r="B91" s="1531" t="s">
        <v>402</v>
      </c>
      <c r="C91" s="1517" t="s">
        <v>777</v>
      </c>
      <c r="D91" s="1518">
        <v>603.71</v>
      </c>
      <c r="E91" s="1521">
        <v>0</v>
      </c>
      <c r="F91" s="1521">
        <v>0</v>
      </c>
      <c r="G91" s="1521">
        <v>0</v>
      </c>
      <c r="H91" s="1521">
        <v>0</v>
      </c>
      <c r="I91" s="1521">
        <v>0</v>
      </c>
      <c r="J91" s="1521">
        <v>0</v>
      </c>
      <c r="K91" s="1521">
        <v>0</v>
      </c>
      <c r="L91" s="1521">
        <v>0</v>
      </c>
      <c r="M91" s="1521">
        <v>0</v>
      </c>
      <c r="N91" s="1521">
        <v>0</v>
      </c>
    </row>
    <row r="92" spans="1:14" s="1523" customFormat="1" ht="25.15" customHeight="1">
      <c r="A92" s="1910"/>
      <c r="B92" s="1908">
        <v>900</v>
      </c>
      <c r="C92" s="1517" t="s">
        <v>774</v>
      </c>
      <c r="D92" s="1518">
        <v>33760.94</v>
      </c>
      <c r="E92" s="1520">
        <v>25.5</v>
      </c>
      <c r="F92" s="1521">
        <v>0</v>
      </c>
      <c r="G92" s="1521">
        <v>0</v>
      </c>
      <c r="H92" s="1521">
        <v>0</v>
      </c>
      <c r="I92" s="1521">
        <v>0</v>
      </c>
      <c r="J92" s="1521">
        <v>0</v>
      </c>
      <c r="K92" s="1521">
        <v>0</v>
      </c>
      <c r="L92" s="1521">
        <v>0</v>
      </c>
      <c r="M92" s="1521">
        <v>0</v>
      </c>
      <c r="N92" s="1520">
        <v>443.29</v>
      </c>
    </row>
    <row r="93" spans="1:14" s="1523" customFormat="1" ht="25.15" customHeight="1">
      <c r="A93" s="1907"/>
      <c r="B93" s="1909"/>
      <c r="C93" s="1517" t="s">
        <v>863</v>
      </c>
      <c r="D93" s="1521">
        <v>0</v>
      </c>
      <c r="E93" s="1521">
        <v>0</v>
      </c>
      <c r="F93" s="1521">
        <v>0</v>
      </c>
      <c r="G93" s="1521">
        <v>0</v>
      </c>
      <c r="H93" s="1521">
        <v>0</v>
      </c>
      <c r="I93" s="1521">
        <v>0</v>
      </c>
      <c r="J93" s="1521">
        <v>0</v>
      </c>
      <c r="K93" s="1521">
        <v>0</v>
      </c>
      <c r="L93" s="1518">
        <v>166540.67000000001</v>
      </c>
      <c r="M93" s="1521">
        <v>0</v>
      </c>
      <c r="N93" s="1521">
        <v>0</v>
      </c>
    </row>
    <row r="94" spans="1:14" s="1523" customFormat="1" ht="25.15" customHeight="1">
      <c r="A94" s="1522">
        <v>43</v>
      </c>
      <c r="B94" s="1516">
        <v>750</v>
      </c>
      <c r="C94" s="1517" t="s">
        <v>864</v>
      </c>
      <c r="D94" s="1521">
        <v>0</v>
      </c>
      <c r="E94" s="1521">
        <v>0</v>
      </c>
      <c r="F94" s="1521">
        <v>0</v>
      </c>
      <c r="G94" s="1521">
        <v>0</v>
      </c>
      <c r="H94" s="1519">
        <v>14030.1</v>
      </c>
      <c r="I94" s="1521">
        <v>0</v>
      </c>
      <c r="J94" s="1521">
        <v>0</v>
      </c>
      <c r="K94" s="1521">
        <v>0</v>
      </c>
      <c r="L94" s="1521">
        <v>0</v>
      </c>
      <c r="M94" s="1521">
        <v>0</v>
      </c>
      <c r="N94" s="1521">
        <v>0</v>
      </c>
    </row>
    <row r="95" spans="1:14" s="1523" customFormat="1" ht="25.15" customHeight="1">
      <c r="A95" s="1532">
        <v>44</v>
      </c>
      <c r="B95" s="1531" t="s">
        <v>350</v>
      </c>
      <c r="C95" s="1517" t="s">
        <v>798</v>
      </c>
      <c r="D95" s="1518">
        <v>683.89</v>
      </c>
      <c r="E95" s="1521">
        <v>0</v>
      </c>
      <c r="F95" s="1521">
        <v>0</v>
      </c>
      <c r="G95" s="1521">
        <v>0</v>
      </c>
      <c r="H95" s="1521">
        <v>0</v>
      </c>
      <c r="I95" s="1521">
        <v>0</v>
      </c>
      <c r="J95" s="1521">
        <v>0</v>
      </c>
      <c r="K95" s="1521">
        <v>0</v>
      </c>
      <c r="L95" s="1521">
        <v>0</v>
      </c>
      <c r="M95" s="1521">
        <v>0</v>
      </c>
      <c r="N95" s="1521">
        <v>0</v>
      </c>
    </row>
    <row r="96" spans="1:14" s="1523" customFormat="1" ht="25.15" customHeight="1">
      <c r="A96" s="1906">
        <v>46</v>
      </c>
      <c r="B96" s="1516">
        <v>750</v>
      </c>
      <c r="C96" s="1517" t="s">
        <v>777</v>
      </c>
      <c r="D96" s="1518">
        <v>4308.76</v>
      </c>
      <c r="E96" s="1521">
        <v>0</v>
      </c>
      <c r="F96" s="1521">
        <v>0</v>
      </c>
      <c r="G96" s="1521">
        <v>0</v>
      </c>
      <c r="H96" s="1521">
        <v>0</v>
      </c>
      <c r="I96" s="1521">
        <v>0</v>
      </c>
      <c r="J96" s="1521">
        <v>0</v>
      </c>
      <c r="K96" s="1521">
        <v>0</v>
      </c>
      <c r="L96" s="1521">
        <v>0</v>
      </c>
      <c r="M96" s="1521">
        <v>0</v>
      </c>
      <c r="N96" s="1521">
        <v>0</v>
      </c>
    </row>
    <row r="97" spans="1:15" s="1523" customFormat="1" ht="25.15" customHeight="1">
      <c r="A97" s="1910"/>
      <c r="B97" s="1908">
        <v>851</v>
      </c>
      <c r="C97" s="1517" t="s">
        <v>774</v>
      </c>
      <c r="D97" s="1518">
        <v>20128451.25</v>
      </c>
      <c r="E97" s="1519">
        <v>52103.05</v>
      </c>
      <c r="F97" s="1521">
        <v>0</v>
      </c>
      <c r="G97" s="1521">
        <v>0</v>
      </c>
      <c r="H97" s="1521">
        <v>0</v>
      </c>
      <c r="I97" s="1521">
        <v>0</v>
      </c>
      <c r="J97" s="1521">
        <v>0</v>
      </c>
      <c r="K97" s="1521">
        <v>0</v>
      </c>
      <c r="L97" s="1521">
        <v>0</v>
      </c>
      <c r="M97" s="1521">
        <v>0</v>
      </c>
      <c r="N97" s="1521">
        <v>0</v>
      </c>
    </row>
    <row r="98" spans="1:15" s="1523" customFormat="1" ht="25.15" customHeight="1">
      <c r="A98" s="1907"/>
      <c r="B98" s="1909"/>
      <c r="C98" s="1517" t="s">
        <v>777</v>
      </c>
      <c r="D98" s="1518">
        <v>1518784.15</v>
      </c>
      <c r="E98" s="1519">
        <v>1508194.54</v>
      </c>
      <c r="F98" s="1519">
        <v>40678.19</v>
      </c>
      <c r="G98" s="1519">
        <v>5561.86</v>
      </c>
      <c r="H98" s="1521">
        <v>0</v>
      </c>
      <c r="I98" s="1521">
        <v>0</v>
      </c>
      <c r="J98" s="1521">
        <v>0</v>
      </c>
      <c r="K98" s="1521">
        <v>0</v>
      </c>
      <c r="L98" s="1521">
        <v>0</v>
      </c>
      <c r="M98" s="1521">
        <v>0</v>
      </c>
      <c r="N98" s="1520">
        <v>1.31</v>
      </c>
    </row>
    <row r="99" spans="1:15" s="1523" customFormat="1" ht="25.15" customHeight="1">
      <c r="A99" s="1906">
        <v>47</v>
      </c>
      <c r="B99" s="1908">
        <v>150</v>
      </c>
      <c r="C99" s="1517" t="s">
        <v>774</v>
      </c>
      <c r="D99" s="1518">
        <v>988027.66</v>
      </c>
      <c r="E99" s="1518">
        <v>437317.58</v>
      </c>
      <c r="F99" s="1518">
        <v>108560.03</v>
      </c>
      <c r="G99" s="1518">
        <v>22064.799999999999</v>
      </c>
      <c r="H99" s="1521">
        <v>0</v>
      </c>
      <c r="I99" s="1521">
        <v>0</v>
      </c>
      <c r="J99" s="1521">
        <v>0</v>
      </c>
      <c r="K99" s="1521">
        <v>0</v>
      </c>
      <c r="L99" s="1521">
        <v>0</v>
      </c>
      <c r="M99" s="1521">
        <v>0</v>
      </c>
      <c r="N99" s="1521">
        <v>0</v>
      </c>
    </row>
    <row r="100" spans="1:15" s="1523" customFormat="1" ht="25.15" customHeight="1">
      <c r="A100" s="1910"/>
      <c r="B100" s="1909"/>
      <c r="C100" s="1517" t="s">
        <v>863</v>
      </c>
      <c r="D100" s="1521">
        <v>0</v>
      </c>
      <c r="E100" s="1521">
        <v>0</v>
      </c>
      <c r="F100" s="1521">
        <v>0</v>
      </c>
      <c r="G100" s="1521">
        <v>0</v>
      </c>
      <c r="H100" s="1521">
        <v>0</v>
      </c>
      <c r="I100" s="1518">
        <v>80000.09</v>
      </c>
      <c r="J100" s="1521">
        <v>0</v>
      </c>
      <c r="K100" s="1521">
        <v>0</v>
      </c>
      <c r="L100" s="1521">
        <v>0</v>
      </c>
      <c r="M100" s="1521">
        <v>0</v>
      </c>
      <c r="N100" s="1521">
        <v>0</v>
      </c>
    </row>
    <row r="101" spans="1:15" s="1523" customFormat="1" ht="25.15" customHeight="1">
      <c r="A101" s="1910"/>
      <c r="B101" s="1533">
        <v>900</v>
      </c>
      <c r="C101" s="1517" t="s">
        <v>774</v>
      </c>
      <c r="D101" s="1518">
        <v>42812828.079999998</v>
      </c>
      <c r="E101" s="1518">
        <v>1131223.3400000001</v>
      </c>
      <c r="F101" s="1518">
        <v>7002.35</v>
      </c>
      <c r="G101" s="1521">
        <v>0</v>
      </c>
      <c r="H101" s="1521">
        <v>0</v>
      </c>
      <c r="I101" s="1521">
        <v>0</v>
      </c>
      <c r="J101" s="1521">
        <v>0</v>
      </c>
      <c r="K101" s="1521">
        <v>0</v>
      </c>
      <c r="L101" s="1521">
        <v>0</v>
      </c>
      <c r="M101" s="1521">
        <v>0</v>
      </c>
      <c r="N101" s="1521">
        <v>0</v>
      </c>
    </row>
    <row r="102" spans="1:15" s="1523" customFormat="1" ht="25.15" customHeight="1">
      <c r="A102" s="1906">
        <v>51</v>
      </c>
      <c r="B102" s="1534">
        <v>20</v>
      </c>
      <c r="C102" s="1517" t="s">
        <v>774</v>
      </c>
      <c r="D102" s="1518">
        <v>2306626.4700000002</v>
      </c>
      <c r="E102" s="1518">
        <v>16274.49</v>
      </c>
      <c r="F102" s="1521">
        <v>0</v>
      </c>
      <c r="G102" s="1521">
        <v>0</v>
      </c>
      <c r="H102" s="1521">
        <v>0</v>
      </c>
      <c r="I102" s="1521">
        <v>0</v>
      </c>
      <c r="J102" s="1521">
        <v>0</v>
      </c>
      <c r="K102" s="1521">
        <v>0</v>
      </c>
      <c r="L102" s="1521">
        <v>0</v>
      </c>
      <c r="M102" s="1521">
        <v>0</v>
      </c>
      <c r="N102" s="1521">
        <v>0</v>
      </c>
    </row>
    <row r="103" spans="1:15" s="1523" customFormat="1" ht="25.15" customHeight="1">
      <c r="A103" s="1907"/>
      <c r="B103" s="1533">
        <v>900</v>
      </c>
      <c r="C103" s="1517" t="s">
        <v>774</v>
      </c>
      <c r="D103" s="1518">
        <v>89450610.700000003</v>
      </c>
      <c r="E103" s="1518">
        <v>2213974.35</v>
      </c>
      <c r="F103" s="1521">
        <v>0</v>
      </c>
      <c r="G103" s="1521">
        <v>0</v>
      </c>
      <c r="H103" s="1521">
        <v>0</v>
      </c>
      <c r="I103" s="1521">
        <v>0</v>
      </c>
      <c r="J103" s="1521">
        <v>0</v>
      </c>
      <c r="K103" s="1521">
        <v>0</v>
      </c>
      <c r="L103" s="1521">
        <v>0</v>
      </c>
      <c r="M103" s="1521">
        <v>0</v>
      </c>
      <c r="N103" s="1521">
        <v>0</v>
      </c>
    </row>
    <row r="104" spans="1:15" s="1523" customFormat="1" ht="25.15" customHeight="1">
      <c r="A104" s="1915">
        <v>57</v>
      </c>
      <c r="B104" s="1919">
        <v>754</v>
      </c>
      <c r="C104" s="1525" t="s">
        <v>774</v>
      </c>
      <c r="D104" s="1521">
        <v>0</v>
      </c>
      <c r="E104" s="1518">
        <v>765</v>
      </c>
      <c r="F104" s="1535">
        <v>198.65</v>
      </c>
      <c r="G104" s="1521">
        <v>0</v>
      </c>
      <c r="H104" s="1521">
        <v>0</v>
      </c>
      <c r="I104" s="1521">
        <v>0</v>
      </c>
      <c r="J104" s="1521">
        <v>0</v>
      </c>
      <c r="K104" s="1521">
        <v>0</v>
      </c>
      <c r="L104" s="1521">
        <v>0</v>
      </c>
      <c r="M104" s="1521">
        <v>0</v>
      </c>
      <c r="N104" s="1521">
        <v>0</v>
      </c>
    </row>
    <row r="105" spans="1:15" s="1523" customFormat="1" ht="25.15" customHeight="1">
      <c r="A105" s="1916"/>
      <c r="B105" s="1920"/>
      <c r="C105" s="1525" t="s">
        <v>777</v>
      </c>
      <c r="D105" s="1535">
        <v>187.12</v>
      </c>
      <c r="E105" s="1521">
        <v>0</v>
      </c>
      <c r="F105" s="1521">
        <v>0</v>
      </c>
      <c r="G105" s="1521">
        <v>0</v>
      </c>
      <c r="H105" s="1521">
        <v>0</v>
      </c>
      <c r="I105" s="1521">
        <v>0</v>
      </c>
      <c r="J105" s="1521">
        <v>0</v>
      </c>
      <c r="K105" s="1521">
        <v>0</v>
      </c>
      <c r="L105" s="1521">
        <v>0</v>
      </c>
      <c r="M105" s="1521">
        <v>0</v>
      </c>
      <c r="N105" s="1521">
        <v>0</v>
      </c>
    </row>
    <row r="106" spans="1:15" s="1536" customFormat="1" ht="25.15" customHeight="1">
      <c r="A106" s="1915">
        <v>62</v>
      </c>
      <c r="B106" s="1917">
        <v>50</v>
      </c>
      <c r="C106" s="1525" t="s">
        <v>797</v>
      </c>
      <c r="D106" s="1518">
        <v>6959623.2199999997</v>
      </c>
      <c r="E106" s="1519">
        <v>1885937.16</v>
      </c>
      <c r="F106" s="1519">
        <v>126867.8</v>
      </c>
      <c r="G106" s="1521">
        <v>0</v>
      </c>
      <c r="H106" s="1521">
        <v>0</v>
      </c>
      <c r="I106" s="1521">
        <v>0</v>
      </c>
      <c r="J106" s="1521">
        <v>0</v>
      </c>
      <c r="K106" s="1521">
        <v>0</v>
      </c>
      <c r="L106" s="1521">
        <v>0</v>
      </c>
      <c r="M106" s="1521">
        <v>0</v>
      </c>
      <c r="N106" s="1519">
        <v>37406.6</v>
      </c>
    </row>
    <row r="107" spans="1:15" s="1523" customFormat="1" ht="30" customHeight="1">
      <c r="A107" s="1916"/>
      <c r="B107" s="1918"/>
      <c r="C107" s="1537" t="s">
        <v>889</v>
      </c>
      <c r="D107" s="1521">
        <v>0</v>
      </c>
      <c r="E107" s="1521">
        <v>0</v>
      </c>
      <c r="F107" s="1521">
        <v>0</v>
      </c>
      <c r="G107" s="1521">
        <v>0</v>
      </c>
      <c r="H107" s="1519">
        <v>70260.98</v>
      </c>
      <c r="I107" s="1519">
        <v>139837.12</v>
      </c>
      <c r="J107" s="1519">
        <v>781143.5</v>
      </c>
      <c r="K107" s="1519">
        <v>30289.68</v>
      </c>
      <c r="L107" s="1519">
        <v>815084.62</v>
      </c>
      <c r="M107" s="1519">
        <v>19352.48</v>
      </c>
      <c r="N107" s="1519">
        <v>438093.18</v>
      </c>
    </row>
    <row r="108" spans="1:15" s="1523" customFormat="1" ht="25.15" customHeight="1">
      <c r="A108" s="1538" t="s">
        <v>842</v>
      </c>
      <c r="B108" s="1539">
        <v>921</v>
      </c>
      <c r="C108" s="1525" t="s">
        <v>786</v>
      </c>
      <c r="D108" s="1521">
        <v>0</v>
      </c>
      <c r="E108" s="1521">
        <v>0</v>
      </c>
      <c r="F108" s="1521">
        <v>0</v>
      </c>
      <c r="G108" s="1521">
        <v>0</v>
      </c>
      <c r="H108" s="1521">
        <v>0</v>
      </c>
      <c r="I108" s="1521">
        <v>0</v>
      </c>
      <c r="J108" s="1521">
        <v>0</v>
      </c>
      <c r="K108" s="1521">
        <v>0</v>
      </c>
      <c r="L108" s="1521">
        <v>0</v>
      </c>
      <c r="M108" s="1521">
        <v>0</v>
      </c>
      <c r="N108" s="1520">
        <v>497.25</v>
      </c>
    </row>
    <row r="109" spans="1:15" s="1523" customFormat="1" ht="25.15" customHeight="1">
      <c r="A109" s="1538" t="s">
        <v>847</v>
      </c>
      <c r="B109" s="1540" t="s">
        <v>350</v>
      </c>
      <c r="C109" s="1525" t="s">
        <v>774</v>
      </c>
      <c r="D109" s="1524">
        <v>0</v>
      </c>
      <c r="E109" s="1521">
        <v>0</v>
      </c>
      <c r="F109" s="1519">
        <v>10898567.550000001</v>
      </c>
      <c r="G109" s="1521">
        <v>0</v>
      </c>
      <c r="H109" s="1521">
        <v>0</v>
      </c>
      <c r="I109" s="1521">
        <v>0</v>
      </c>
      <c r="J109" s="1521">
        <v>0</v>
      </c>
      <c r="K109" s="1521">
        <v>0</v>
      </c>
      <c r="L109" s="1521">
        <v>0</v>
      </c>
      <c r="M109" s="1521">
        <v>0</v>
      </c>
      <c r="N109" s="1521">
        <v>0</v>
      </c>
    </row>
    <row r="110" spans="1:15" s="1523" customFormat="1" ht="25.15" customHeight="1">
      <c r="A110" s="1522">
        <v>88</v>
      </c>
      <c r="B110" s="1541">
        <v>755</v>
      </c>
      <c r="C110" s="1517" t="s">
        <v>777</v>
      </c>
      <c r="D110" s="1518">
        <v>2562.11</v>
      </c>
      <c r="E110" s="1521">
        <v>0</v>
      </c>
      <c r="F110" s="1521">
        <v>0</v>
      </c>
      <c r="G110" s="1521">
        <v>0</v>
      </c>
      <c r="H110" s="1521">
        <v>0</v>
      </c>
      <c r="I110" s="1521">
        <v>0</v>
      </c>
      <c r="J110" s="1521">
        <v>0</v>
      </c>
      <c r="K110" s="1521">
        <v>0</v>
      </c>
      <c r="L110" s="1521">
        <v>0</v>
      </c>
      <c r="M110" s="1521">
        <v>0</v>
      </c>
      <c r="N110" s="1521">
        <v>0</v>
      </c>
    </row>
    <row r="111" spans="1:15" s="1546" customFormat="1" ht="21" customHeight="1">
      <c r="A111" s="1542"/>
      <c r="B111" s="1543"/>
      <c r="C111" s="1543"/>
      <c r="D111" s="1544">
        <f>SUM(D12:D110)</f>
        <v>947460995.82000017</v>
      </c>
      <c r="E111" s="1544">
        <f t="shared" ref="E111:N111" si="0">SUM(E12:E110)</f>
        <v>53774221.299999997</v>
      </c>
      <c r="F111" s="1544">
        <f t="shared" si="0"/>
        <v>72709459.670000017</v>
      </c>
      <c r="G111" s="1544">
        <f t="shared" si="0"/>
        <v>51577308.780000001</v>
      </c>
      <c r="H111" s="1544">
        <f t="shared" si="0"/>
        <v>14529507.050000001</v>
      </c>
      <c r="I111" s="1544">
        <f t="shared" si="0"/>
        <v>3285617.65</v>
      </c>
      <c r="J111" s="1544">
        <f t="shared" si="0"/>
        <v>4385433.3099999996</v>
      </c>
      <c r="K111" s="1544">
        <f t="shared" si="0"/>
        <v>2128841.2000000002</v>
      </c>
      <c r="L111" s="1544">
        <f t="shared" si="0"/>
        <v>2872129.24</v>
      </c>
      <c r="M111" s="1544">
        <f t="shared" si="0"/>
        <v>2881586.2399999998</v>
      </c>
      <c r="N111" s="1544">
        <f t="shared" si="0"/>
        <v>1569517.37</v>
      </c>
      <c r="O111" s="1545"/>
    </row>
    <row r="112" spans="1:15" s="1549" customFormat="1" ht="18.600000000000001" customHeight="1">
      <c r="A112" s="1547"/>
      <c r="B112" s="1547"/>
      <c r="C112" s="1547"/>
      <c r="D112" s="1548"/>
      <c r="E112" s="1548"/>
      <c r="F112" s="1548"/>
      <c r="G112" s="1548"/>
      <c r="H112" s="1548"/>
      <c r="I112" s="1548"/>
      <c r="J112" s="1548"/>
      <c r="K112" s="1548"/>
      <c r="L112" s="1548"/>
      <c r="M112" s="1548"/>
      <c r="N112" s="1548"/>
    </row>
    <row r="113" spans="1:14" s="1511" customFormat="1" ht="15">
      <c r="A113" s="1550"/>
      <c r="B113" s="1551"/>
      <c r="C113" s="1551"/>
      <c r="D113" s="1551"/>
      <c r="E113" s="1552"/>
      <c r="F113" s="1552"/>
      <c r="G113" s="1552"/>
      <c r="H113" s="1552"/>
      <c r="I113" s="1552"/>
      <c r="J113" s="1552"/>
      <c r="K113" s="1552"/>
      <c r="L113" s="1552"/>
      <c r="M113" s="1552"/>
      <c r="N113" s="1552"/>
    </row>
    <row r="114" spans="1:14" s="1511" customFormat="1">
      <c r="A114" s="1553"/>
      <c r="B114" s="1551"/>
      <c r="C114" s="1551"/>
      <c r="D114" s="1551"/>
      <c r="E114" s="1554"/>
      <c r="F114" s="1554"/>
      <c r="G114" s="1554"/>
      <c r="H114" s="1554"/>
      <c r="I114" s="1554"/>
      <c r="J114" s="1554"/>
      <c r="K114" s="1554"/>
      <c r="L114" s="1554"/>
      <c r="M114" s="1554"/>
      <c r="N114" s="1554"/>
    </row>
    <row r="115" spans="1:14" s="1511" customFormat="1">
      <c r="A115" s="1508"/>
      <c r="B115" s="1551"/>
      <c r="C115" s="1551"/>
      <c r="D115" s="1555"/>
      <c r="E115" s="1555"/>
      <c r="F115" s="1555"/>
      <c r="G115" s="1555"/>
      <c r="H115" s="1555"/>
      <c r="I115" s="1555"/>
      <c r="J115" s="1555"/>
      <c r="K115" s="1555"/>
      <c r="L115" s="1555"/>
      <c r="M115" s="1555"/>
      <c r="N115" s="1555"/>
    </row>
    <row r="116" spans="1:14" s="1511" customFormat="1">
      <c r="A116" s="1556"/>
      <c r="B116" s="1557"/>
      <c r="C116" s="1551"/>
      <c r="D116" s="1555"/>
      <c r="E116" s="1555"/>
      <c r="F116" s="1555"/>
      <c r="G116" s="1555"/>
      <c r="H116" s="1555"/>
      <c r="I116" s="1555"/>
      <c r="J116" s="1555"/>
      <c r="K116" s="1555"/>
      <c r="L116" s="1555"/>
      <c r="M116" s="1555"/>
      <c r="N116" s="1555"/>
    </row>
    <row r="117" spans="1:14" s="1511" customFormat="1">
      <c r="B117" s="1557"/>
      <c r="C117" s="1551"/>
      <c r="D117" s="1554"/>
      <c r="E117" s="1554"/>
      <c r="F117" s="1554"/>
      <c r="G117" s="1554"/>
      <c r="H117" s="1554"/>
      <c r="I117" s="1554"/>
      <c r="J117" s="1554"/>
      <c r="K117" s="1554"/>
      <c r="L117" s="1554"/>
      <c r="M117" s="1554"/>
      <c r="N117" s="1554"/>
    </row>
    <row r="118" spans="1:14" s="1511" customFormat="1">
      <c r="B118" s="1551"/>
      <c r="C118" s="1551"/>
      <c r="D118" s="1551"/>
      <c r="E118" s="1551"/>
      <c r="F118" s="1551"/>
      <c r="G118" s="1551"/>
      <c r="H118" s="1551"/>
      <c r="I118" s="1551"/>
      <c r="J118" s="1551"/>
      <c r="K118" s="1551"/>
      <c r="L118" s="1551"/>
      <c r="M118" s="1551"/>
      <c r="N118" s="1551"/>
    </row>
    <row r="119" spans="1:14" s="1511" customFormat="1">
      <c r="A119" s="1558"/>
      <c r="B119" s="1551"/>
      <c r="C119" s="1551"/>
      <c r="D119" s="1551"/>
      <c r="E119" s="1551"/>
      <c r="F119" s="1551"/>
      <c r="G119" s="1551"/>
      <c r="H119" s="1551"/>
      <c r="I119" s="1551"/>
      <c r="J119" s="1551"/>
      <c r="K119" s="1551"/>
      <c r="L119" s="1551"/>
      <c r="M119" s="1551"/>
      <c r="N119" s="1551"/>
    </row>
    <row r="120" spans="1:14" s="1511" customFormat="1">
      <c r="B120" s="1203"/>
      <c r="C120" s="1551"/>
      <c r="D120" s="1551"/>
      <c r="E120" s="1203"/>
      <c r="F120" s="1203"/>
      <c r="G120" s="1203"/>
      <c r="H120" s="1203"/>
      <c r="I120" s="1203"/>
      <c r="J120" s="1203"/>
      <c r="K120" s="1203"/>
      <c r="L120" s="1203"/>
      <c r="M120" s="1203"/>
      <c r="N120" s="1203"/>
    </row>
    <row r="121" spans="1:14" s="1511" customFormat="1">
      <c r="B121" s="1203"/>
      <c r="C121" s="1203"/>
      <c r="D121" s="1203"/>
      <c r="E121" s="1203"/>
      <c r="F121" s="1203"/>
      <c r="G121" s="1203"/>
      <c r="H121" s="1203"/>
      <c r="I121" s="1203"/>
      <c r="J121" s="1203"/>
      <c r="K121" s="1203"/>
      <c r="L121" s="1203"/>
      <c r="M121" s="1203"/>
      <c r="N121" s="1203"/>
    </row>
    <row r="122" spans="1:14">
      <c r="B122" s="1203"/>
      <c r="C122" s="1203"/>
      <c r="D122" s="1203"/>
      <c r="E122" s="1203"/>
      <c r="F122" s="1203"/>
      <c r="G122" s="1203"/>
      <c r="H122" s="1203"/>
      <c r="I122" s="1203"/>
      <c r="J122" s="1203"/>
      <c r="K122" s="1203"/>
      <c r="L122" s="1203"/>
      <c r="M122" s="1203"/>
      <c r="N122" s="1203"/>
    </row>
    <row r="123" spans="1:14">
      <c r="B123" s="1203"/>
      <c r="C123" s="1203"/>
      <c r="D123" s="1203"/>
      <c r="E123" s="1203"/>
      <c r="F123" s="1203"/>
      <c r="G123" s="1203"/>
      <c r="H123" s="1203"/>
      <c r="I123" s="1203"/>
      <c r="J123" s="1203"/>
      <c r="K123" s="1203"/>
      <c r="L123" s="1203"/>
      <c r="M123" s="1203"/>
      <c r="N123" s="1203"/>
    </row>
    <row r="124" spans="1:14">
      <c r="B124" s="1203"/>
      <c r="C124" s="1203"/>
      <c r="D124" s="1203"/>
      <c r="E124" s="1203"/>
      <c r="F124" s="1203"/>
      <c r="G124" s="1203"/>
      <c r="H124" s="1203"/>
      <c r="I124" s="1203"/>
      <c r="J124" s="1203"/>
      <c r="K124" s="1203"/>
      <c r="L124" s="1203"/>
      <c r="M124" s="1203"/>
      <c r="N124" s="1203"/>
    </row>
    <row r="125" spans="1:14">
      <c r="B125" s="1203"/>
      <c r="C125" s="1203"/>
      <c r="D125" s="1203"/>
      <c r="E125" s="1203"/>
      <c r="F125" s="1203"/>
      <c r="G125" s="1203"/>
      <c r="H125" s="1203"/>
      <c r="I125" s="1203"/>
      <c r="J125" s="1203"/>
      <c r="K125" s="1203"/>
      <c r="L125" s="1203"/>
      <c r="M125" s="1203"/>
      <c r="N125" s="1203"/>
    </row>
    <row r="126" spans="1:14">
      <c r="C126" s="1203"/>
      <c r="D126" s="1203"/>
    </row>
  </sheetData>
  <mergeCells count="51">
    <mergeCell ref="A106:A107"/>
    <mergeCell ref="B106:B107"/>
    <mergeCell ref="A86:A87"/>
    <mergeCell ref="A88:A90"/>
    <mergeCell ref="B88:B90"/>
    <mergeCell ref="A91:A93"/>
    <mergeCell ref="B92:B93"/>
    <mergeCell ref="A96:A98"/>
    <mergeCell ref="B97:B98"/>
    <mergeCell ref="A99:A101"/>
    <mergeCell ref="B99:B100"/>
    <mergeCell ref="A102:A103"/>
    <mergeCell ref="A104:A105"/>
    <mergeCell ref="B104:B105"/>
    <mergeCell ref="L6:L10"/>
    <mergeCell ref="A40:A85"/>
    <mergeCell ref="B40:B45"/>
    <mergeCell ref="B46:B47"/>
    <mergeCell ref="B50:B81"/>
    <mergeCell ref="A21:A24"/>
    <mergeCell ref="B23:B24"/>
    <mergeCell ref="A25:A28"/>
    <mergeCell ref="B26:B28"/>
    <mergeCell ref="A29:A33"/>
    <mergeCell ref="B29:B33"/>
    <mergeCell ref="A34:A35"/>
    <mergeCell ref="B34:B35"/>
    <mergeCell ref="A36:A37"/>
    <mergeCell ref="A38:A39"/>
    <mergeCell ref="B38:B39"/>
    <mergeCell ref="A14:A15"/>
    <mergeCell ref="B14:B15"/>
    <mergeCell ref="A16:A20"/>
    <mergeCell ref="B16:B18"/>
    <mergeCell ref="B19:B20"/>
    <mergeCell ref="A2:N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86" fitToHeight="0" orientation="landscape" useFirstPageNumber="1" r:id="rId1"/>
  <headerFooter>
    <oddHeader>&amp;C- &amp;P -</oddHeader>
  </headerFooter>
  <rowBreaks count="2" manualBreakCount="2">
    <brk id="45" max="13" man="1"/>
    <brk id="80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W24" sqref="W24"/>
    </sheetView>
  </sheetViews>
  <sheetFormatPr defaultRowHeight="12.75"/>
  <cols>
    <col min="1" max="16384" width="9.140625" style="1116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T32" sqref="T32"/>
    </sheetView>
  </sheetViews>
  <sheetFormatPr defaultRowHeight="12.75"/>
  <cols>
    <col min="1" max="16384" width="9.140625" style="111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X23" sqref="X23"/>
    </sheetView>
  </sheetViews>
  <sheetFormatPr defaultRowHeight="12.75"/>
  <cols>
    <col min="1" max="16384" width="9.140625" style="111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Normal="100" workbookViewId="0">
      <selection activeCell="V45" sqref="V45"/>
    </sheetView>
  </sheetViews>
  <sheetFormatPr defaultRowHeight="12.75"/>
  <cols>
    <col min="1" max="16384" width="9.140625" style="1116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85" zoomScaleNormal="85" workbookViewId="0">
      <selection activeCell="V45" sqref="V45"/>
    </sheetView>
  </sheetViews>
  <sheetFormatPr defaultRowHeight="12.75"/>
  <cols>
    <col min="1" max="16384" width="9.140625" style="111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Normal="100" workbookViewId="0">
      <selection activeCell="F33" sqref="F33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683" t="s">
        <v>510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20" ht="15">
      <c r="A2" s="683" t="s">
        <v>511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20" ht="15">
      <c r="A3" s="683" t="s">
        <v>512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0" ht="15">
      <c r="A4" s="683" t="s">
        <v>513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</row>
    <row r="5" spans="1:20" ht="15">
      <c r="A5" s="683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</row>
    <row r="6" spans="1:20" ht="18" customHeight="1">
      <c r="A6" s="683" t="s">
        <v>925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</row>
    <row r="7" spans="1:20" s="1116" customFormat="1" ht="18" customHeight="1">
      <c r="A7" s="683" t="s">
        <v>926</v>
      </c>
      <c r="B7" s="1118"/>
      <c r="C7" s="1118"/>
      <c r="D7" s="1118"/>
      <c r="E7" s="1118"/>
      <c r="F7" s="1118"/>
      <c r="G7" s="1118"/>
      <c r="H7" s="1118"/>
      <c r="I7" s="1118"/>
      <c r="J7" s="1118"/>
      <c r="K7" s="1118"/>
      <c r="L7" s="1118"/>
      <c r="M7" s="1118"/>
      <c r="N7" s="1118"/>
      <c r="O7" s="1118"/>
      <c r="P7" s="1118"/>
      <c r="Q7" s="1118"/>
      <c r="R7" s="1118"/>
      <c r="S7" s="1118"/>
    </row>
    <row r="8" spans="1:20" ht="18" customHeight="1">
      <c r="A8" s="1114" t="s">
        <v>908</v>
      </c>
      <c r="B8" s="1112"/>
      <c r="C8" s="1112"/>
      <c r="D8" s="1112"/>
      <c r="E8" s="1112"/>
      <c r="F8" s="111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</row>
    <row r="9" spans="1:20" ht="15" customHeight="1">
      <c r="A9" s="1115" t="s">
        <v>909</v>
      </c>
      <c r="B9" s="1112"/>
      <c r="C9" s="1112"/>
      <c r="D9" s="1112"/>
      <c r="E9" s="1112"/>
      <c r="F9" s="111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</row>
    <row r="10" spans="1:20" ht="15">
      <c r="A10" s="1113" t="s">
        <v>910</v>
      </c>
      <c r="B10" s="1112"/>
      <c r="C10" s="1112"/>
      <c r="D10" s="1112"/>
      <c r="E10" s="1112"/>
      <c r="F10" s="111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</row>
    <row r="11" spans="1:20" ht="15">
      <c r="A11" s="1123" t="s">
        <v>911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6"/>
    </row>
    <row r="12" spans="1:20" ht="15">
      <c r="A12" s="1123" t="s">
        <v>913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</row>
    <row r="13" spans="1:20" ht="15">
      <c r="A13" s="1617" t="s">
        <v>915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</row>
    <row r="14" spans="1:20" ht="15">
      <c r="A14" s="1617" t="s">
        <v>914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</row>
    <row r="15" spans="1:20" ht="15">
      <c r="A15" s="1123" t="s">
        <v>916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</row>
    <row r="16" spans="1:20" s="1116" customFormat="1" ht="15">
      <c r="A16" s="1123" t="s">
        <v>917</v>
      </c>
      <c r="B16" s="1118"/>
      <c r="C16" s="1118"/>
      <c r="D16" s="1118"/>
      <c r="E16" s="1118"/>
      <c r="F16" s="1118"/>
      <c r="G16" s="1118"/>
      <c r="H16" s="1118"/>
      <c r="I16" s="1118"/>
      <c r="J16" s="1118"/>
      <c r="K16" s="1118"/>
      <c r="L16" s="1118"/>
      <c r="M16" s="1118"/>
      <c r="N16" s="1118"/>
      <c r="O16" s="1118"/>
      <c r="P16" s="1118"/>
      <c r="Q16" s="1118"/>
      <c r="R16" s="1118"/>
      <c r="S16" s="1118"/>
      <c r="T16" s="1118"/>
    </row>
    <row r="17" spans="1:20" s="1116" customFormat="1" ht="15">
      <c r="A17" s="1123" t="s">
        <v>918</v>
      </c>
      <c r="B17" s="1118"/>
      <c r="C17" s="1118"/>
      <c r="D17" s="1118"/>
      <c r="E17" s="1118"/>
      <c r="F17" s="1118"/>
      <c r="G17" s="1118"/>
      <c r="H17" s="1118"/>
      <c r="I17" s="1118"/>
      <c r="J17" s="1118"/>
      <c r="K17" s="1118"/>
      <c r="L17" s="1118"/>
      <c r="M17" s="1118"/>
      <c r="N17" s="1118"/>
      <c r="O17" s="1118"/>
      <c r="P17" s="1118"/>
      <c r="Q17" s="1118"/>
      <c r="R17" s="1118"/>
      <c r="S17" s="1118"/>
      <c r="T17" s="1118"/>
    </row>
    <row r="18" spans="1:20" ht="15">
      <c r="A18" s="1123" t="s">
        <v>919</v>
      </c>
      <c r="B18" s="1112"/>
      <c r="C18" s="1112"/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2"/>
      <c r="O18" s="1112"/>
      <c r="P18" s="1112"/>
      <c r="Q18" s="1112"/>
      <c r="R18" s="305"/>
      <c r="S18" s="305"/>
      <c r="T18" s="305"/>
    </row>
    <row r="19" spans="1:20" ht="15">
      <c r="A19" s="1123" t="s">
        <v>920</v>
      </c>
      <c r="B19" s="1112"/>
      <c r="C19" s="1112"/>
      <c r="D19" s="1112"/>
      <c r="E19" s="1112"/>
      <c r="F19" s="1112"/>
      <c r="G19" s="1112"/>
      <c r="H19" s="1112"/>
      <c r="I19" s="1112"/>
      <c r="J19" s="1112"/>
      <c r="K19" s="1112"/>
      <c r="L19" s="1112"/>
      <c r="M19" s="1112"/>
      <c r="N19" s="1112"/>
      <c r="O19" s="1112"/>
      <c r="P19" s="1112"/>
      <c r="Q19" s="1112"/>
      <c r="R19" s="305"/>
      <c r="S19" s="305"/>
      <c r="T19" s="305"/>
    </row>
    <row r="20" spans="1:20" ht="15">
      <c r="A20" s="684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</row>
    <row r="21" spans="1:20" ht="15">
      <c r="A21" s="684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</row>
    <row r="22" spans="1:20" ht="15">
      <c r="A22" s="684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</row>
    <row r="23" spans="1:20" ht="15">
      <c r="A23" s="684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641"/>
    </row>
    <row r="24" spans="1:20" ht="15">
      <c r="A24" s="68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641"/>
    </row>
    <row r="25" spans="1:20" ht="15">
      <c r="A25" s="68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641"/>
    </row>
    <row r="26" spans="1:20" ht="15">
      <c r="A26" s="684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641"/>
    </row>
    <row r="27" spans="1:20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641"/>
    </row>
    <row r="28" spans="1:20" ht="15">
      <c r="A28" s="685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641"/>
    </row>
    <row r="29" spans="1:20" ht="15">
      <c r="A29" s="684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641"/>
    </row>
    <row r="30" spans="1:20">
      <c r="A30" s="305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V45" sqref="V45"/>
    </sheetView>
  </sheetViews>
  <sheetFormatPr defaultRowHeight="12.75"/>
  <cols>
    <col min="1" max="16384" width="9.140625" style="1116"/>
  </cols>
  <sheetData>
    <row r="27" spans="2:2">
      <c r="B27" s="1615" t="s">
        <v>921</v>
      </c>
    </row>
    <row r="28" spans="2:2">
      <c r="B28" s="1616" t="s">
        <v>922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115" zoomScaleNormal="115" workbookViewId="0">
      <selection activeCell="V45" sqref="V45"/>
    </sheetView>
  </sheetViews>
  <sheetFormatPr defaultRowHeight="12.75"/>
  <cols>
    <col min="1" max="16384" width="9.140625" style="1116"/>
  </cols>
  <sheetData>
    <row r="1" spans="1:1">
      <c r="A1" s="1116" t="s">
        <v>923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6"/>
  <dimension ref="A1:I117"/>
  <sheetViews>
    <sheetView showGridLines="0" showZeros="0" showOutlineSymbols="0" topLeftCell="A76" zoomScale="70" zoomScaleNormal="70" workbookViewId="0">
      <selection activeCell="S110" sqref="S110"/>
    </sheetView>
  </sheetViews>
  <sheetFormatPr defaultRowHeight="12.75"/>
  <cols>
    <col min="1" max="1" width="85.85546875" style="180" customWidth="1"/>
    <col min="2" max="2" width="18.140625" style="180" bestFit="1" customWidth="1"/>
    <col min="3" max="3" width="20" style="180" bestFit="1" customWidth="1"/>
    <col min="4" max="5" width="17" style="180" customWidth="1"/>
    <col min="6" max="6" width="2.7109375" style="1613" bestFit="1" customWidth="1"/>
    <col min="7" max="9" width="11.5703125" style="180" bestFit="1" customWidth="1"/>
    <col min="10" max="11" width="9.140625" style="180"/>
    <col min="12" max="12" width="16.140625" style="180" customWidth="1"/>
    <col min="13" max="16384" width="9.140625" style="180"/>
  </cols>
  <sheetData>
    <row r="1" spans="1:9" ht="17.25" customHeight="1">
      <c r="A1" s="176" t="s">
        <v>431</v>
      </c>
      <c r="B1" s="177"/>
      <c r="C1" s="178"/>
      <c r="D1" s="178"/>
      <c r="E1" s="178"/>
      <c r="F1" s="1610"/>
      <c r="G1" s="178"/>
      <c r="H1" s="178"/>
      <c r="I1" s="178"/>
    </row>
    <row r="2" spans="1:9" ht="17.25" customHeight="1">
      <c r="A2" s="181"/>
      <c r="B2" s="181"/>
      <c r="C2" s="178"/>
      <c r="D2" s="178"/>
      <c r="E2" s="178"/>
      <c r="F2" s="1610"/>
      <c r="G2" s="178"/>
      <c r="H2" s="178"/>
      <c r="I2" s="178"/>
    </row>
    <row r="3" spans="1:9" ht="17.25" customHeight="1">
      <c r="A3" s="182" t="s">
        <v>432</v>
      </c>
      <c r="B3" s="183"/>
      <c r="C3" s="184"/>
      <c r="D3" s="184"/>
      <c r="E3" s="184"/>
      <c r="F3" s="1611"/>
      <c r="G3" s="184"/>
      <c r="H3" s="184"/>
      <c r="I3" s="184"/>
    </row>
    <row r="4" spans="1:9" ht="17.25" customHeight="1">
      <c r="A4" s="185"/>
      <c r="B4" s="185"/>
      <c r="C4" s="179"/>
      <c r="D4" s="179"/>
      <c r="E4" s="179"/>
      <c r="F4" s="1612"/>
      <c r="G4" s="179"/>
      <c r="H4" s="179"/>
      <c r="I4" s="179"/>
    </row>
    <row r="5" spans="1:9" ht="17.25" customHeight="1">
      <c r="A5" s="185"/>
      <c r="B5" s="185"/>
      <c r="C5" s="186"/>
      <c r="D5" s="179"/>
      <c r="E5" s="179"/>
      <c r="F5" s="1612"/>
      <c r="G5" s="179"/>
      <c r="H5" s="187"/>
      <c r="I5" s="188" t="s">
        <v>2</v>
      </c>
    </row>
    <row r="6" spans="1:9" ht="15.95" customHeight="1">
      <c r="A6" s="189"/>
      <c r="B6" s="190" t="s">
        <v>227</v>
      </c>
      <c r="C6" s="191" t="s">
        <v>229</v>
      </c>
      <c r="D6" s="192"/>
      <c r="E6" s="1600"/>
      <c r="F6" s="1600"/>
      <c r="G6" s="194" t="s">
        <v>433</v>
      </c>
      <c r="H6" s="192"/>
      <c r="I6" s="193"/>
    </row>
    <row r="7" spans="1:9" ht="15.95" customHeight="1">
      <c r="A7" s="195" t="s">
        <v>3</v>
      </c>
      <c r="B7" s="196" t="s">
        <v>228</v>
      </c>
      <c r="C7" s="197"/>
      <c r="D7" s="197"/>
      <c r="E7" s="1602"/>
      <c r="F7" s="197"/>
      <c r="G7" s="197" t="s">
        <v>4</v>
      </c>
      <c r="H7" s="197" t="s">
        <v>4</v>
      </c>
      <c r="I7" s="198"/>
    </row>
    <row r="8" spans="1:9" ht="15.95" customHeight="1">
      <c r="A8" s="199"/>
      <c r="B8" s="200" t="s">
        <v>745</v>
      </c>
      <c r="C8" s="197" t="s">
        <v>434</v>
      </c>
      <c r="D8" s="197" t="s">
        <v>435</v>
      </c>
      <c r="E8" s="1602" t="s">
        <v>436</v>
      </c>
      <c r="F8" s="197"/>
      <c r="G8" s="198" t="s">
        <v>232</v>
      </c>
      <c r="H8" s="198" t="s">
        <v>437</v>
      </c>
      <c r="I8" s="198" t="s">
        <v>438</v>
      </c>
    </row>
    <row r="9" spans="1:9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1603">
        <v>5</v>
      </c>
      <c r="F9" s="204"/>
      <c r="G9" s="204">
        <v>6</v>
      </c>
      <c r="H9" s="204">
        <v>7</v>
      </c>
      <c r="I9" s="204">
        <v>8</v>
      </c>
    </row>
    <row r="10" spans="1:9" ht="24" customHeight="1">
      <c r="A10" s="206" t="s">
        <v>440</v>
      </c>
      <c r="B10" s="1038">
        <v>398671644</v>
      </c>
      <c r="C10" s="975">
        <v>40271703</v>
      </c>
      <c r="D10" s="975">
        <v>69933048</v>
      </c>
      <c r="E10" s="1604">
        <v>96198155</v>
      </c>
      <c r="F10" s="975"/>
      <c r="G10" s="1047">
        <v>0.10101471626108427</v>
      </c>
      <c r="H10" s="1047">
        <v>0.17541515443220235</v>
      </c>
      <c r="I10" s="1047">
        <v>0.24129670732237982</v>
      </c>
    </row>
    <row r="11" spans="1:9" ht="24" customHeight="1">
      <c r="A11" s="207" t="s">
        <v>441</v>
      </c>
      <c r="B11" s="1039">
        <v>508019293</v>
      </c>
      <c r="C11" s="1039">
        <v>36844986</v>
      </c>
      <c r="D11" s="1039">
        <v>73245089</v>
      </c>
      <c r="E11" s="1605">
        <v>105552646</v>
      </c>
      <c r="F11" s="975"/>
      <c r="G11" s="1047">
        <v>7.2526745554129968E-2</v>
      </c>
      <c r="H11" s="1047">
        <v>0.14417777042967539</v>
      </c>
      <c r="I11" s="1047">
        <v>0.20777290834110113</v>
      </c>
    </row>
    <row r="12" spans="1:9" ht="24" customHeight="1">
      <c r="A12" s="206" t="s">
        <v>442</v>
      </c>
      <c r="B12" s="1584">
        <v>-109347649</v>
      </c>
      <c r="C12" s="975">
        <v>3426717</v>
      </c>
      <c r="D12" s="975">
        <v>-3312041</v>
      </c>
      <c r="E12" s="1604">
        <v>-9354491</v>
      </c>
      <c r="F12" s="975"/>
      <c r="G12" s="1047"/>
      <c r="H12" s="1047">
        <v>3.0289091995018568E-2</v>
      </c>
      <c r="I12" s="1047">
        <v>8.5548167569656663E-2</v>
      </c>
    </row>
    <row r="13" spans="1:9" ht="24" customHeight="1">
      <c r="A13" s="209" t="s">
        <v>443</v>
      </c>
      <c r="B13" s="1040"/>
      <c r="C13" s="1041"/>
      <c r="D13" s="1041"/>
      <c r="E13" s="1606"/>
      <c r="F13" s="1601"/>
      <c r="G13" s="1049"/>
      <c r="H13" s="1048"/>
      <c r="I13" s="1048"/>
    </row>
    <row r="14" spans="1:9" ht="15" customHeight="1">
      <c r="A14" s="210" t="s">
        <v>444</v>
      </c>
      <c r="B14" s="1038"/>
      <c r="C14" s="1038"/>
      <c r="D14" s="1038"/>
      <c r="E14" s="1607"/>
      <c r="F14" s="975"/>
      <c r="G14" s="1047"/>
      <c r="H14" s="1047"/>
      <c r="I14" s="1047"/>
    </row>
    <row r="15" spans="1:9" ht="37.5" customHeight="1">
      <c r="A15" s="1087" t="s">
        <v>715</v>
      </c>
      <c r="B15" s="1038"/>
      <c r="C15" s="1038"/>
      <c r="D15" s="1038"/>
      <c r="E15" s="1607"/>
      <c r="F15" s="975"/>
      <c r="G15" s="1047"/>
      <c r="H15" s="1047"/>
      <c r="I15" s="1047"/>
    </row>
    <row r="16" spans="1:9" ht="20.25" customHeight="1">
      <c r="A16" s="206" t="s">
        <v>716</v>
      </c>
      <c r="B16" s="1039">
        <v>-16953881</v>
      </c>
      <c r="C16" s="1038">
        <v>103862</v>
      </c>
      <c r="D16" s="1038">
        <v>133225</v>
      </c>
      <c r="E16" s="1607">
        <v>250066</v>
      </c>
      <c r="F16" s="975"/>
      <c r="G16" s="1047"/>
      <c r="H16" s="1047"/>
      <c r="I16" s="1047"/>
    </row>
    <row r="17" spans="1:9" ht="24" customHeight="1">
      <c r="A17" s="746" t="s">
        <v>717</v>
      </c>
      <c r="B17" s="1070">
        <v>126301530</v>
      </c>
      <c r="C17" s="1043">
        <v>-3426717</v>
      </c>
      <c r="D17" s="1037">
        <v>3312041</v>
      </c>
      <c r="E17" s="1608">
        <v>9354491</v>
      </c>
      <c r="F17" s="1043"/>
      <c r="G17" s="1049"/>
      <c r="H17" s="1048">
        <v>2.6223284864403465E-2</v>
      </c>
      <c r="I17" s="1048">
        <v>7.4064748067580816E-2</v>
      </c>
    </row>
    <row r="18" spans="1:9" ht="24" customHeight="1">
      <c r="A18" s="212" t="s">
        <v>445</v>
      </c>
      <c r="B18" s="977">
        <v>139639017</v>
      </c>
      <c r="C18" s="976">
        <v>-4542329</v>
      </c>
      <c r="D18" s="976">
        <v>-539296</v>
      </c>
      <c r="E18" s="973">
        <v>5147706</v>
      </c>
      <c r="F18" s="976"/>
      <c r="G18" s="1050"/>
      <c r="H18" s="1050"/>
      <c r="I18" s="1051">
        <v>3.6864381536000072E-2</v>
      </c>
    </row>
    <row r="19" spans="1:9" ht="15">
      <c r="A19" s="213" t="s">
        <v>712</v>
      </c>
      <c r="B19" s="977"/>
      <c r="C19" s="977"/>
      <c r="D19" s="977"/>
      <c r="E19" s="1196"/>
      <c r="F19" s="976"/>
      <c r="G19" s="1050"/>
      <c r="H19" s="1050"/>
      <c r="I19" s="1051"/>
    </row>
    <row r="20" spans="1:9" ht="15">
      <c r="A20" s="212" t="s">
        <v>446</v>
      </c>
      <c r="B20" s="977">
        <v>10843574</v>
      </c>
      <c r="C20" s="976"/>
      <c r="D20" s="976"/>
      <c r="E20" s="973"/>
      <c r="F20" s="973"/>
      <c r="G20" s="1051"/>
      <c r="H20" s="1050"/>
      <c r="I20" s="1051"/>
    </row>
    <row r="21" spans="1:9" ht="15">
      <c r="A21" s="212" t="s">
        <v>447</v>
      </c>
      <c r="B21" s="977">
        <v>93874440</v>
      </c>
      <c r="C21" s="976">
        <v>8635205</v>
      </c>
      <c r="D21" s="976">
        <v>10048390</v>
      </c>
      <c r="E21" s="973">
        <v>26575700</v>
      </c>
      <c r="F21" s="973"/>
      <c r="G21" s="1051">
        <v>9.1986753795814918E-2</v>
      </c>
      <c r="H21" s="1050">
        <v>0.10704074506329944</v>
      </c>
      <c r="I21" s="1051">
        <v>0.28309835989434395</v>
      </c>
    </row>
    <row r="22" spans="1:9" ht="15">
      <c r="A22" s="212" t="s">
        <v>448</v>
      </c>
      <c r="B22" s="977">
        <v>19303950</v>
      </c>
      <c r="C22" s="976">
        <v>18737430</v>
      </c>
      <c r="D22" s="976">
        <v>18791489</v>
      </c>
      <c r="E22" s="973">
        <v>19303968</v>
      </c>
      <c r="F22" s="973"/>
      <c r="G22" s="1051">
        <v>0.97065263844964378</v>
      </c>
      <c r="H22" s="1050">
        <v>0.97345304976442648</v>
      </c>
      <c r="I22" s="1051">
        <v>1.0000009324516486</v>
      </c>
    </row>
    <row r="23" spans="1:9" ht="15">
      <c r="A23" s="212" t="s">
        <v>449</v>
      </c>
      <c r="B23" s="977">
        <v>-947487</v>
      </c>
      <c r="C23" s="976">
        <v>498</v>
      </c>
      <c r="D23" s="976">
        <v>2863</v>
      </c>
      <c r="E23" s="973">
        <v>7715</v>
      </c>
      <c r="F23" s="973"/>
      <c r="G23" s="1051"/>
      <c r="H23" s="1050"/>
      <c r="I23" s="1051"/>
    </row>
    <row r="24" spans="1:9" ht="15">
      <c r="A24" s="212" t="s">
        <v>450</v>
      </c>
      <c r="B24" s="977">
        <v>23600000</v>
      </c>
      <c r="C24" s="976">
        <v>-113236</v>
      </c>
      <c r="D24" s="976">
        <v>156309</v>
      </c>
      <c r="E24" s="973">
        <v>5784033</v>
      </c>
      <c r="F24" s="973"/>
      <c r="G24" s="1051"/>
      <c r="H24" s="1050">
        <v>6.6232627118644064E-3</v>
      </c>
      <c r="I24" s="1051">
        <v>0.24508614406779661</v>
      </c>
    </row>
    <row r="25" spans="1:9" ht="15" customHeight="1">
      <c r="A25" s="212" t="s">
        <v>451</v>
      </c>
      <c r="B25" s="977">
        <v>1889048</v>
      </c>
      <c r="C25" s="976">
        <v>89925</v>
      </c>
      <c r="D25" s="976">
        <v>82010</v>
      </c>
      <c r="E25" s="973">
        <v>415674</v>
      </c>
      <c r="F25" s="976"/>
      <c r="G25" s="1051">
        <v>4.7603343059572867E-2</v>
      </c>
      <c r="H25" s="1050">
        <v>4.3413401882853163E-2</v>
      </c>
      <c r="I25" s="1051">
        <v>0.22004417039694069</v>
      </c>
    </row>
    <row r="26" spans="1:9" ht="15">
      <c r="A26" s="212" t="s">
        <v>703</v>
      </c>
      <c r="B26" s="977">
        <v>75492</v>
      </c>
      <c r="C26" s="976">
        <v>10567</v>
      </c>
      <c r="D26" s="976">
        <v>17896</v>
      </c>
      <c r="E26" s="973">
        <v>23759</v>
      </c>
      <c r="F26" s="976"/>
      <c r="G26" s="1051">
        <v>0.13997509669898797</v>
      </c>
      <c r="H26" s="1050">
        <v>0.23705823133577067</v>
      </c>
      <c r="I26" s="1051">
        <v>0.31472208975785515</v>
      </c>
    </row>
    <row r="27" spans="1:9" ht="15">
      <c r="A27" s="212" t="s">
        <v>704</v>
      </c>
      <c r="B27" s="977"/>
      <c r="C27" s="976">
        <v>37582586</v>
      </c>
      <c r="D27" s="976">
        <v>33464220</v>
      </c>
      <c r="E27" s="973">
        <v>49185648</v>
      </c>
      <c r="F27" s="976"/>
      <c r="G27" s="1051"/>
      <c r="H27" s="1050"/>
      <c r="I27" s="1051"/>
    </row>
    <row r="28" spans="1:9" ht="15">
      <c r="A28" s="212" t="s">
        <v>705</v>
      </c>
      <c r="B28" s="977">
        <v>9000000</v>
      </c>
      <c r="C28" s="976">
        <v>-5679868</v>
      </c>
      <c r="D28" s="976">
        <v>-3825967</v>
      </c>
      <c r="E28" s="973">
        <v>-2222507</v>
      </c>
      <c r="F28" s="976"/>
      <c r="G28" s="1051"/>
      <c r="H28" s="1050"/>
      <c r="I28" s="1051"/>
    </row>
    <row r="29" spans="1:9" ht="15.75" customHeight="1">
      <c r="A29" s="212" t="s">
        <v>452</v>
      </c>
      <c r="B29" s="977">
        <v>-13337487</v>
      </c>
      <c r="C29" s="976">
        <v>1115613</v>
      </c>
      <c r="D29" s="976">
        <v>3851337</v>
      </c>
      <c r="E29" s="973">
        <v>4206785</v>
      </c>
      <c r="F29" s="976"/>
      <c r="G29" s="1051"/>
      <c r="H29" s="1050"/>
      <c r="I29" s="1051"/>
    </row>
    <row r="30" spans="1:9" ht="8.25" customHeight="1">
      <c r="A30" s="214"/>
      <c r="B30" s="686"/>
      <c r="C30" s="687"/>
      <c r="D30" s="745"/>
      <c r="E30" s="1609"/>
      <c r="F30" s="687"/>
      <c r="G30" s="843"/>
      <c r="H30" s="1050"/>
      <c r="I30" s="850"/>
    </row>
    <row r="31" spans="1:9" ht="18">
      <c r="H31" s="841">
        <v>4.6224520433694742</v>
      </c>
    </row>
    <row r="33" spans="1:9" ht="15.75">
      <c r="A33" s="185"/>
      <c r="B33" s="185"/>
      <c r="C33" s="186"/>
      <c r="D33" s="179"/>
      <c r="E33" s="179"/>
      <c r="F33" s="1612"/>
      <c r="G33" s="179"/>
      <c r="H33" s="187"/>
      <c r="I33" s="188" t="s">
        <v>2</v>
      </c>
    </row>
    <row r="34" spans="1:9" ht="15">
      <c r="A34" s="189"/>
      <c r="B34" s="190" t="s">
        <v>227</v>
      </c>
      <c r="C34" s="191" t="s">
        <v>229</v>
      </c>
      <c r="D34" s="192"/>
      <c r="E34" s="1600"/>
      <c r="F34" s="1600"/>
      <c r="G34" s="194" t="s">
        <v>433</v>
      </c>
      <c r="H34" s="192"/>
      <c r="I34" s="193"/>
    </row>
    <row r="35" spans="1:9" ht="15">
      <c r="A35" s="195" t="s">
        <v>3</v>
      </c>
      <c r="B35" s="196" t="s">
        <v>228</v>
      </c>
      <c r="C35" s="197"/>
      <c r="D35" s="197"/>
      <c r="E35" s="1602"/>
      <c r="F35" s="197"/>
      <c r="G35" s="197" t="s">
        <v>4</v>
      </c>
      <c r="H35" s="197" t="s">
        <v>4</v>
      </c>
      <c r="I35" s="198"/>
    </row>
    <row r="36" spans="1:9" ht="15">
      <c r="A36" s="199"/>
      <c r="B36" s="200" t="s">
        <v>745</v>
      </c>
      <c r="C36" s="197" t="s">
        <v>746</v>
      </c>
      <c r="D36" s="197" t="s">
        <v>904</v>
      </c>
      <c r="E36" s="1602" t="s">
        <v>748</v>
      </c>
      <c r="F36" s="197"/>
      <c r="G36" s="198" t="s">
        <v>232</v>
      </c>
      <c r="H36" s="198" t="s">
        <v>437</v>
      </c>
      <c r="I36" s="198" t="s">
        <v>438</v>
      </c>
    </row>
    <row r="37" spans="1:9">
      <c r="A37" s="202" t="s">
        <v>439</v>
      </c>
      <c r="B37" s="203">
        <v>2</v>
      </c>
      <c r="C37" s="204">
        <v>3</v>
      </c>
      <c r="D37" s="204">
        <v>4</v>
      </c>
      <c r="E37" s="1603">
        <v>5</v>
      </c>
      <c r="F37" s="204"/>
      <c r="G37" s="204">
        <v>6</v>
      </c>
      <c r="H37" s="204">
        <v>7</v>
      </c>
      <c r="I37" s="204">
        <v>8</v>
      </c>
    </row>
    <row r="38" spans="1:9" ht="24" customHeight="1">
      <c r="A38" s="206" t="s">
        <v>440</v>
      </c>
      <c r="B38" s="1038">
        <v>398671644</v>
      </c>
      <c r="C38" s="975">
        <v>129639963</v>
      </c>
      <c r="D38" s="975">
        <v>157069687</v>
      </c>
      <c r="E38" s="1604">
        <v>197393904</v>
      </c>
      <c r="F38" s="975"/>
      <c r="G38" s="1047">
        <v>0.3251797938255172</v>
      </c>
      <c r="H38" s="1047">
        <v>0.39398259034444899</v>
      </c>
      <c r="I38" s="1047">
        <v>0.49512902904125283</v>
      </c>
    </row>
    <row r="39" spans="1:9" ht="24" customHeight="1">
      <c r="A39" s="207" t="s">
        <v>441</v>
      </c>
      <c r="B39" s="1039">
        <v>508019293</v>
      </c>
      <c r="C39" s="1039">
        <v>148522814</v>
      </c>
      <c r="D39" s="1039">
        <v>182951414</v>
      </c>
      <c r="E39" s="1605">
        <v>214512294</v>
      </c>
      <c r="F39" s="975"/>
      <c r="G39" s="1047">
        <v>0.2923566408726922</v>
      </c>
      <c r="H39" s="1047">
        <v>0.36012690171591571</v>
      </c>
      <c r="I39" s="1047">
        <v>0.42225225883301248</v>
      </c>
    </row>
    <row r="40" spans="1:9" ht="24" customHeight="1">
      <c r="A40" s="206" t="s">
        <v>442</v>
      </c>
      <c r="B40" s="1584">
        <v>-109347649</v>
      </c>
      <c r="C40" s="975">
        <v>-18882851</v>
      </c>
      <c r="D40" s="975">
        <v>-25881726</v>
      </c>
      <c r="E40" s="1604">
        <v>-17118390</v>
      </c>
      <c r="F40" s="975"/>
      <c r="G40" s="1047">
        <v>0.17268639218754489</v>
      </c>
      <c r="H40" s="1047">
        <v>0.23669211214591362</v>
      </c>
      <c r="I40" s="1047">
        <v>0.15655014219830185</v>
      </c>
    </row>
    <row r="41" spans="1:9" ht="15.75">
      <c r="A41" s="209" t="s">
        <v>443</v>
      </c>
      <c r="B41" s="1040"/>
      <c r="C41" s="1041"/>
      <c r="D41" s="1041"/>
      <c r="E41" s="1606"/>
      <c r="F41" s="1601"/>
      <c r="G41" s="1049"/>
      <c r="H41" s="1048"/>
      <c r="I41" s="1048"/>
    </row>
    <row r="42" spans="1:9" ht="18" customHeight="1">
      <c r="A42" s="1583" t="s">
        <v>444</v>
      </c>
      <c r="B42" s="1038"/>
      <c r="C42" s="1038"/>
      <c r="D42" s="1038"/>
      <c r="E42" s="1607"/>
      <c r="F42" s="975"/>
      <c r="G42" s="1047"/>
      <c r="H42" s="1047"/>
      <c r="I42" s="1047"/>
    </row>
    <row r="43" spans="1:9" ht="39.75" customHeight="1">
      <c r="A43" s="1087" t="s">
        <v>715</v>
      </c>
      <c r="B43" s="1038"/>
      <c r="C43" s="1038"/>
      <c r="D43" s="1038"/>
      <c r="E43" s="1607"/>
      <c r="F43" s="975"/>
      <c r="G43" s="1047"/>
      <c r="H43" s="1047"/>
      <c r="I43" s="1047"/>
    </row>
    <row r="44" spans="1:9" ht="15.75">
      <c r="A44" s="206" t="s">
        <v>716</v>
      </c>
      <c r="B44" s="1039">
        <v>-16953881</v>
      </c>
      <c r="C44" s="1038">
        <v>-39031</v>
      </c>
      <c r="D44" s="1038">
        <v>-85459</v>
      </c>
      <c r="E44" s="1607">
        <v>27158</v>
      </c>
      <c r="F44" s="975"/>
      <c r="G44" s="1047">
        <v>2.3021867382459508E-3</v>
      </c>
      <c r="H44" s="1047">
        <v>5.0406747575968006E-3</v>
      </c>
      <c r="I44" s="1047"/>
    </row>
    <row r="45" spans="1:9" ht="15.75">
      <c r="A45" s="746" t="s">
        <v>717</v>
      </c>
      <c r="B45" s="1070">
        <v>126301530</v>
      </c>
      <c r="C45" s="1043">
        <v>18882851</v>
      </c>
      <c r="D45" s="1037">
        <v>25881726</v>
      </c>
      <c r="E45" s="1608">
        <v>17118390</v>
      </c>
      <c r="F45" s="1043"/>
      <c r="G45" s="1049">
        <v>0.14950611445482886</v>
      </c>
      <c r="H45" s="1048">
        <v>0.20492013042122292</v>
      </c>
      <c r="I45" s="1048">
        <v>0.13553588780753487</v>
      </c>
    </row>
    <row r="46" spans="1:9" ht="15">
      <c r="A46" s="212" t="s">
        <v>445</v>
      </c>
      <c r="B46" s="977">
        <v>139639017</v>
      </c>
      <c r="C46" s="976">
        <v>14556966</v>
      </c>
      <c r="D46" s="976">
        <v>22596463</v>
      </c>
      <c r="E46" s="973">
        <v>20385215</v>
      </c>
      <c r="F46" s="976"/>
      <c r="G46" s="1050">
        <v>0.10424712456977552</v>
      </c>
      <c r="H46" s="1050">
        <v>0.16182055334863893</v>
      </c>
      <c r="I46" s="1051">
        <v>0.14598509383663164</v>
      </c>
    </row>
    <row r="47" spans="1:9" ht="15">
      <c r="A47" s="213" t="s">
        <v>712</v>
      </c>
      <c r="B47" s="977"/>
      <c r="C47" s="977"/>
      <c r="D47" s="977"/>
      <c r="E47" s="1196"/>
      <c r="F47" s="976"/>
      <c r="G47" s="1050"/>
      <c r="H47" s="1050"/>
      <c r="I47" s="1051"/>
    </row>
    <row r="48" spans="1:9" ht="15">
      <c r="A48" s="212" t="s">
        <v>446</v>
      </c>
      <c r="B48" s="977">
        <v>10843574</v>
      </c>
      <c r="C48" s="976">
        <v>17653875</v>
      </c>
      <c r="D48" s="976">
        <v>17653875</v>
      </c>
      <c r="E48" s="973">
        <v>17653875</v>
      </c>
      <c r="F48" s="973"/>
      <c r="G48" s="1051">
        <v>1.6280494788895248</v>
      </c>
      <c r="H48" s="1050">
        <v>1.6280494788895248</v>
      </c>
      <c r="I48" s="1051">
        <v>1.6280494788895248</v>
      </c>
    </row>
    <row r="49" spans="1:9" ht="15">
      <c r="A49" s="212" t="s">
        <v>447</v>
      </c>
      <c r="B49" s="977">
        <v>93874440</v>
      </c>
      <c r="C49" s="976">
        <v>64191391</v>
      </c>
      <c r="D49" s="976">
        <v>76761895</v>
      </c>
      <c r="E49" s="973">
        <v>77312510</v>
      </c>
      <c r="F49" s="973"/>
      <c r="G49" s="1051">
        <v>0.68380052120683754</v>
      </c>
      <c r="H49" s="1050">
        <v>0.81770815357194138</v>
      </c>
      <c r="I49" s="1051">
        <v>0.82357359468669</v>
      </c>
    </row>
    <row r="50" spans="1:9" ht="15">
      <c r="A50" s="212" t="s">
        <v>448</v>
      </c>
      <c r="B50" s="977">
        <v>19303950</v>
      </c>
      <c r="C50" s="976">
        <v>19304019</v>
      </c>
      <c r="D50" s="976">
        <v>19303950</v>
      </c>
      <c r="E50" s="973">
        <v>19303950</v>
      </c>
      <c r="F50" s="973"/>
      <c r="G50" s="1051">
        <v>1.0000035743979858</v>
      </c>
      <c r="H50" s="1050">
        <v>1</v>
      </c>
      <c r="I50" s="1051">
        <v>1</v>
      </c>
    </row>
    <row r="51" spans="1:9" ht="15">
      <c r="A51" s="212" t="s">
        <v>449</v>
      </c>
      <c r="B51" s="977">
        <v>-947487</v>
      </c>
      <c r="C51" s="976">
        <v>8205</v>
      </c>
      <c r="D51" s="976">
        <v>8983</v>
      </c>
      <c r="E51" s="973">
        <v>-124933</v>
      </c>
      <c r="F51" s="973"/>
      <c r="G51" s="1051"/>
      <c r="H51" s="1050"/>
      <c r="I51" s="1051">
        <v>0.1318572180937575</v>
      </c>
    </row>
    <row r="52" spans="1:9" ht="15">
      <c r="A52" s="212" t="s">
        <v>450</v>
      </c>
      <c r="B52" s="977">
        <v>23600000</v>
      </c>
      <c r="C52" s="976">
        <v>-8344512</v>
      </c>
      <c r="D52" s="976">
        <v>-6466200</v>
      </c>
      <c r="E52" s="973">
        <v>-8761291</v>
      </c>
      <c r="F52" s="973"/>
      <c r="G52" s="1051"/>
      <c r="H52" s="1050"/>
      <c r="I52" s="1051"/>
    </row>
    <row r="53" spans="1:9" ht="15">
      <c r="A53" s="212" t="s">
        <v>451</v>
      </c>
      <c r="B53" s="977">
        <v>1889048</v>
      </c>
      <c r="C53" s="976">
        <v>2164378</v>
      </c>
      <c r="D53" s="976">
        <v>1457873</v>
      </c>
      <c r="E53" s="973">
        <v>1946131</v>
      </c>
      <c r="F53" s="976"/>
      <c r="G53" s="1051">
        <v>1.1457506638264354</v>
      </c>
      <c r="H53" s="1050">
        <v>0.7717501090496377</v>
      </c>
      <c r="I53" s="1051">
        <v>1.0302178663538459</v>
      </c>
    </row>
    <row r="54" spans="1:9" ht="15">
      <c r="A54" s="212" t="s">
        <v>703</v>
      </c>
      <c r="B54" s="977">
        <v>75492</v>
      </c>
      <c r="C54" s="976">
        <v>31771</v>
      </c>
      <c r="D54" s="976">
        <v>37266</v>
      </c>
      <c r="E54" s="973">
        <v>45527</v>
      </c>
      <c r="F54" s="976"/>
      <c r="G54" s="1051">
        <v>0.42085254066656069</v>
      </c>
      <c r="H54" s="1050">
        <v>0.49364171037990778</v>
      </c>
      <c r="I54" s="1051">
        <v>0.60307052402903616</v>
      </c>
    </row>
    <row r="55" spans="1:9" ht="15">
      <c r="A55" s="212" t="s">
        <v>704</v>
      </c>
      <c r="B55" s="977"/>
      <c r="C55" s="976">
        <v>83682710</v>
      </c>
      <c r="D55" s="976">
        <v>90665121</v>
      </c>
      <c r="E55" s="973">
        <v>91288459</v>
      </c>
      <c r="F55" s="976"/>
      <c r="G55" s="1051"/>
      <c r="H55" s="1050"/>
      <c r="I55" s="1051"/>
    </row>
    <row r="56" spans="1:9" ht="15">
      <c r="A56" s="212" t="s">
        <v>705</v>
      </c>
      <c r="B56" s="977">
        <v>9000000</v>
      </c>
      <c r="C56" s="976">
        <v>-3230550</v>
      </c>
      <c r="D56" s="976">
        <v>-4503940</v>
      </c>
      <c r="E56" s="973">
        <v>-4297904</v>
      </c>
      <c r="F56" s="976"/>
      <c r="G56" s="1051"/>
      <c r="H56" s="1050"/>
      <c r="I56" s="1051"/>
    </row>
    <row r="57" spans="1:9" ht="15">
      <c r="A57" s="212" t="s">
        <v>452</v>
      </c>
      <c r="B57" s="977">
        <v>-13337487</v>
      </c>
      <c r="C57" s="976">
        <v>4325885</v>
      </c>
      <c r="D57" s="976">
        <v>3285264</v>
      </c>
      <c r="E57" s="973">
        <v>-3266825</v>
      </c>
      <c r="F57" s="976"/>
      <c r="G57" s="1051"/>
      <c r="H57" s="1050"/>
      <c r="I57" s="1051">
        <v>0.24493557144610525</v>
      </c>
    </row>
    <row r="58" spans="1:9" ht="15">
      <c r="A58" s="214"/>
      <c r="B58" s="686"/>
      <c r="C58" s="687"/>
      <c r="D58" s="745"/>
      <c r="E58" s="1609"/>
      <c r="F58" s="687"/>
      <c r="G58" s="843"/>
      <c r="H58" s="850"/>
      <c r="I58" s="850"/>
    </row>
    <row r="60" spans="1:9" ht="10.5" customHeight="1">
      <c r="A60" s="644"/>
    </row>
    <row r="61" spans="1:9" ht="15.75">
      <c r="A61" s="185"/>
      <c r="B61" s="185"/>
      <c r="C61" s="186"/>
      <c r="D61" s="179"/>
      <c r="E61" s="179"/>
      <c r="F61" s="1612"/>
      <c r="G61" s="179"/>
      <c r="H61" s="187"/>
      <c r="I61" s="188" t="s">
        <v>2</v>
      </c>
    </row>
    <row r="62" spans="1:9" ht="15">
      <c r="A62" s="189"/>
      <c r="B62" s="190" t="s">
        <v>227</v>
      </c>
      <c r="C62" s="191" t="s">
        <v>229</v>
      </c>
      <c r="D62" s="192"/>
      <c r="E62" s="1600"/>
      <c r="F62" s="1600"/>
      <c r="G62" s="194" t="s">
        <v>433</v>
      </c>
      <c r="H62" s="192"/>
      <c r="I62" s="193"/>
    </row>
    <row r="63" spans="1:9" ht="15">
      <c r="A63" s="195" t="s">
        <v>3</v>
      </c>
      <c r="B63" s="196" t="s">
        <v>228</v>
      </c>
      <c r="C63" s="197"/>
      <c r="D63" s="197"/>
      <c r="E63" s="1602"/>
      <c r="F63" s="197"/>
      <c r="G63" s="197" t="s">
        <v>4</v>
      </c>
      <c r="H63" s="197" t="s">
        <v>4</v>
      </c>
      <c r="I63" s="198"/>
    </row>
    <row r="64" spans="1:9" ht="15">
      <c r="A64" s="199"/>
      <c r="B64" s="200" t="s">
        <v>745</v>
      </c>
      <c r="C64" s="197" t="s">
        <v>749</v>
      </c>
      <c r="D64" s="197" t="s">
        <v>750</v>
      </c>
      <c r="E64" s="1602" t="s">
        <v>751</v>
      </c>
      <c r="F64" s="197"/>
      <c r="G64" s="198" t="s">
        <v>232</v>
      </c>
      <c r="H64" s="198" t="s">
        <v>437</v>
      </c>
      <c r="I64" s="198" t="s">
        <v>438</v>
      </c>
    </row>
    <row r="65" spans="1:9">
      <c r="A65" s="202" t="s">
        <v>439</v>
      </c>
      <c r="B65" s="203">
        <v>2</v>
      </c>
      <c r="C65" s="204">
        <v>3</v>
      </c>
      <c r="D65" s="204">
        <v>4</v>
      </c>
      <c r="E65" s="1603">
        <v>5</v>
      </c>
      <c r="F65" s="204"/>
      <c r="G65" s="204">
        <v>6</v>
      </c>
      <c r="H65" s="204">
        <v>7</v>
      </c>
      <c r="I65" s="204">
        <v>8</v>
      </c>
    </row>
    <row r="66" spans="1:9" ht="24" customHeight="1">
      <c r="A66" s="206" t="s">
        <v>440</v>
      </c>
      <c r="B66" s="1038">
        <v>398671644</v>
      </c>
      <c r="C66" s="975">
        <v>235806920</v>
      </c>
      <c r="D66" s="975">
        <v>268909813</v>
      </c>
      <c r="E66" s="1604">
        <v>304511825</v>
      </c>
      <c r="F66" s="975"/>
      <c r="G66" s="1047">
        <v>0.59148154514846807</v>
      </c>
      <c r="H66" s="1047">
        <v>0.67451452102773579</v>
      </c>
      <c r="I66" s="1047">
        <v>0.76381611178747388</v>
      </c>
    </row>
    <row r="67" spans="1:9" ht="24" customHeight="1">
      <c r="A67" s="207" t="s">
        <v>441</v>
      </c>
      <c r="B67" s="1039">
        <v>508019293</v>
      </c>
      <c r="C67" s="1039">
        <v>252101391</v>
      </c>
      <c r="D67" s="1039">
        <v>282208426</v>
      </c>
      <c r="E67" s="1605">
        <v>318266374</v>
      </c>
      <c r="F67" s="975"/>
      <c r="G67" s="1047">
        <v>0.49624373419219731</v>
      </c>
      <c r="H67" s="1047">
        <v>0.55550730038908191</v>
      </c>
      <c r="I67" s="1047">
        <v>0.62648481737877615</v>
      </c>
    </row>
    <row r="68" spans="1:9" ht="24" customHeight="1">
      <c r="A68" s="206" t="s">
        <v>442</v>
      </c>
      <c r="B68" s="1584">
        <v>-109347649</v>
      </c>
      <c r="C68" s="975">
        <v>-16294471</v>
      </c>
      <c r="D68" s="975">
        <v>-13298613</v>
      </c>
      <c r="E68" s="1604">
        <v>-13754550</v>
      </c>
      <c r="F68" s="975"/>
      <c r="G68" s="1047">
        <v>0.14901528427008065</v>
      </c>
      <c r="H68" s="1047">
        <v>0.12161773135149892</v>
      </c>
      <c r="I68" s="1047">
        <v>0.12578734088741131</v>
      </c>
    </row>
    <row r="69" spans="1:9" ht="15.75">
      <c r="A69" s="209" t="s">
        <v>443</v>
      </c>
      <c r="B69" s="1040"/>
      <c r="C69" s="1041"/>
      <c r="D69" s="1041"/>
      <c r="E69" s="1606"/>
      <c r="F69" s="1601"/>
      <c r="G69" s="1049"/>
      <c r="H69" s="1048"/>
      <c r="I69" s="1048"/>
    </row>
    <row r="70" spans="1:9" ht="15.75">
      <c r="A70" s="1583" t="s">
        <v>444</v>
      </c>
      <c r="B70" s="1038"/>
      <c r="C70" s="1038"/>
      <c r="D70" s="1038"/>
      <c r="E70" s="1607"/>
      <c r="F70" s="975"/>
      <c r="G70" s="1047"/>
      <c r="H70" s="1047"/>
      <c r="I70" s="1047"/>
    </row>
    <row r="71" spans="1:9" ht="47.25">
      <c r="A71" s="1087" t="s">
        <v>715</v>
      </c>
      <c r="B71" s="1038"/>
      <c r="C71" s="1038"/>
      <c r="D71" s="1038"/>
      <c r="E71" s="1607"/>
      <c r="F71" s="975"/>
      <c r="G71" s="1047"/>
      <c r="H71" s="1047"/>
      <c r="I71" s="1047"/>
    </row>
    <row r="72" spans="1:9" ht="17.25" customHeight="1">
      <c r="A72" s="206" t="s">
        <v>716</v>
      </c>
      <c r="B72" s="1039">
        <v>-16953881</v>
      </c>
      <c r="C72" s="1038">
        <v>23347</v>
      </c>
      <c r="D72" s="1038">
        <v>12232</v>
      </c>
      <c r="E72" s="1607">
        <v>-40470</v>
      </c>
      <c r="F72" s="975"/>
      <c r="G72" s="1047"/>
      <c r="H72" s="1047"/>
      <c r="I72" s="1047">
        <v>2.3870640592558129E-3</v>
      </c>
    </row>
    <row r="73" spans="1:9" ht="15.75">
      <c r="A73" s="746" t="s">
        <v>717</v>
      </c>
      <c r="B73" s="1070">
        <v>126301530</v>
      </c>
      <c r="C73" s="1043">
        <v>16294471</v>
      </c>
      <c r="D73" s="1037">
        <v>13298613</v>
      </c>
      <c r="E73" s="1608">
        <v>13754550</v>
      </c>
      <c r="F73" s="1043"/>
      <c r="G73" s="1049">
        <v>0.1290124593106671</v>
      </c>
      <c r="H73" s="1048">
        <v>0.10529257246527417</v>
      </c>
      <c r="I73" s="1048">
        <v>0.10890248122884973</v>
      </c>
    </row>
    <row r="74" spans="1:9" ht="15">
      <c r="A74" s="212" t="s">
        <v>445</v>
      </c>
      <c r="B74" s="977">
        <v>139639017</v>
      </c>
      <c r="C74" s="976">
        <v>21586347</v>
      </c>
      <c r="D74" s="976">
        <v>22560262</v>
      </c>
      <c r="E74" s="973">
        <v>25010523</v>
      </c>
      <c r="F74" s="976"/>
      <c r="G74" s="1050">
        <v>0.15458678715849167</v>
      </c>
      <c r="H74" s="1050">
        <v>0.16156130632171378</v>
      </c>
      <c r="I74" s="1051">
        <v>0.17910841494966984</v>
      </c>
    </row>
    <row r="75" spans="1:9" ht="15">
      <c r="A75" s="213" t="s">
        <v>712</v>
      </c>
      <c r="B75" s="977"/>
      <c r="C75" s="977"/>
      <c r="D75" s="977"/>
      <c r="E75" s="1196"/>
      <c r="F75" s="976"/>
      <c r="G75" s="1050"/>
      <c r="H75" s="1050"/>
      <c r="I75" s="1051"/>
    </row>
    <row r="76" spans="1:9" ht="15">
      <c r="A76" s="212" t="s">
        <v>446</v>
      </c>
      <c r="B76" s="977">
        <v>10843574</v>
      </c>
      <c r="C76" s="976">
        <v>16717113</v>
      </c>
      <c r="D76" s="976">
        <v>12161720</v>
      </c>
      <c r="E76" s="973">
        <v>10843574</v>
      </c>
      <c r="F76" s="973"/>
      <c r="G76" s="1051">
        <v>1.5416608029787964</v>
      </c>
      <c r="H76" s="1050">
        <v>1.1215601055519149</v>
      </c>
      <c r="I76" s="1051">
        <v>1</v>
      </c>
    </row>
    <row r="77" spans="1:9" ht="15">
      <c r="A77" s="212" t="s">
        <v>447</v>
      </c>
      <c r="B77" s="977">
        <v>93874440</v>
      </c>
      <c r="C77" s="976">
        <v>81011930</v>
      </c>
      <c r="D77" s="976">
        <v>82179988</v>
      </c>
      <c r="E77" s="973">
        <v>83480009</v>
      </c>
      <c r="F77" s="973"/>
      <c r="G77" s="1051">
        <v>0.86298176585660591</v>
      </c>
      <c r="H77" s="1050">
        <v>0.87542453515568242</v>
      </c>
      <c r="I77" s="1051">
        <v>0.88927304386582762</v>
      </c>
    </row>
    <row r="78" spans="1:9" ht="15">
      <c r="A78" s="212" t="s">
        <v>448</v>
      </c>
      <c r="B78" s="977">
        <v>19303950</v>
      </c>
      <c r="C78" s="976">
        <v>19303950</v>
      </c>
      <c r="D78" s="976">
        <v>19303950</v>
      </c>
      <c r="E78" s="973">
        <v>19303950</v>
      </c>
      <c r="F78" s="973"/>
      <c r="G78" s="1051">
        <v>1</v>
      </c>
      <c r="H78" s="1050">
        <v>1</v>
      </c>
      <c r="I78" s="1051">
        <v>1</v>
      </c>
    </row>
    <row r="79" spans="1:9" ht="15">
      <c r="A79" s="212" t="s">
        <v>449</v>
      </c>
      <c r="B79" s="977">
        <v>-947487</v>
      </c>
      <c r="C79" s="976">
        <v>-177488</v>
      </c>
      <c r="D79" s="976">
        <v>-294819</v>
      </c>
      <c r="E79" s="973">
        <v>-320367</v>
      </c>
      <c r="F79" s="973"/>
      <c r="G79" s="1051">
        <v>0.18732499759891164</v>
      </c>
      <c r="H79" s="1050">
        <v>0.31115888661269231</v>
      </c>
      <c r="I79" s="1051">
        <v>0.33812284495723954</v>
      </c>
    </row>
    <row r="80" spans="1:9" ht="15">
      <c r="A80" s="212" t="s">
        <v>450</v>
      </c>
      <c r="B80" s="977">
        <v>23600000</v>
      </c>
      <c r="C80" s="976">
        <v>-4373496</v>
      </c>
      <c r="D80" s="976">
        <v>-1631498</v>
      </c>
      <c r="E80" s="973">
        <v>-249150</v>
      </c>
      <c r="F80" s="973"/>
      <c r="G80" s="1051"/>
      <c r="H80" s="1050"/>
      <c r="I80" s="1051"/>
    </row>
    <row r="81" spans="1:9" ht="15">
      <c r="A81" s="212" t="s">
        <v>451</v>
      </c>
      <c r="B81" s="977">
        <v>1889048</v>
      </c>
      <c r="C81" s="976">
        <v>1889187</v>
      </c>
      <c r="D81" s="976">
        <v>1875926</v>
      </c>
      <c r="E81" s="973">
        <v>2059578</v>
      </c>
      <c r="F81" s="976"/>
      <c r="G81" s="1051">
        <v>1.0000735820370896</v>
      </c>
      <c r="H81" s="1050">
        <v>0.99305364395187412</v>
      </c>
      <c r="I81" s="1051">
        <v>1.0902729840639307</v>
      </c>
    </row>
    <row r="82" spans="1:9" ht="15">
      <c r="A82" s="212" t="s">
        <v>703</v>
      </c>
      <c r="B82" s="977">
        <v>75492</v>
      </c>
      <c r="C82" s="976">
        <v>51578</v>
      </c>
      <c r="D82" s="976">
        <v>52463</v>
      </c>
      <c r="E82" s="973">
        <v>55903</v>
      </c>
      <c r="F82" s="976"/>
      <c r="G82" s="1051">
        <v>0.68322471255232342</v>
      </c>
      <c r="H82" s="1050">
        <v>0.69494780903936837</v>
      </c>
      <c r="I82" s="1051">
        <v>0.74051555131669577</v>
      </c>
    </row>
    <row r="83" spans="1:9" ht="15">
      <c r="A83" s="212" t="s">
        <v>704</v>
      </c>
      <c r="B83" s="977"/>
      <c r="C83" s="976">
        <v>97344662</v>
      </c>
      <c r="D83" s="976">
        <v>95811070</v>
      </c>
      <c r="E83" s="973">
        <v>94904454</v>
      </c>
      <c r="F83" s="976"/>
      <c r="G83" s="1051"/>
      <c r="H83" s="1050"/>
      <c r="I83" s="1051"/>
    </row>
    <row r="84" spans="1:9" ht="15">
      <c r="A84" s="212" t="s">
        <v>705</v>
      </c>
      <c r="B84" s="977">
        <v>9000000</v>
      </c>
      <c r="C84" s="976">
        <v>-4508236</v>
      </c>
      <c r="D84" s="976">
        <v>-4723600</v>
      </c>
      <c r="E84" s="973">
        <v>-4741479</v>
      </c>
      <c r="F84" s="976"/>
      <c r="G84" s="1051"/>
      <c r="H84" s="1050"/>
      <c r="I84" s="1051"/>
    </row>
    <row r="85" spans="1:9" ht="15">
      <c r="A85" s="212" t="s">
        <v>452</v>
      </c>
      <c r="B85" s="977">
        <v>-13337487</v>
      </c>
      <c r="C85" s="976">
        <v>-5291876</v>
      </c>
      <c r="D85" s="976">
        <v>-9261649</v>
      </c>
      <c r="E85" s="973">
        <v>-11255973</v>
      </c>
      <c r="F85" s="976"/>
      <c r="G85" s="1051">
        <v>0.39676709713006658</v>
      </c>
      <c r="H85" s="1050">
        <v>0.694407349750369</v>
      </c>
      <c r="I85" s="1051">
        <v>0.84393506812790142</v>
      </c>
    </row>
    <row r="86" spans="1:9" ht="15">
      <c r="A86" s="214"/>
      <c r="B86" s="686"/>
      <c r="C86" s="687"/>
      <c r="D86" s="745"/>
      <c r="E86" s="1609"/>
      <c r="F86" s="687"/>
      <c r="G86" s="843"/>
      <c r="H86" s="850"/>
      <c r="I86" s="850"/>
    </row>
    <row r="89" spans="1:9" ht="15">
      <c r="A89" s="644"/>
    </row>
    <row r="90" spans="1:9" ht="15.75">
      <c r="A90" s="185"/>
      <c r="B90" s="185"/>
      <c r="C90" s="186"/>
      <c r="D90" s="179"/>
      <c r="E90" s="179"/>
      <c r="F90" s="1612"/>
      <c r="G90" s="179"/>
      <c r="H90" s="187"/>
      <c r="I90" s="188" t="s">
        <v>2</v>
      </c>
    </row>
    <row r="91" spans="1:9" ht="15">
      <c r="A91" s="189"/>
      <c r="B91" s="190" t="s">
        <v>227</v>
      </c>
      <c r="C91" s="191" t="s">
        <v>229</v>
      </c>
      <c r="D91" s="192"/>
      <c r="E91" s="1600"/>
      <c r="F91" s="1600"/>
      <c r="G91" s="194" t="s">
        <v>433</v>
      </c>
      <c r="H91" s="192"/>
      <c r="I91" s="193"/>
    </row>
    <row r="92" spans="1:9" ht="15">
      <c r="A92" s="195" t="s">
        <v>3</v>
      </c>
      <c r="B92" s="196" t="s">
        <v>228</v>
      </c>
      <c r="C92" s="197"/>
      <c r="D92" s="197"/>
      <c r="E92" s="1602"/>
      <c r="F92" s="197"/>
      <c r="G92" s="197" t="s">
        <v>4</v>
      </c>
      <c r="H92" s="197" t="s">
        <v>4</v>
      </c>
      <c r="I92" s="198"/>
    </row>
    <row r="93" spans="1:9" ht="15">
      <c r="A93" s="199"/>
      <c r="B93" s="200" t="s">
        <v>745</v>
      </c>
      <c r="C93" s="197" t="s">
        <v>752</v>
      </c>
      <c r="D93" s="197" t="s">
        <v>753</v>
      </c>
      <c r="E93" s="1602" t="s">
        <v>754</v>
      </c>
      <c r="F93" s="197"/>
      <c r="G93" s="198" t="s">
        <v>232</v>
      </c>
      <c r="H93" s="198" t="s">
        <v>437</v>
      </c>
      <c r="I93" s="198" t="s">
        <v>438</v>
      </c>
    </row>
    <row r="94" spans="1:9">
      <c r="A94" s="202" t="s">
        <v>439</v>
      </c>
      <c r="B94" s="203">
        <v>2</v>
      </c>
      <c r="C94" s="204">
        <v>3</v>
      </c>
      <c r="D94" s="204">
        <v>4</v>
      </c>
      <c r="E94" s="1603">
        <v>5</v>
      </c>
      <c r="F94" s="204"/>
      <c r="G94" s="204">
        <v>6</v>
      </c>
      <c r="H94" s="204">
        <v>7</v>
      </c>
      <c r="I94" s="204">
        <v>8</v>
      </c>
    </row>
    <row r="95" spans="1:9" ht="24" customHeight="1">
      <c r="A95" s="206" t="s">
        <v>440</v>
      </c>
      <c r="B95" s="1038">
        <v>398671644</v>
      </c>
      <c r="C95" s="975">
        <v>343972696</v>
      </c>
      <c r="D95" s="975">
        <v>382487793</v>
      </c>
      <c r="E95" s="1604">
        <v>419795677</v>
      </c>
      <c r="F95" s="975"/>
      <c r="G95" s="1047">
        <v>0.86279699390910281</v>
      </c>
      <c r="H95" s="1047">
        <v>0.95940556283957834</v>
      </c>
      <c r="I95" s="1047">
        <v>1.0529860433214056</v>
      </c>
    </row>
    <row r="96" spans="1:9" ht="24" customHeight="1">
      <c r="A96" s="207" t="s">
        <v>441</v>
      </c>
      <c r="B96" s="1039">
        <v>508019293</v>
      </c>
      <c r="C96" s="1039">
        <v>356042934</v>
      </c>
      <c r="D96" s="1039">
        <v>395692416</v>
      </c>
      <c r="E96" s="1605">
        <v>504776148</v>
      </c>
      <c r="F96" s="1614" t="s">
        <v>893</v>
      </c>
      <c r="G96" s="1047">
        <v>0.70084530037720438</v>
      </c>
      <c r="H96" s="1047">
        <v>0.77889249769102764</v>
      </c>
      <c r="I96" s="1047">
        <v>0.99361609874922607</v>
      </c>
    </row>
    <row r="97" spans="1:9" ht="24" customHeight="1">
      <c r="A97" s="206" t="s">
        <v>442</v>
      </c>
      <c r="B97" s="1584">
        <v>-109347649</v>
      </c>
      <c r="C97" s="975">
        <v>-12070238</v>
      </c>
      <c r="D97" s="975">
        <v>-13204624</v>
      </c>
      <c r="E97" s="1604">
        <v>-84980471</v>
      </c>
      <c r="F97" s="975"/>
      <c r="G97" s="1047">
        <v>0.11038406504743417</v>
      </c>
      <c r="H97" s="1047">
        <v>0.12075818840878783</v>
      </c>
      <c r="I97" s="1047">
        <v>0.77715864746209584</v>
      </c>
    </row>
    <row r="98" spans="1:9" ht="15.75">
      <c r="A98" s="209" t="s">
        <v>443</v>
      </c>
      <c r="B98" s="1040"/>
      <c r="C98" s="1041"/>
      <c r="D98" s="1041"/>
      <c r="E98" s="1606"/>
      <c r="F98" s="1601"/>
      <c r="G98" s="1049"/>
      <c r="H98" s="1048"/>
      <c r="I98" s="1048"/>
    </row>
    <row r="99" spans="1:9" ht="15.75">
      <c r="A99" s="1583" t="s">
        <v>444</v>
      </c>
      <c r="B99" s="1038"/>
      <c r="C99" s="1038"/>
      <c r="D99" s="1038">
        <v>1755327</v>
      </c>
      <c r="E99" s="1607">
        <v>1773343</v>
      </c>
      <c r="F99" s="975"/>
      <c r="G99" s="1047"/>
      <c r="H99" s="1047"/>
      <c r="I99" s="1047"/>
    </row>
    <row r="100" spans="1:9" ht="47.25">
      <c r="A100" s="1087" t="s">
        <v>715</v>
      </c>
      <c r="B100" s="1038"/>
      <c r="C100" s="1038"/>
      <c r="D100" s="1038"/>
      <c r="E100" s="1607"/>
      <c r="F100" s="975"/>
      <c r="G100" s="1047"/>
      <c r="H100" s="1047"/>
      <c r="I100" s="1047"/>
    </row>
    <row r="101" spans="1:9" ht="15.75">
      <c r="A101" s="206" t="s">
        <v>716</v>
      </c>
      <c r="B101" s="1039">
        <v>-16953881</v>
      </c>
      <c r="C101" s="1038">
        <v>1229395</v>
      </c>
      <c r="D101" s="1038">
        <v>-1732636</v>
      </c>
      <c r="E101" s="1607">
        <v>-1773343</v>
      </c>
      <c r="F101" s="975"/>
      <c r="G101" s="1047"/>
      <c r="H101" s="1047">
        <v>0.10219701317946021</v>
      </c>
      <c r="I101" s="1047">
        <v>0.10459805633884064</v>
      </c>
    </row>
    <row r="102" spans="1:9" ht="15.75">
      <c r="A102" s="746" t="s">
        <v>717</v>
      </c>
      <c r="B102" s="1070">
        <v>126301530</v>
      </c>
      <c r="C102" s="1043">
        <v>12070238</v>
      </c>
      <c r="D102" s="1037">
        <v>14959950</v>
      </c>
      <c r="E102" s="1608">
        <v>86753814</v>
      </c>
      <c r="F102" s="1043"/>
      <c r="G102" s="1049">
        <v>9.5566839134886172E-2</v>
      </c>
      <c r="H102" s="1048">
        <v>0.11844630860766295</v>
      </c>
      <c r="I102" s="1048">
        <v>0.68687856750428911</v>
      </c>
    </row>
    <row r="103" spans="1:9" ht="15">
      <c r="A103" s="212" t="s">
        <v>445</v>
      </c>
      <c r="B103" s="977">
        <v>139639017</v>
      </c>
      <c r="C103" s="976">
        <v>28673398</v>
      </c>
      <c r="D103" s="976">
        <v>34601547</v>
      </c>
      <c r="E103" s="973">
        <v>113122991</v>
      </c>
      <c r="F103" s="976"/>
      <c r="G103" s="1050">
        <v>0.20533944320160891</v>
      </c>
      <c r="H103" s="1050">
        <v>0.24779282856166196</v>
      </c>
      <c r="I103" s="1051">
        <v>0.81011019291262987</v>
      </c>
    </row>
    <row r="104" spans="1:9" ht="15">
      <c r="A104" s="213" t="s">
        <v>712</v>
      </c>
      <c r="B104" s="977"/>
      <c r="C104" s="977"/>
      <c r="D104" s="977"/>
      <c r="E104" s="1196"/>
      <c r="F104" s="976"/>
      <c r="G104" s="1050"/>
      <c r="H104" s="1050"/>
      <c r="I104" s="1051"/>
    </row>
    <row r="105" spans="1:9" ht="15">
      <c r="A105" s="212" t="s">
        <v>446</v>
      </c>
      <c r="B105" s="977">
        <v>10843574</v>
      </c>
      <c r="C105" s="976">
        <v>10843574</v>
      </c>
      <c r="D105" s="976">
        <v>10843574</v>
      </c>
      <c r="E105" s="973">
        <v>10843574</v>
      </c>
      <c r="F105" s="973"/>
      <c r="G105" s="1051">
        <v>1</v>
      </c>
      <c r="H105" s="1050">
        <v>1</v>
      </c>
      <c r="I105" s="1051">
        <v>1</v>
      </c>
    </row>
    <row r="106" spans="1:9" ht="15">
      <c r="A106" s="212" t="s">
        <v>447</v>
      </c>
      <c r="B106" s="977">
        <v>93874440</v>
      </c>
      <c r="C106" s="976">
        <v>77267523</v>
      </c>
      <c r="D106" s="976">
        <v>78075404</v>
      </c>
      <c r="E106" s="973">
        <v>79717704</v>
      </c>
      <c r="F106" s="973"/>
      <c r="G106" s="1051">
        <v>0.8230943694577566</v>
      </c>
      <c r="H106" s="1050">
        <v>0.83170034356529854</v>
      </c>
      <c r="I106" s="1051">
        <v>0.84919498854001152</v>
      </c>
    </row>
    <row r="107" spans="1:9" ht="15">
      <c r="A107" s="212" t="s">
        <v>448</v>
      </c>
      <c r="B107" s="977">
        <v>19303950</v>
      </c>
      <c r="C107" s="976">
        <v>19303950</v>
      </c>
      <c r="D107" s="976">
        <v>19303950</v>
      </c>
      <c r="E107" s="973">
        <v>19303950</v>
      </c>
      <c r="F107" s="973"/>
      <c r="G107" s="1051">
        <v>1</v>
      </c>
      <c r="H107" s="1050">
        <v>1</v>
      </c>
      <c r="I107" s="1051">
        <v>1</v>
      </c>
    </row>
    <row r="108" spans="1:9" ht="15">
      <c r="A108" s="212" t="s">
        <v>449</v>
      </c>
      <c r="B108" s="977">
        <v>-947487</v>
      </c>
      <c r="C108" s="976">
        <v>-440825</v>
      </c>
      <c r="D108" s="976">
        <v>-440334</v>
      </c>
      <c r="E108" s="973">
        <v>-421904</v>
      </c>
      <c r="F108" s="973"/>
      <c r="G108" s="1051">
        <v>0.46525704310454918</v>
      </c>
      <c r="H108" s="1050">
        <v>0.46473883018975459</v>
      </c>
      <c r="I108" s="1051">
        <v>0.44528737597455165</v>
      </c>
    </row>
    <row r="109" spans="1:9" ht="15">
      <c r="A109" s="212" t="s">
        <v>450</v>
      </c>
      <c r="B109" s="977">
        <v>23600000</v>
      </c>
      <c r="C109" s="976">
        <v>-1135633</v>
      </c>
      <c r="D109" s="976">
        <v>4739007</v>
      </c>
      <c r="E109" s="973">
        <v>31736629</v>
      </c>
      <c r="F109" s="973"/>
      <c r="G109" s="1051"/>
      <c r="H109" s="1050">
        <v>0.20080538135593221</v>
      </c>
      <c r="I109" s="1051">
        <v>1.3447724152542373</v>
      </c>
    </row>
    <row r="110" spans="1:9" ht="15">
      <c r="A110" s="212" t="s">
        <v>451</v>
      </c>
      <c r="B110" s="977">
        <v>1889048</v>
      </c>
      <c r="C110" s="976">
        <v>2041278</v>
      </c>
      <c r="D110" s="976">
        <v>2037534</v>
      </c>
      <c r="E110" s="973">
        <v>2206295</v>
      </c>
      <c r="F110" s="976"/>
      <c r="G110" s="1051">
        <v>1.0805855647924245</v>
      </c>
      <c r="H110" s="1050">
        <v>1.0786036140955655</v>
      </c>
      <c r="I110" s="1051">
        <v>1.1679401476299174</v>
      </c>
    </row>
    <row r="111" spans="1:9" ht="15">
      <c r="A111" s="212" t="s">
        <v>703</v>
      </c>
      <c r="B111" s="977">
        <v>75492</v>
      </c>
      <c r="C111" s="976">
        <v>54780</v>
      </c>
      <c r="D111" s="976">
        <v>56341</v>
      </c>
      <c r="E111" s="973">
        <v>58663</v>
      </c>
      <c r="F111" s="976"/>
      <c r="G111" s="1051">
        <v>0.72563980289302177</v>
      </c>
      <c r="H111" s="1050">
        <v>0.74631749059502994</v>
      </c>
      <c r="I111" s="1051">
        <v>0.77707571663222597</v>
      </c>
    </row>
    <row r="112" spans="1:9" ht="15">
      <c r="A112" s="212" t="s">
        <v>704</v>
      </c>
      <c r="B112" s="977"/>
      <c r="C112" s="976">
        <v>84742333</v>
      </c>
      <c r="D112" s="976">
        <v>85173807</v>
      </c>
      <c r="E112" s="973">
        <v>38033590</v>
      </c>
      <c r="F112" s="976"/>
      <c r="G112" s="1051"/>
      <c r="H112" s="1050"/>
      <c r="I112" s="1051"/>
    </row>
    <row r="113" spans="1:9" ht="15">
      <c r="A113" s="212" t="s">
        <v>705</v>
      </c>
      <c r="B113" s="977">
        <v>9000000</v>
      </c>
      <c r="C113" s="976">
        <v>-5481083</v>
      </c>
      <c r="D113" s="976">
        <v>-5159878</v>
      </c>
      <c r="E113" s="973">
        <v>-7711670</v>
      </c>
      <c r="F113" s="976"/>
      <c r="G113" s="1051"/>
      <c r="H113" s="1050"/>
      <c r="I113" s="1051">
        <v>-0.85685222222222224</v>
      </c>
    </row>
    <row r="114" spans="1:9" ht="15">
      <c r="A114" s="212" t="s">
        <v>452</v>
      </c>
      <c r="B114" s="977">
        <v>-13337487</v>
      </c>
      <c r="C114" s="976">
        <v>-16603160</v>
      </c>
      <c r="D114" s="976">
        <v>-19641597</v>
      </c>
      <c r="E114" s="973">
        <v>-26369177</v>
      </c>
      <c r="F114" s="976"/>
      <c r="G114" s="1051">
        <v>1.2448491983534828</v>
      </c>
      <c r="H114" s="1050">
        <v>1.4726610042806414</v>
      </c>
      <c r="I114" s="1051">
        <v>1.9770723675307049</v>
      </c>
    </row>
    <row r="115" spans="1:9" ht="15">
      <c r="A115" s="214"/>
      <c r="B115" s="686"/>
      <c r="C115" s="687"/>
      <c r="D115" s="745"/>
      <c r="E115" s="1609"/>
      <c r="F115" s="687"/>
      <c r="G115" s="843"/>
      <c r="H115" s="850"/>
      <c r="I115" s="850"/>
    </row>
    <row r="117" spans="1:9" ht="14.25">
      <c r="A117" s="1654" t="s">
        <v>932</v>
      </c>
      <c r="B117" s="1655"/>
      <c r="C117" s="1655"/>
    </row>
  </sheetData>
  <mergeCells count="1">
    <mergeCell ref="A117:C117"/>
  </mergeCells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7" man="1"/>
    <brk id="60" max="7" man="1"/>
    <brk id="8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V33"/>
  <sheetViews>
    <sheetView showGridLines="0" zoomScale="75" zoomScaleNormal="75" workbookViewId="0">
      <selection activeCell="Q20" sqref="Q20"/>
    </sheetView>
  </sheetViews>
  <sheetFormatPr defaultColWidth="12.5703125" defaultRowHeight="12.75"/>
  <cols>
    <col min="1" max="1" width="65.5703125" style="216" customWidth="1"/>
    <col min="2" max="3" width="14.7109375" style="216" customWidth="1"/>
    <col min="4" max="4" width="2.85546875" style="216" customWidth="1"/>
    <col min="5" max="5" width="16" style="216" bestFit="1" customWidth="1"/>
    <col min="6" max="6" width="14.7109375" style="216" customWidth="1"/>
    <col min="7" max="7" width="2.7109375" style="216" bestFit="1" customWidth="1"/>
    <col min="8" max="9" width="11.5703125" style="216" bestFit="1" customWidth="1"/>
    <col min="10" max="10" width="11.28515625" style="216" customWidth="1"/>
    <col min="11" max="16384" width="12.5703125" style="216"/>
  </cols>
  <sheetData>
    <row r="1" spans="1:22" ht="17.25" customHeight="1">
      <c r="A1" s="176" t="s">
        <v>453</v>
      </c>
      <c r="B1" s="215" t="s">
        <v>4</v>
      </c>
    </row>
    <row r="2" spans="1:22" ht="17.25" customHeight="1">
      <c r="A2" s="215"/>
      <c r="B2" s="215"/>
    </row>
    <row r="3" spans="1:22" ht="17.25" customHeight="1">
      <c r="A3" s="217" t="s">
        <v>454</v>
      </c>
      <c r="B3" s="218"/>
      <c r="C3" s="218"/>
      <c r="D3" s="218"/>
      <c r="E3" s="218"/>
      <c r="F3" s="218"/>
      <c r="G3" s="218"/>
      <c r="H3" s="218"/>
      <c r="I3" s="218"/>
    </row>
    <row r="4" spans="1:22" ht="17.25" customHeight="1">
      <c r="A4" s="217" t="s">
        <v>924</v>
      </c>
      <c r="B4" s="218"/>
      <c r="C4" s="218"/>
      <c r="D4" s="218"/>
      <c r="E4" s="218"/>
      <c r="F4" s="218"/>
      <c r="G4" s="218"/>
      <c r="H4" s="218"/>
      <c r="I4" s="218"/>
    </row>
    <row r="5" spans="1:22" ht="15.2" customHeight="1">
      <c r="I5" s="216" t="s">
        <v>4</v>
      </c>
    </row>
    <row r="6" spans="1:22" ht="15">
      <c r="I6" s="219" t="s">
        <v>4</v>
      </c>
      <c r="J6" s="219" t="s">
        <v>2</v>
      </c>
    </row>
    <row r="7" spans="1:22" ht="15.75" customHeight="1">
      <c r="A7" s="220"/>
      <c r="B7" s="1656" t="s">
        <v>897</v>
      </c>
      <c r="C7" s="1657"/>
      <c r="D7" s="1137"/>
      <c r="E7" s="1656" t="s">
        <v>898</v>
      </c>
      <c r="F7" s="1657"/>
      <c r="G7" s="1599"/>
      <c r="H7" s="1658" t="s">
        <v>433</v>
      </c>
      <c r="I7" s="1659"/>
      <c r="J7" s="1660"/>
      <c r="L7" s="221"/>
      <c r="M7" s="222"/>
      <c r="N7" s="222"/>
      <c r="O7" s="222"/>
      <c r="P7" s="223"/>
      <c r="Q7" s="223"/>
      <c r="R7" s="223"/>
      <c r="S7" s="223"/>
      <c r="T7" s="223"/>
      <c r="U7" s="223"/>
      <c r="V7" s="223"/>
    </row>
    <row r="8" spans="1:22" ht="15.75" customHeight="1">
      <c r="A8" s="224" t="s">
        <v>3</v>
      </c>
      <c r="B8" s="225" t="s">
        <v>231</v>
      </c>
      <c r="C8" s="1587" t="s">
        <v>706</v>
      </c>
      <c r="D8" s="226"/>
      <c r="E8" s="225" t="s">
        <v>231</v>
      </c>
      <c r="F8" s="1596" t="s">
        <v>706</v>
      </c>
      <c r="G8" s="1596"/>
      <c r="H8" s="688" t="s">
        <v>4</v>
      </c>
      <c r="I8" s="227"/>
      <c r="J8" s="228" t="s">
        <v>4</v>
      </c>
      <c r="L8" s="221"/>
      <c r="M8" s="222"/>
      <c r="N8" s="222"/>
      <c r="O8" s="222"/>
      <c r="P8" s="223"/>
      <c r="Q8" s="223"/>
      <c r="R8" s="223"/>
      <c r="S8" s="223"/>
      <c r="T8" s="223"/>
      <c r="U8" s="223"/>
      <c r="V8" s="223"/>
    </row>
    <row r="9" spans="1:22" ht="15.75" customHeight="1">
      <c r="A9" s="229"/>
      <c r="B9" s="230" t="s">
        <v>228</v>
      </c>
      <c r="C9" s="1588" t="s">
        <v>754</v>
      </c>
      <c r="D9" s="689"/>
      <c r="E9" s="230" t="s">
        <v>228</v>
      </c>
      <c r="F9" s="1588" t="s">
        <v>754</v>
      </c>
      <c r="G9" s="1588"/>
      <c r="H9" s="690" t="s">
        <v>232</v>
      </c>
      <c r="I9" s="231" t="s">
        <v>455</v>
      </c>
      <c r="J9" s="232" t="s">
        <v>456</v>
      </c>
      <c r="L9" s="221"/>
      <c r="M9" s="222"/>
      <c r="N9" s="222"/>
      <c r="O9" s="222"/>
      <c r="P9" s="223"/>
      <c r="Q9" s="223"/>
      <c r="R9" s="223"/>
      <c r="S9" s="223"/>
      <c r="T9" s="223"/>
      <c r="U9" s="223"/>
      <c r="V9" s="223"/>
    </row>
    <row r="10" spans="1:22" s="237" customFormat="1" ht="9.9499999999999993" customHeight="1">
      <c r="A10" s="233" t="s">
        <v>439</v>
      </c>
      <c r="B10" s="234" t="s">
        <v>32</v>
      </c>
      <c r="C10" s="1589">
        <v>3</v>
      </c>
      <c r="D10" s="236"/>
      <c r="E10" s="235">
        <v>4</v>
      </c>
      <c r="F10" s="1585">
        <v>5</v>
      </c>
      <c r="G10" s="236"/>
      <c r="H10" s="236">
        <v>6</v>
      </c>
      <c r="I10" s="235">
        <v>7</v>
      </c>
      <c r="J10" s="236">
        <v>8</v>
      </c>
      <c r="L10" s="238"/>
      <c r="M10" s="239"/>
      <c r="N10" s="239"/>
      <c r="O10" s="239"/>
      <c r="P10" s="240"/>
      <c r="Q10" s="240"/>
      <c r="R10" s="240"/>
      <c r="S10" s="240"/>
      <c r="T10" s="240"/>
      <c r="U10" s="240"/>
      <c r="V10" s="240"/>
    </row>
    <row r="11" spans="1:22" ht="24" customHeight="1">
      <c r="A11" s="241" t="s">
        <v>457</v>
      </c>
      <c r="B11" s="691">
        <v>387734520</v>
      </c>
      <c r="C11" s="871">
        <v>400535255</v>
      </c>
      <c r="D11" s="1593"/>
      <c r="E11" s="857">
        <v>398671644</v>
      </c>
      <c r="F11" s="858">
        <v>419795677</v>
      </c>
      <c r="G11" s="1597"/>
      <c r="H11" s="844">
        <v>1.0330141742344736</v>
      </c>
      <c r="I11" s="845">
        <v>1.0529860433214056</v>
      </c>
      <c r="J11" s="842">
        <v>1.0480867083722756</v>
      </c>
      <c r="L11" s="1618"/>
      <c r="M11" s="222"/>
      <c r="N11" s="222"/>
      <c r="O11" s="222"/>
      <c r="P11" s="223"/>
      <c r="Q11" s="223"/>
      <c r="R11" s="223"/>
      <c r="S11" s="223"/>
      <c r="T11" s="223"/>
      <c r="U11" s="223"/>
      <c r="V11" s="223"/>
    </row>
    <row r="12" spans="1:22" ht="24" customHeight="1">
      <c r="A12" s="241" t="s">
        <v>458</v>
      </c>
      <c r="B12" s="859">
        <v>416234520</v>
      </c>
      <c r="C12" s="1590">
        <v>414273014</v>
      </c>
      <c r="D12" s="1595" t="s">
        <v>893</v>
      </c>
      <c r="E12" s="857">
        <v>508019293</v>
      </c>
      <c r="F12" s="1590">
        <v>504776148</v>
      </c>
      <c r="G12" s="1595" t="s">
        <v>893</v>
      </c>
      <c r="H12" s="1125">
        <v>0.99528749801914551</v>
      </c>
      <c r="I12" s="845">
        <v>0.99361609874922607</v>
      </c>
      <c r="J12" s="1051">
        <v>1.2184625378470826</v>
      </c>
      <c r="L12" s="242"/>
      <c r="M12" s="222"/>
      <c r="N12" s="222"/>
      <c r="O12" s="222"/>
      <c r="P12" s="223"/>
      <c r="Q12" s="223"/>
      <c r="R12" s="223"/>
      <c r="S12" s="223"/>
      <c r="T12" s="223"/>
      <c r="U12" s="223"/>
      <c r="V12" s="223"/>
    </row>
    <row r="13" spans="1:22" ht="24" customHeight="1">
      <c r="A13" s="241" t="s">
        <v>459</v>
      </c>
      <c r="B13" s="857">
        <v>-28500000</v>
      </c>
      <c r="C13" s="1590">
        <v>-13737759</v>
      </c>
      <c r="D13" s="872"/>
      <c r="E13" s="857">
        <v>-109347649</v>
      </c>
      <c r="F13" s="1590">
        <v>-84980471</v>
      </c>
      <c r="G13" s="872"/>
      <c r="H13" s="1125">
        <v>0.48202663157894737</v>
      </c>
      <c r="I13" s="845">
        <v>0.77715864746209584</v>
      </c>
      <c r="J13" s="1051">
        <v>6.1859049208826562</v>
      </c>
      <c r="L13" s="242"/>
      <c r="M13" s="222"/>
      <c r="N13" s="222"/>
      <c r="O13" s="222"/>
      <c r="P13" s="223"/>
      <c r="Q13" s="223"/>
      <c r="R13" s="223"/>
      <c r="S13" s="223"/>
      <c r="T13" s="223"/>
      <c r="U13" s="223"/>
      <c r="V13" s="223"/>
    </row>
    <row r="14" spans="1:22" ht="24" customHeight="1">
      <c r="A14" s="241" t="s">
        <v>460</v>
      </c>
      <c r="B14" s="857"/>
      <c r="C14" s="1590"/>
      <c r="D14" s="872"/>
      <c r="E14" s="857"/>
      <c r="F14" s="1590"/>
      <c r="G14" s="872"/>
      <c r="H14" s="1125"/>
      <c r="I14" s="845"/>
      <c r="J14" s="1051"/>
      <c r="L14" s="242"/>
      <c r="M14" s="222"/>
      <c r="N14" s="222"/>
      <c r="O14" s="222"/>
      <c r="P14" s="223"/>
      <c r="Q14" s="223"/>
      <c r="R14" s="223"/>
      <c r="S14" s="223"/>
      <c r="T14" s="223"/>
      <c r="U14" s="223"/>
      <c r="V14" s="223"/>
    </row>
    <row r="15" spans="1:22" ht="18" customHeight="1">
      <c r="A15" s="241" t="s">
        <v>461</v>
      </c>
      <c r="B15" s="857"/>
      <c r="C15" s="1590">
        <v>3884675</v>
      </c>
      <c r="D15" s="872"/>
      <c r="E15" s="857"/>
      <c r="F15" s="1590">
        <v>1773343</v>
      </c>
      <c r="G15" s="872"/>
      <c r="H15" s="1125"/>
      <c r="I15" s="845"/>
      <c r="J15" s="1051">
        <v>0.45649713296479111</v>
      </c>
      <c r="L15" s="242"/>
      <c r="M15" s="243"/>
      <c r="N15" s="243"/>
      <c r="O15" s="243"/>
    </row>
    <row r="16" spans="1:22" ht="36.75" customHeight="1">
      <c r="A16" s="863" t="s">
        <v>718</v>
      </c>
      <c r="B16" s="857"/>
      <c r="C16" s="1590">
        <v>-6527181</v>
      </c>
      <c r="D16" s="872"/>
      <c r="E16" s="857"/>
      <c r="F16" s="1590"/>
      <c r="G16" s="872"/>
      <c r="H16" s="1125"/>
      <c r="I16" s="845"/>
      <c r="J16" s="1051">
        <v>0</v>
      </c>
      <c r="L16" s="242"/>
      <c r="M16" s="243"/>
      <c r="N16" s="243"/>
      <c r="O16" s="243"/>
    </row>
    <row r="17" spans="1:12" ht="24" customHeight="1">
      <c r="A17" s="241" t="s">
        <v>719</v>
      </c>
      <c r="B17" s="857">
        <v>-15565291</v>
      </c>
      <c r="C17" s="1590">
        <v>2642506</v>
      </c>
      <c r="D17" s="872"/>
      <c r="E17" s="857">
        <v>-16953881</v>
      </c>
      <c r="F17" s="1590">
        <v>-1773343</v>
      </c>
      <c r="G17" s="872"/>
      <c r="H17" s="1125"/>
      <c r="I17" s="845">
        <v>0.10459805633884064</v>
      </c>
      <c r="J17" s="1051">
        <v>-0.67108381210865742</v>
      </c>
    </row>
    <row r="18" spans="1:12" ht="24" customHeight="1">
      <c r="A18" s="241" t="s">
        <v>462</v>
      </c>
      <c r="B18" s="860">
        <v>44065291</v>
      </c>
      <c r="C18" s="1591">
        <v>11095253</v>
      </c>
      <c r="D18" s="872"/>
      <c r="E18" s="860">
        <v>126301530</v>
      </c>
      <c r="F18" s="1591">
        <v>86753814</v>
      </c>
      <c r="G18" s="872"/>
      <c r="H18" s="1125">
        <v>0.25179121136406429</v>
      </c>
      <c r="I18" s="845">
        <v>0.68687856750428911</v>
      </c>
      <c r="J18" s="1051">
        <v>7.819002775331036</v>
      </c>
    </row>
    <row r="19" spans="1:12" ht="24" customHeight="1">
      <c r="A19" s="241" t="s">
        <v>463</v>
      </c>
      <c r="B19" s="279">
        <v>56287820</v>
      </c>
      <c r="C19" s="1592">
        <v>33036783</v>
      </c>
      <c r="D19" s="279"/>
      <c r="E19" s="859">
        <v>139639017</v>
      </c>
      <c r="F19" s="1592">
        <v>113122991</v>
      </c>
      <c r="G19" s="279"/>
      <c r="H19" s="1125">
        <v>0.5869259637342501</v>
      </c>
      <c r="I19" s="845">
        <v>0.81011019291262987</v>
      </c>
      <c r="J19" s="1051">
        <v>3.4241527390847954</v>
      </c>
    </row>
    <row r="20" spans="1:12" ht="24" customHeight="1">
      <c r="A20" s="241" t="s">
        <v>464</v>
      </c>
      <c r="B20" s="279">
        <v>-12222529</v>
      </c>
      <c r="C20" s="1592">
        <v>-21941529</v>
      </c>
      <c r="D20" s="279"/>
      <c r="E20" s="859">
        <v>-13337487</v>
      </c>
      <c r="F20" s="1592">
        <v>-26369177</v>
      </c>
      <c r="G20" s="279"/>
      <c r="H20" s="1125">
        <v>1.7951709503000566</v>
      </c>
      <c r="I20" s="845">
        <v>1.9770723675307049</v>
      </c>
      <c r="J20" s="1051">
        <v>1.2017930473304754</v>
      </c>
    </row>
    <row r="21" spans="1:12" ht="8.1" customHeight="1">
      <c r="A21" s="244"/>
      <c r="B21" s="281" t="s">
        <v>4</v>
      </c>
      <c r="C21" s="1586"/>
      <c r="D21" s="1594"/>
      <c r="E21" s="692"/>
      <c r="F21" s="1586"/>
      <c r="G21" s="1598"/>
      <c r="H21" s="846"/>
      <c r="I21" s="847"/>
      <c r="J21" s="848"/>
    </row>
    <row r="22" spans="1:12" ht="8.1" customHeight="1">
      <c r="A22" s="693"/>
      <c r="B22" s="694"/>
      <c r="C22" s="694"/>
      <c r="D22" s="694"/>
      <c r="E22" s="694"/>
      <c r="F22" s="695"/>
      <c r="G22" s="695"/>
      <c r="H22" s="695"/>
      <c r="I22" s="695"/>
    </row>
    <row r="23" spans="1:12" s="76" customFormat="1" ht="9.75" customHeight="1">
      <c r="A23" s="1654"/>
      <c r="B23" s="1655"/>
      <c r="C23" s="1655"/>
      <c r="D23" s="1138"/>
      <c r="G23" s="895"/>
      <c r="H23" s="75"/>
      <c r="I23" s="75"/>
      <c r="J23" s="75"/>
      <c r="K23" s="75"/>
      <c r="L23" s="75"/>
    </row>
    <row r="24" spans="1:12" ht="19.5" customHeight="1">
      <c r="A24" s="1654" t="s">
        <v>931</v>
      </c>
      <c r="B24" s="1655"/>
      <c r="C24" s="1655"/>
    </row>
    <row r="25" spans="1:12" ht="24.75" customHeight="1">
      <c r="A25" s="245" t="s">
        <v>4</v>
      </c>
      <c r="B25" s="280"/>
      <c r="C25" s="280"/>
      <c r="D25" s="280"/>
    </row>
    <row r="26" spans="1:12">
      <c r="B26" s="280"/>
      <c r="C26" s="280"/>
      <c r="D26" s="280"/>
    </row>
    <row r="27" spans="1:12">
      <c r="B27" s="280"/>
      <c r="C27" s="280"/>
      <c r="D27" s="280"/>
    </row>
    <row r="28" spans="1:12">
      <c r="B28" s="280"/>
      <c r="C28" s="280"/>
      <c r="D28" s="280"/>
    </row>
    <row r="29" spans="1:12" ht="15">
      <c r="B29" s="276"/>
      <c r="C29" s="277"/>
      <c r="D29" s="974"/>
    </row>
    <row r="30" spans="1:12">
      <c r="B30" s="280"/>
      <c r="C30" s="280"/>
      <c r="D30" s="280"/>
    </row>
    <row r="31" spans="1:12">
      <c r="B31" s="280"/>
      <c r="C31" s="280"/>
      <c r="D31" s="280"/>
    </row>
    <row r="32" spans="1:12">
      <c r="B32" s="280"/>
      <c r="C32" s="280"/>
      <c r="D32" s="280"/>
    </row>
    <row r="33" spans="2:4">
      <c r="B33" s="280"/>
      <c r="C33" s="280"/>
      <c r="D33" s="280"/>
    </row>
  </sheetData>
  <mergeCells count="5">
    <mergeCell ref="B7:C7"/>
    <mergeCell ref="E7:F7"/>
    <mergeCell ref="H7:J7"/>
    <mergeCell ref="A23:C23"/>
    <mergeCell ref="A24:C24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0"/>
  <sheetViews>
    <sheetView showGridLines="0" showZeros="0" topLeftCell="A139" zoomScale="70" zoomScaleNormal="70" zoomScaleSheetLayoutView="55" workbookViewId="0">
      <selection activeCell="R149" sqref="R149"/>
    </sheetView>
  </sheetViews>
  <sheetFormatPr defaultColWidth="7.85546875" defaultRowHeight="15"/>
  <cols>
    <col min="1" max="1" width="104.28515625" style="980" customWidth="1"/>
    <col min="2" max="2" width="18.7109375" style="979" customWidth="1"/>
    <col min="3" max="3" width="0.85546875" style="980" customWidth="1"/>
    <col min="4" max="4" width="15.140625" style="980" customWidth="1"/>
    <col min="5" max="5" width="1.28515625" style="980" customWidth="1"/>
    <col min="6" max="6" width="17.42578125" style="980" customWidth="1"/>
    <col min="7" max="7" width="0.28515625" style="980" customWidth="1"/>
    <col min="8" max="8" width="15.140625" style="980" customWidth="1"/>
    <col min="9" max="9" width="2.28515625" style="980" customWidth="1"/>
    <col min="10" max="10" width="11.42578125" style="980" customWidth="1"/>
    <col min="11" max="12" width="11.5703125" style="980" customWidth="1"/>
    <col min="13" max="13" width="1.85546875" style="981" customWidth="1"/>
    <col min="14" max="14" width="20.7109375" style="981" customWidth="1"/>
    <col min="15" max="15" width="1.42578125" style="981" customWidth="1"/>
    <col min="16" max="16" width="15.42578125" style="981" bestFit="1" customWidth="1"/>
    <col min="17" max="17" width="3.5703125" style="981" customWidth="1"/>
    <col min="18" max="18" width="15.42578125" style="981" bestFit="1" customWidth="1"/>
    <col min="19" max="19" width="7.85546875" style="982" customWidth="1"/>
    <col min="20" max="20" width="12.85546875" style="980" bestFit="1" customWidth="1"/>
    <col min="21" max="21" width="15.5703125" style="980" bestFit="1" customWidth="1"/>
    <col min="22" max="22" width="8.28515625" style="980" bestFit="1" customWidth="1"/>
    <col min="23" max="16384" width="7.85546875" style="980"/>
  </cols>
  <sheetData>
    <row r="1" spans="1:19" ht="15.75">
      <c r="A1" s="978" t="s">
        <v>532</v>
      </c>
      <c r="D1" s="978" t="s">
        <v>4</v>
      </c>
    </row>
    <row r="2" spans="1:19" ht="15.75">
      <c r="A2" s="1667" t="s">
        <v>533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</row>
    <row r="3" spans="1:19" ht="15.75">
      <c r="A3" s="1134"/>
      <c r="B3" s="983"/>
      <c r="C3" s="984"/>
      <c r="D3" s="983"/>
      <c r="E3" s="984"/>
      <c r="F3" s="984"/>
      <c r="G3" s="984"/>
      <c r="H3" s="984"/>
      <c r="I3" s="984"/>
      <c r="J3" s="984"/>
      <c r="K3" s="984"/>
      <c r="L3" s="984"/>
    </row>
    <row r="4" spans="1:19" ht="15.75">
      <c r="A4" s="982"/>
      <c r="B4" s="985" t="s">
        <v>4</v>
      </c>
      <c r="C4" s="986"/>
      <c r="D4" s="1042"/>
      <c r="E4" s="982"/>
      <c r="F4" s="982"/>
      <c r="G4" s="982"/>
      <c r="H4" s="982"/>
      <c r="I4" s="982"/>
      <c r="J4" s="982"/>
      <c r="K4" s="987"/>
      <c r="L4" s="987" t="s">
        <v>2</v>
      </c>
    </row>
    <row r="5" spans="1:19" ht="15.75">
      <c r="A5" s="988"/>
      <c r="B5" s="989" t="s">
        <v>227</v>
      </c>
      <c r="C5" s="990"/>
      <c r="D5" s="1661" t="s">
        <v>229</v>
      </c>
      <c r="E5" s="1662"/>
      <c r="F5" s="1662"/>
      <c r="G5" s="1662"/>
      <c r="H5" s="1662"/>
      <c r="I5" s="1663"/>
      <c r="J5" s="1664" t="s">
        <v>433</v>
      </c>
      <c r="K5" s="1665"/>
      <c r="L5" s="1666"/>
    </row>
    <row r="6" spans="1:19" ht="15.75">
      <c r="A6" s="991" t="s">
        <v>3</v>
      </c>
      <c r="B6" s="992" t="s">
        <v>228</v>
      </c>
      <c r="C6" s="990"/>
      <c r="D6" s="993"/>
      <c r="E6" s="994"/>
      <c r="F6" s="993"/>
      <c r="G6" s="994"/>
      <c r="H6" s="993"/>
      <c r="I6" s="994"/>
      <c r="J6" s="995"/>
      <c r="K6" s="996"/>
      <c r="L6" s="996"/>
    </row>
    <row r="7" spans="1:19" ht="20.100000000000001" customHeight="1">
      <c r="A7" s="997"/>
      <c r="B7" s="998" t="s">
        <v>745</v>
      </c>
      <c r="C7" s="999" t="s">
        <v>4</v>
      </c>
      <c r="D7" s="1000" t="s">
        <v>434</v>
      </c>
      <c r="E7" s="1001"/>
      <c r="F7" s="998" t="s">
        <v>534</v>
      </c>
      <c r="G7" s="1002"/>
      <c r="H7" s="998" t="s">
        <v>436</v>
      </c>
      <c r="I7" s="1002"/>
      <c r="J7" s="1003" t="s">
        <v>232</v>
      </c>
      <c r="K7" s="1004" t="s">
        <v>437</v>
      </c>
      <c r="L7" s="1004" t="s">
        <v>438</v>
      </c>
    </row>
    <row r="8" spans="1:19" s="1010" customFormat="1">
      <c r="A8" s="1005">
        <v>1</v>
      </c>
      <c r="B8" s="1006">
        <v>2</v>
      </c>
      <c r="C8" s="1007"/>
      <c r="D8" s="1006">
        <v>3</v>
      </c>
      <c r="E8" s="1007"/>
      <c r="F8" s="1008">
        <v>4</v>
      </c>
      <c r="G8" s="1007"/>
      <c r="H8" s="1006">
        <v>5</v>
      </c>
      <c r="I8" s="1007"/>
      <c r="J8" s="1007">
        <v>6</v>
      </c>
      <c r="K8" s="1007">
        <v>7</v>
      </c>
      <c r="L8" s="1005">
        <v>8</v>
      </c>
      <c r="M8" s="981"/>
      <c r="N8" s="981"/>
      <c r="O8" s="981"/>
      <c r="P8" s="981"/>
      <c r="Q8" s="981"/>
      <c r="R8" s="981"/>
      <c r="S8" s="1009"/>
    </row>
    <row r="9" spans="1:19" s="1010" customFormat="1" ht="20.100000000000001" customHeight="1">
      <c r="A9" s="1011" t="s">
        <v>535</v>
      </c>
      <c r="B9" s="1065">
        <v>398671644</v>
      </c>
      <c r="C9" s="1052"/>
      <c r="D9" s="1065">
        <v>40271702.796490014</v>
      </c>
      <c r="E9" s="1012"/>
      <c r="F9" s="1065">
        <v>69933048.037470371</v>
      </c>
      <c r="G9" s="1012"/>
      <c r="H9" s="1065">
        <v>96198155.077410132</v>
      </c>
      <c r="I9" s="1012"/>
      <c r="J9" s="1013">
        <v>0.10101471575061409</v>
      </c>
      <c r="K9" s="1013">
        <v>0.17541515452619041</v>
      </c>
      <c r="L9" s="1013">
        <v>0.24129670751654997</v>
      </c>
      <c r="M9" s="1014"/>
      <c r="N9" s="1014"/>
      <c r="O9" s="1014"/>
      <c r="P9" s="1062"/>
      <c r="Q9" s="1014"/>
      <c r="R9" s="1014"/>
      <c r="S9" s="1009"/>
    </row>
    <row r="10" spans="1:19" s="1010" customFormat="1" ht="15.75">
      <c r="A10" s="1015" t="s">
        <v>536</v>
      </c>
      <c r="B10" s="1066"/>
      <c r="C10" s="1054"/>
      <c r="D10" s="1066"/>
      <c r="E10" s="1055"/>
      <c r="F10" s="1066"/>
      <c r="G10" s="1055"/>
      <c r="H10" s="1066"/>
      <c r="I10" s="1055"/>
      <c r="J10" s="1017"/>
      <c r="K10" s="1017"/>
      <c r="L10" s="1017"/>
      <c r="M10" s="1014"/>
      <c r="N10" s="1014"/>
      <c r="O10" s="1014"/>
      <c r="P10" s="1014"/>
      <c r="Q10" s="1014"/>
      <c r="R10" s="1014"/>
      <c r="S10" s="1009"/>
    </row>
    <row r="11" spans="1:19" s="1010" customFormat="1" ht="20.100000000000001" customHeight="1">
      <c r="A11" s="1011" t="s">
        <v>537</v>
      </c>
      <c r="B11" s="1067">
        <v>349740000</v>
      </c>
      <c r="C11" s="1054"/>
      <c r="D11" s="1067">
        <v>37364857.538160004</v>
      </c>
      <c r="E11" s="1055"/>
      <c r="F11" s="1067">
        <v>64396018.776029989</v>
      </c>
      <c r="G11" s="1055"/>
      <c r="H11" s="1067">
        <v>86495085.891939998</v>
      </c>
      <c r="I11" s="1055"/>
      <c r="J11" s="1013">
        <v>0.10683609978315321</v>
      </c>
      <c r="K11" s="1013">
        <v>0.18412540394587404</v>
      </c>
      <c r="L11" s="1013">
        <v>0.24731253471704695</v>
      </c>
      <c r="M11" s="1014"/>
      <c r="N11" s="1140"/>
      <c r="O11" s="1014"/>
      <c r="P11" s="1140"/>
      <c r="Q11" s="1014"/>
      <c r="R11" s="1014"/>
      <c r="S11" s="1009"/>
    </row>
    <row r="12" spans="1:19" s="1010" customFormat="1" ht="15.75">
      <c r="A12" s="1015" t="s">
        <v>538</v>
      </c>
      <c r="B12" s="1066"/>
      <c r="C12" s="1057"/>
      <c r="D12" s="1066"/>
      <c r="E12" s="1055"/>
      <c r="F12" s="1066"/>
      <c r="G12" s="1055"/>
      <c r="H12" s="1066"/>
      <c r="I12" s="1055"/>
      <c r="J12" s="1017"/>
      <c r="K12" s="1017"/>
      <c r="L12" s="1017"/>
      <c r="M12" s="1014"/>
      <c r="N12" s="1014"/>
      <c r="O12" s="1014"/>
      <c r="P12" s="1014"/>
      <c r="Q12" s="1014"/>
      <c r="R12" s="1014"/>
      <c r="S12" s="1009"/>
    </row>
    <row r="13" spans="1:19" s="1010" customFormat="1">
      <c r="A13" s="1016" t="s">
        <v>539</v>
      </c>
      <c r="B13" s="1066">
        <v>170000000</v>
      </c>
      <c r="C13" s="1057"/>
      <c r="D13" s="1066">
        <v>21834443.679230005</v>
      </c>
      <c r="E13" s="1058"/>
      <c r="F13" s="1066">
        <v>35178303.764969997</v>
      </c>
      <c r="G13" s="1058"/>
      <c r="H13" s="1066">
        <v>44705439.100899994</v>
      </c>
      <c r="I13" s="1058"/>
      <c r="J13" s="1017">
        <v>0.12843790399547061</v>
      </c>
      <c r="K13" s="1017">
        <v>0.20693119861747056</v>
      </c>
      <c r="L13" s="1017">
        <v>0.26297317118176466</v>
      </c>
      <c r="M13" s="1014"/>
      <c r="N13" s="1014"/>
      <c r="O13" s="1014"/>
      <c r="P13" s="1062"/>
      <c r="Q13" s="1014"/>
      <c r="R13" s="1141"/>
      <c r="S13" s="1009"/>
    </row>
    <row r="14" spans="1:19" s="1010" customFormat="1">
      <c r="A14" s="1016" t="s">
        <v>540</v>
      </c>
      <c r="B14" s="1066">
        <v>68400000</v>
      </c>
      <c r="C14" s="1057"/>
      <c r="D14" s="1066">
        <v>5246192.4479900012</v>
      </c>
      <c r="E14" s="1058"/>
      <c r="F14" s="1066">
        <v>10528725.73446</v>
      </c>
      <c r="G14" s="1058"/>
      <c r="H14" s="1066">
        <v>16507584.979979996</v>
      </c>
      <c r="I14" s="1058"/>
      <c r="J14" s="1017">
        <v>7.6698719999853823E-2</v>
      </c>
      <c r="K14" s="1017">
        <v>0.15392873880789473</v>
      </c>
      <c r="L14" s="1017">
        <v>0.24133896169561397</v>
      </c>
      <c r="M14" s="1014"/>
      <c r="N14" s="1014"/>
      <c r="O14" s="1014"/>
      <c r="P14" s="1014"/>
      <c r="Q14" s="1014"/>
      <c r="R14" s="1062"/>
      <c r="S14" s="1009"/>
    </row>
    <row r="15" spans="1:19" s="1010" customFormat="1">
      <c r="A15" s="1018" t="s">
        <v>541</v>
      </c>
      <c r="B15" s="1066"/>
      <c r="C15" s="1057"/>
      <c r="D15" s="1066"/>
      <c r="E15" s="1058"/>
      <c r="F15" s="1066"/>
      <c r="G15" s="1058"/>
      <c r="H15" s="1066"/>
      <c r="I15" s="1058"/>
      <c r="J15" s="1017"/>
      <c r="K15" s="1017"/>
      <c r="L15" s="1017"/>
      <c r="M15" s="1014"/>
      <c r="N15" s="1014"/>
      <c r="O15" s="1014"/>
      <c r="P15" s="1014"/>
      <c r="Q15" s="1014"/>
      <c r="R15" s="1062"/>
      <c r="S15" s="1009"/>
    </row>
    <row r="16" spans="1:19" s="1010" customFormat="1">
      <c r="A16" s="1016" t="s">
        <v>542</v>
      </c>
      <c r="B16" s="1066">
        <v>2930833</v>
      </c>
      <c r="C16" s="1057"/>
      <c r="D16" s="1066">
        <v>306726.10679000005</v>
      </c>
      <c r="E16" s="1058"/>
      <c r="F16" s="1066">
        <v>622988.26691000012</v>
      </c>
      <c r="G16" s="1058"/>
      <c r="H16" s="1066">
        <v>970989.08902000007</v>
      </c>
      <c r="I16" s="1058"/>
      <c r="J16" s="1017">
        <v>0.10465492465452657</v>
      </c>
      <c r="K16" s="1017">
        <v>0.21256354999073646</v>
      </c>
      <c r="L16" s="1017">
        <v>0.33130140441983563</v>
      </c>
      <c r="M16" s="1014"/>
      <c r="N16" s="1014"/>
      <c r="O16" s="1014"/>
      <c r="P16" s="1014"/>
      <c r="Q16" s="1014"/>
      <c r="R16" s="1062"/>
      <c r="S16" s="1009"/>
    </row>
    <row r="17" spans="1:19" s="1010" customFormat="1">
      <c r="A17" s="1016" t="s">
        <v>543</v>
      </c>
      <c r="B17" s="1066">
        <v>65229370</v>
      </c>
      <c r="C17" s="1057"/>
      <c r="D17" s="1066">
        <v>4923219.0067300005</v>
      </c>
      <c r="E17" s="1058"/>
      <c r="F17" s="1066">
        <v>9874168.8844099995</v>
      </c>
      <c r="G17" s="1058"/>
      <c r="H17" s="1066">
        <v>15490455.818119995</v>
      </c>
      <c r="I17" s="1058"/>
      <c r="J17" s="1017">
        <v>7.5475495267392598E-2</v>
      </c>
      <c r="K17" s="1017">
        <v>0.15137611913789753</v>
      </c>
      <c r="L17" s="1017">
        <v>0.23747670440661922</v>
      </c>
      <c r="M17" s="1014"/>
      <c r="N17" s="1014"/>
      <c r="O17" s="1014"/>
      <c r="P17" s="1014"/>
      <c r="Q17" s="1014"/>
      <c r="R17" s="1062"/>
      <c r="S17" s="1009"/>
    </row>
    <row r="18" spans="1:19" s="1010" customFormat="1">
      <c r="A18" s="1016" t="s">
        <v>544</v>
      </c>
      <c r="B18" s="1066">
        <v>239797</v>
      </c>
      <c r="C18" s="1057"/>
      <c r="D18" s="1066">
        <v>16247.334469999998</v>
      </c>
      <c r="E18" s="1058"/>
      <c r="F18" s="1066">
        <v>31568.583139999999</v>
      </c>
      <c r="G18" s="1058"/>
      <c r="H18" s="1066">
        <v>46140.072840000001</v>
      </c>
      <c r="I18" s="1058"/>
      <c r="J18" s="1017">
        <v>6.7754536003369503E-2</v>
      </c>
      <c r="K18" s="1017">
        <v>0.1316471146011001</v>
      </c>
      <c r="L18" s="1017">
        <v>0.19241305287388916</v>
      </c>
      <c r="M18" s="1014"/>
      <c r="N18" s="1014"/>
      <c r="O18" s="1014"/>
      <c r="P18" s="1014"/>
      <c r="Q18" s="1014"/>
      <c r="R18" s="1062"/>
      <c r="S18" s="1009"/>
    </row>
    <row r="19" spans="1:19" s="1010" customFormat="1">
      <c r="A19" s="1016" t="s">
        <v>545</v>
      </c>
      <c r="B19" s="1066">
        <v>2300000</v>
      </c>
      <c r="C19" s="1057"/>
      <c r="D19" s="1066">
        <v>226407.51800000001</v>
      </c>
      <c r="E19" s="1058"/>
      <c r="F19" s="1066">
        <v>443364.07199999999</v>
      </c>
      <c r="G19" s="1058"/>
      <c r="H19" s="1066">
        <v>665145.22325000004</v>
      </c>
      <c r="I19" s="1058"/>
      <c r="J19" s="1017">
        <v>9.8438051304347837E-2</v>
      </c>
      <c r="K19" s="1017">
        <v>0.19276698782608695</v>
      </c>
      <c r="L19" s="1017">
        <v>0.28919357532608697</v>
      </c>
      <c r="M19" s="1014"/>
      <c r="N19" s="1014"/>
      <c r="O19" s="1014"/>
      <c r="P19" s="1014"/>
      <c r="Q19" s="1014"/>
      <c r="R19" s="1062"/>
      <c r="S19" s="1009"/>
    </row>
    <row r="20" spans="1:19" s="1010" customFormat="1">
      <c r="A20" s="1016" t="s">
        <v>546</v>
      </c>
      <c r="B20" s="1066">
        <v>38500000</v>
      </c>
      <c r="C20" s="1057"/>
      <c r="D20" s="1066">
        <v>3151916.9608299998</v>
      </c>
      <c r="E20" s="1058"/>
      <c r="F20" s="1066">
        <v>6281134.8918300001</v>
      </c>
      <c r="G20" s="1058"/>
      <c r="H20" s="1066">
        <v>9623352.6534700021</v>
      </c>
      <c r="I20" s="1058"/>
      <c r="J20" s="1017">
        <v>8.1867973008571418E-2</v>
      </c>
      <c r="K20" s="1017">
        <v>0.16314636082675324</v>
      </c>
      <c r="L20" s="1017">
        <v>0.2499572117784416</v>
      </c>
      <c r="M20" s="1014"/>
      <c r="N20" s="1014"/>
      <c r="O20" s="1014"/>
      <c r="P20" s="1014"/>
      <c r="Q20" s="1014"/>
      <c r="R20" s="1062"/>
      <c r="S20" s="1009"/>
    </row>
    <row r="21" spans="1:19" s="1010" customFormat="1">
      <c r="A21" s="1018" t="s">
        <v>547</v>
      </c>
      <c r="B21" s="1066"/>
      <c r="C21" s="1057"/>
      <c r="D21" s="1066"/>
      <c r="E21" s="1058"/>
      <c r="F21" s="1066"/>
      <c r="G21" s="1058"/>
      <c r="H21" s="1066"/>
      <c r="I21" s="1058"/>
      <c r="J21" s="1017"/>
      <c r="K21" s="1017"/>
      <c r="L21" s="1017"/>
      <c r="M21" s="1014"/>
      <c r="N21" s="1014"/>
      <c r="O21" s="1014"/>
      <c r="P21" s="1014"/>
      <c r="Q21" s="1014"/>
      <c r="R21" s="1062"/>
      <c r="S21" s="1009"/>
    </row>
    <row r="22" spans="1:19" s="1010" customFormat="1">
      <c r="A22" s="1016" t="s">
        <v>548</v>
      </c>
      <c r="B22" s="1066">
        <v>10000</v>
      </c>
      <c r="C22" s="1057"/>
      <c r="D22" s="1066">
        <v>-200.18199999999999</v>
      </c>
      <c r="E22" s="1058"/>
      <c r="F22" s="1066">
        <v>-200.18199999999999</v>
      </c>
      <c r="G22" s="1058"/>
      <c r="H22" s="1066">
        <v>-200.18199999999999</v>
      </c>
      <c r="I22" s="1058"/>
      <c r="J22" s="1017"/>
      <c r="K22" s="1017"/>
      <c r="L22" s="1017"/>
      <c r="M22" s="1014"/>
      <c r="N22" s="1014"/>
      <c r="O22" s="1014"/>
      <c r="P22" s="1014"/>
      <c r="Q22" s="1014"/>
      <c r="R22" s="1062"/>
      <c r="S22" s="1009"/>
    </row>
    <row r="23" spans="1:19" s="1010" customFormat="1">
      <c r="A23" s="1016" t="s">
        <v>549</v>
      </c>
      <c r="B23" s="1066">
        <v>64100000</v>
      </c>
      <c r="C23" s="1057"/>
      <c r="D23" s="1066">
        <v>6279245.7047300013</v>
      </c>
      <c r="E23" s="1058"/>
      <c r="F23" s="1066">
        <v>10895871.483669998</v>
      </c>
      <c r="G23" s="1058"/>
      <c r="H23" s="1066">
        <v>13443019.651490001</v>
      </c>
      <c r="I23" s="1058"/>
      <c r="J23" s="1017">
        <v>9.7960151399844014E-2</v>
      </c>
      <c r="K23" s="1017">
        <v>0.16998239444102961</v>
      </c>
      <c r="L23" s="1017">
        <v>0.20971949534305773</v>
      </c>
      <c r="M23" s="1014"/>
      <c r="N23" s="1062"/>
      <c r="O23" s="1014"/>
      <c r="P23" s="1014"/>
      <c r="Q23" s="1014"/>
      <c r="R23" s="1062"/>
      <c r="S23" s="1009"/>
    </row>
    <row r="24" spans="1:19" s="1010" customFormat="1">
      <c r="A24" s="1018" t="s">
        <v>541</v>
      </c>
      <c r="B24" s="1066"/>
      <c r="C24" s="1057"/>
      <c r="D24" s="1066"/>
      <c r="E24" s="1058"/>
      <c r="F24" s="1066"/>
      <c r="G24" s="1058"/>
      <c r="H24" s="1066"/>
      <c r="I24" s="1058"/>
      <c r="J24" s="1017"/>
      <c r="K24" s="1017"/>
      <c r="L24" s="1017"/>
      <c r="M24" s="1014"/>
      <c r="N24" s="1014"/>
      <c r="O24" s="1014"/>
      <c r="P24" s="1014"/>
      <c r="Q24" s="1014"/>
      <c r="R24" s="1062"/>
      <c r="S24" s="1009"/>
    </row>
    <row r="25" spans="1:19" s="1010" customFormat="1">
      <c r="A25" s="1016" t="s">
        <v>550</v>
      </c>
      <c r="B25" s="1066">
        <v>53548000</v>
      </c>
      <c r="C25" s="1057"/>
      <c r="D25" s="1066">
        <v>5814218.2895400012</v>
      </c>
      <c r="E25" s="1058"/>
      <c r="F25" s="1066">
        <v>9451702.1621699985</v>
      </c>
      <c r="G25" s="1058"/>
      <c r="H25" s="1066">
        <v>11190591.210800001</v>
      </c>
      <c r="I25" s="1058"/>
      <c r="J25" s="1017">
        <v>0.10857956019907375</v>
      </c>
      <c r="K25" s="1017">
        <v>0.17650896694871887</v>
      </c>
      <c r="L25" s="1017">
        <v>0.20898243091805485</v>
      </c>
      <c r="M25" s="1014"/>
      <c r="N25" s="1014"/>
      <c r="O25" s="1014"/>
      <c r="P25" s="1014"/>
      <c r="Q25" s="1014"/>
      <c r="R25" s="1062"/>
      <c r="S25" s="1009"/>
    </row>
    <row r="26" spans="1:19" s="1010" customFormat="1">
      <c r="A26" s="1016" t="s">
        <v>551</v>
      </c>
      <c r="B26" s="1066">
        <v>10539000</v>
      </c>
      <c r="C26" s="1057"/>
      <c r="D26" s="1066">
        <v>465027.41518999997</v>
      </c>
      <c r="E26" s="1058"/>
      <c r="F26" s="1066">
        <v>1444169.1774999998</v>
      </c>
      <c r="G26" s="1058"/>
      <c r="H26" s="1066">
        <v>2252428.2966900002</v>
      </c>
      <c r="I26" s="1058"/>
      <c r="J26" s="1017">
        <v>4.4124434499478123E-2</v>
      </c>
      <c r="K26" s="1017">
        <v>0.13703094956827022</v>
      </c>
      <c r="L26" s="1017">
        <v>0.21372315178764592</v>
      </c>
      <c r="M26" s="1014"/>
      <c r="N26" s="1014"/>
      <c r="O26" s="1014"/>
      <c r="P26" s="1014"/>
      <c r="Q26" s="1014"/>
      <c r="R26" s="1062"/>
      <c r="S26" s="1009"/>
    </row>
    <row r="27" spans="1:19" s="1010" customFormat="1">
      <c r="A27" s="1016" t="s">
        <v>552</v>
      </c>
      <c r="B27" s="1066">
        <v>13000</v>
      </c>
      <c r="C27" s="1057"/>
      <c r="D27" s="1066"/>
      <c r="E27" s="1058"/>
      <c r="F27" s="1066">
        <v>0.14399999999999999</v>
      </c>
      <c r="G27" s="1058"/>
      <c r="H27" s="1066">
        <v>0.14399999999999999</v>
      </c>
      <c r="I27" s="1058"/>
      <c r="J27" s="1017"/>
      <c r="K27" s="1017">
        <v>1.1076923076923075E-5</v>
      </c>
      <c r="L27" s="1017">
        <v>1.1076923076923075E-5</v>
      </c>
      <c r="M27" s="1014"/>
      <c r="N27" s="1014"/>
      <c r="O27" s="1014"/>
      <c r="P27" s="1014"/>
      <c r="Q27" s="1014"/>
      <c r="R27" s="1062"/>
      <c r="S27" s="1009"/>
    </row>
    <row r="28" spans="1:19" s="1010" customFormat="1">
      <c r="A28" s="1016" t="s">
        <v>553</v>
      </c>
      <c r="B28" s="1066">
        <v>1700000</v>
      </c>
      <c r="C28" s="1057"/>
      <c r="D28" s="1066">
        <v>118245.568</v>
      </c>
      <c r="E28" s="1058"/>
      <c r="F28" s="1066">
        <v>256188.79999999999</v>
      </c>
      <c r="G28" s="1058"/>
      <c r="H28" s="1066">
        <v>385581.80200000003</v>
      </c>
      <c r="I28" s="1058"/>
      <c r="J28" s="1017">
        <v>6.9556216470588239E-2</v>
      </c>
      <c r="K28" s="1017">
        <v>0.15069929411764704</v>
      </c>
      <c r="L28" s="1017">
        <v>0.22681282470588238</v>
      </c>
      <c r="M28" s="1014"/>
      <c r="N28" s="1014"/>
      <c r="O28" s="1014"/>
      <c r="P28" s="1014"/>
      <c r="Q28" s="1014"/>
      <c r="R28" s="1062"/>
      <c r="S28" s="1009"/>
    </row>
    <row r="29" spans="1:19" s="1010" customFormat="1">
      <c r="A29" s="1016" t="s">
        <v>554</v>
      </c>
      <c r="B29" s="1066">
        <v>4740000</v>
      </c>
      <c r="C29" s="1057"/>
      <c r="D29" s="1066">
        <v>508405.59606000001</v>
      </c>
      <c r="E29" s="1058"/>
      <c r="F29" s="1066">
        <v>812391.61801999994</v>
      </c>
      <c r="G29" s="1058"/>
      <c r="H29" s="1066">
        <v>1163301.9627699999</v>
      </c>
      <c r="I29" s="1058"/>
      <c r="J29" s="1017">
        <v>0.10725856456962025</v>
      </c>
      <c r="K29" s="1017">
        <v>0.17139063671308016</v>
      </c>
      <c r="L29" s="1017">
        <v>0.24542235501476792</v>
      </c>
      <c r="M29" s="1014"/>
      <c r="N29" s="1014"/>
      <c r="O29" s="1014"/>
      <c r="P29" s="1014"/>
      <c r="Q29" s="1014"/>
      <c r="R29" s="1062"/>
      <c r="S29" s="1009"/>
    </row>
    <row r="30" spans="1:19" s="1010" customFormat="1">
      <c r="A30" s="1016" t="s">
        <v>755</v>
      </c>
      <c r="B30" s="1066"/>
      <c r="C30" s="1057"/>
      <c r="D30" s="1066">
        <v>6.0999999999999999E-2</v>
      </c>
      <c r="E30" s="1058"/>
      <c r="F30" s="1066">
        <v>0.46417999999999998</v>
      </c>
      <c r="G30" s="1058"/>
      <c r="H30" s="1066">
        <v>0.52317999999999998</v>
      </c>
      <c r="I30" s="1058"/>
      <c r="J30" s="1017"/>
      <c r="K30" s="1017"/>
      <c r="L30" s="1017"/>
      <c r="M30" s="1014"/>
      <c r="N30" s="1014"/>
      <c r="O30" s="1014"/>
      <c r="P30" s="1014"/>
      <c r="Q30" s="1014"/>
      <c r="R30" s="1062"/>
      <c r="S30" s="1009"/>
    </row>
    <row r="31" spans="1:19" s="1010" customFormat="1">
      <c r="A31" s="1016" t="s">
        <v>756</v>
      </c>
      <c r="B31" s="1066"/>
      <c r="C31" s="1057"/>
      <c r="D31" s="1066">
        <v>2.32E-3</v>
      </c>
      <c r="E31" s="1058"/>
      <c r="F31" s="1066">
        <v>9.9000000000000008E-3</v>
      </c>
      <c r="G31" s="1058"/>
      <c r="H31" s="1066">
        <v>9.9000000000000008E-3</v>
      </c>
      <c r="I31" s="1058"/>
      <c r="J31" s="1017"/>
      <c r="K31" s="1017"/>
      <c r="L31" s="1017"/>
      <c r="M31" s="1014"/>
      <c r="N31" s="1014"/>
      <c r="O31" s="1014"/>
      <c r="P31" s="1014"/>
      <c r="Q31" s="1014"/>
      <c r="R31" s="1062"/>
      <c r="S31" s="1009"/>
    </row>
    <row r="32" spans="1:19" s="1010" customFormat="1">
      <c r="A32" s="1019" t="s">
        <v>757</v>
      </c>
      <c r="B32" s="1066"/>
      <c r="C32" s="1057"/>
      <c r="D32" s="1066"/>
      <c r="E32" s="1058"/>
      <c r="F32" s="1066">
        <v>37.936999999999998</v>
      </c>
      <c r="G32" s="1058"/>
      <c r="H32" s="1066">
        <v>1659.9849999999999</v>
      </c>
      <c r="I32" s="1058"/>
      <c r="J32" s="1017"/>
      <c r="K32" s="1017"/>
      <c r="L32" s="1017"/>
      <c r="M32" s="1014"/>
      <c r="N32" s="1014"/>
      <c r="O32" s="1014"/>
      <c r="P32" s="1014"/>
      <c r="Q32" s="1014"/>
      <c r="R32" s="1062"/>
      <c r="S32" s="1009"/>
    </row>
    <row r="33" spans="1:19" s="1010" customFormat="1" ht="20.100000000000001" customHeight="1">
      <c r="A33" s="1011" t="s">
        <v>555</v>
      </c>
      <c r="B33" s="1067">
        <v>46589928</v>
      </c>
      <c r="C33" s="1054"/>
      <c r="D33" s="1067">
        <v>2900729.1583700096</v>
      </c>
      <c r="E33" s="1055"/>
      <c r="F33" s="1067">
        <v>5501792.2564003812</v>
      </c>
      <c r="G33" s="1055"/>
      <c r="H33" s="1067">
        <v>9634619.600590134</v>
      </c>
      <c r="I33" s="1055"/>
      <c r="J33" s="1013">
        <v>6.2260863729388244E-2</v>
      </c>
      <c r="K33" s="1013">
        <v>0.11808973511185468</v>
      </c>
      <c r="L33" s="1013">
        <v>0.20679618995311894</v>
      </c>
      <c r="M33" s="1014"/>
      <c r="N33" s="1014"/>
      <c r="O33" s="1014"/>
      <c r="P33" s="1014"/>
      <c r="Q33" s="1014"/>
      <c r="R33" s="1062"/>
      <c r="S33" s="1009"/>
    </row>
    <row r="34" spans="1:19" s="1010" customFormat="1" ht="15.75">
      <c r="A34" s="1015" t="s">
        <v>538</v>
      </c>
      <c r="B34" s="1053"/>
      <c r="C34" s="1057"/>
      <c r="D34" s="1066"/>
      <c r="E34" s="1058"/>
      <c r="F34" s="1053"/>
      <c r="G34" s="1058"/>
      <c r="H34" s="1053"/>
      <c r="I34" s="1058"/>
      <c r="J34" s="1017"/>
      <c r="K34" s="1017"/>
      <c r="L34" s="1017"/>
      <c r="M34" s="1014"/>
      <c r="N34" s="1014"/>
      <c r="O34" s="1014"/>
      <c r="P34" s="1014"/>
      <c r="Q34" s="1014"/>
      <c r="R34" s="1062"/>
      <c r="S34" s="1009"/>
    </row>
    <row r="35" spans="1:19" s="1010" customFormat="1">
      <c r="A35" s="1016" t="s">
        <v>556</v>
      </c>
      <c r="B35" s="1056">
        <v>499868</v>
      </c>
      <c r="C35" s="1057"/>
      <c r="D35" s="1066">
        <v>489.55804999999998</v>
      </c>
      <c r="E35" s="1059"/>
      <c r="F35" s="1056">
        <v>12323.207109999999</v>
      </c>
      <c r="G35" s="1059"/>
      <c r="H35" s="1056">
        <v>36977.258269999998</v>
      </c>
      <c r="I35" s="1059"/>
      <c r="J35" s="1017">
        <v>9.7937465490889586E-4</v>
      </c>
      <c r="K35" s="1017">
        <v>2.4652922591564173E-2</v>
      </c>
      <c r="L35" s="1017">
        <v>7.3974045688061651E-2</v>
      </c>
      <c r="M35" s="1014"/>
      <c r="N35" s="1014"/>
      <c r="O35" s="1014"/>
      <c r="P35" s="1014"/>
      <c r="Q35" s="1014"/>
      <c r="R35" s="1062"/>
      <c r="S35" s="1009"/>
    </row>
    <row r="36" spans="1:19" s="1010" customFormat="1">
      <c r="A36" s="1018" t="s">
        <v>557</v>
      </c>
      <c r="B36" s="1056"/>
      <c r="C36" s="1057"/>
      <c r="D36" s="1066"/>
      <c r="E36" s="1058"/>
      <c r="F36" s="1056"/>
      <c r="G36" s="1058"/>
      <c r="H36" s="1056"/>
      <c r="I36" s="1058"/>
      <c r="J36" s="1017"/>
      <c r="K36" s="1017"/>
      <c r="L36" s="1017"/>
      <c r="M36" s="1014"/>
      <c r="N36" s="1014"/>
      <c r="O36" s="1014"/>
      <c r="P36" s="1062"/>
      <c r="Q36" s="1014"/>
      <c r="R36" s="1062"/>
      <c r="S36" s="1009"/>
    </row>
    <row r="37" spans="1:19" s="1010" customFormat="1">
      <c r="A37" s="1020" t="s">
        <v>558</v>
      </c>
      <c r="B37" s="1066">
        <v>499868</v>
      </c>
      <c r="C37" s="1057"/>
      <c r="D37" s="1066"/>
      <c r="E37" s="1058"/>
      <c r="F37" s="1066"/>
      <c r="G37" s="1058"/>
      <c r="H37" s="1066">
        <v>222.35276000000002</v>
      </c>
      <c r="I37" s="1058"/>
      <c r="J37" s="1017"/>
      <c r="K37" s="1017"/>
      <c r="L37" s="1017">
        <v>4.448229532596606E-4</v>
      </c>
      <c r="M37" s="1014"/>
      <c r="N37" s="1014"/>
      <c r="O37" s="1014"/>
      <c r="P37" s="1014"/>
      <c r="Q37" s="1014"/>
      <c r="R37" s="1014"/>
      <c r="S37" s="1009"/>
    </row>
    <row r="38" spans="1:19" s="1010" customFormat="1">
      <c r="A38" s="1020" t="s">
        <v>726</v>
      </c>
      <c r="B38" s="1066"/>
      <c r="C38" s="1057"/>
      <c r="D38" s="1066">
        <v>489.55804999999998</v>
      </c>
      <c r="E38" s="1058"/>
      <c r="F38" s="1066">
        <v>12323.207109999999</v>
      </c>
      <c r="G38" s="1058"/>
      <c r="H38" s="1066">
        <v>36754.905509999997</v>
      </c>
      <c r="I38" s="1058"/>
      <c r="J38" s="1017"/>
      <c r="K38" s="1017"/>
      <c r="L38" s="1017"/>
      <c r="M38" s="1014"/>
      <c r="N38" s="1014"/>
      <c r="O38" s="1014"/>
      <c r="P38" s="1014"/>
      <c r="Q38" s="1014"/>
      <c r="R38" s="1014"/>
      <c r="S38" s="1009"/>
    </row>
    <row r="39" spans="1:19" s="1010" customFormat="1">
      <c r="A39" s="1016" t="s">
        <v>722</v>
      </c>
      <c r="B39" s="1066">
        <v>7437077</v>
      </c>
      <c r="C39" s="1057"/>
      <c r="D39" s="1066"/>
      <c r="E39" s="1058"/>
      <c r="F39" s="1066"/>
      <c r="G39" s="1058"/>
      <c r="H39" s="1066"/>
      <c r="I39" s="1058"/>
      <c r="J39" s="1017"/>
      <c r="K39" s="1017"/>
      <c r="L39" s="1017"/>
      <c r="M39" s="1014"/>
      <c r="N39" s="1014"/>
      <c r="O39" s="1014"/>
      <c r="P39" s="1014"/>
      <c r="Q39" s="1014"/>
      <c r="R39" s="1014"/>
      <c r="S39" s="1009"/>
    </row>
    <row r="40" spans="1:19" s="1014" customFormat="1">
      <c r="A40" s="1016" t="s">
        <v>723</v>
      </c>
      <c r="B40" s="1066">
        <v>4680000</v>
      </c>
      <c r="C40" s="1057"/>
      <c r="D40" s="1066">
        <v>342794.23418999999</v>
      </c>
      <c r="E40" s="1058"/>
      <c r="F40" s="1066">
        <v>738884.02963</v>
      </c>
      <c r="G40" s="1058"/>
      <c r="H40" s="1066">
        <v>1125216.7647599999</v>
      </c>
      <c r="I40" s="1058"/>
      <c r="J40" s="1017">
        <v>7.3246631237179491E-2</v>
      </c>
      <c r="K40" s="1017">
        <v>0.15788120291239316</v>
      </c>
      <c r="L40" s="1017">
        <v>0.24043093264102564</v>
      </c>
      <c r="S40" s="1009"/>
    </row>
    <row r="41" spans="1:19" s="1014" customFormat="1">
      <c r="A41" s="1016" t="s">
        <v>724</v>
      </c>
      <c r="B41" s="1066">
        <v>31034571</v>
      </c>
      <c r="C41" s="1057"/>
      <c r="D41" s="1066">
        <v>2312515.8787200097</v>
      </c>
      <c r="E41" s="1058"/>
      <c r="F41" s="1066">
        <v>4260797.6645603813</v>
      </c>
      <c r="G41" s="1058"/>
      <c r="H41" s="1066">
        <v>7737775.924520134</v>
      </c>
      <c r="I41" s="1058"/>
      <c r="J41" s="1017">
        <v>7.4514188667857195E-2</v>
      </c>
      <c r="K41" s="1017">
        <v>0.13729197882453029</v>
      </c>
      <c r="L41" s="1017">
        <v>0.24932762642409764</v>
      </c>
      <c r="S41" s="1009"/>
    </row>
    <row r="42" spans="1:19" s="1014" customFormat="1">
      <c r="A42" s="1016" t="s">
        <v>725</v>
      </c>
      <c r="B42" s="1066">
        <v>2938412</v>
      </c>
      <c r="C42" s="1057"/>
      <c r="D42" s="1066">
        <v>244929.48741</v>
      </c>
      <c r="E42" s="1058"/>
      <c r="F42" s="1066">
        <v>489787.35509999999</v>
      </c>
      <c r="G42" s="1058"/>
      <c r="H42" s="1066">
        <v>734649.65304</v>
      </c>
      <c r="I42" s="1058"/>
      <c r="J42" s="1017">
        <v>8.3354372160881457E-2</v>
      </c>
      <c r="K42" s="1017">
        <v>0.16668437070771558</v>
      </c>
      <c r="L42" s="1017">
        <v>0.2500158769566691</v>
      </c>
      <c r="S42" s="1009"/>
    </row>
    <row r="43" spans="1:19" s="1014" customFormat="1" ht="20.100000000000001" customHeight="1">
      <c r="A43" s="1021" t="s">
        <v>559</v>
      </c>
      <c r="B43" s="1068">
        <v>2341716</v>
      </c>
      <c r="C43" s="1060"/>
      <c r="D43" s="1068">
        <v>6116.0999600000005</v>
      </c>
      <c r="E43" s="1061"/>
      <c r="F43" s="1068">
        <v>35237.005039999996</v>
      </c>
      <c r="G43" s="1061"/>
      <c r="H43" s="1068">
        <v>68449.584880000009</v>
      </c>
      <c r="I43" s="1060"/>
      <c r="J43" s="1022">
        <v>2.6118026097101442E-3</v>
      </c>
      <c r="K43" s="1022">
        <v>1.504751431855955E-2</v>
      </c>
      <c r="L43" s="1103">
        <v>2.9230523633096417E-2</v>
      </c>
      <c r="S43" s="1009"/>
    </row>
    <row r="44" spans="1:19">
      <c r="A44" s="1044"/>
    </row>
    <row r="45" spans="1:19">
      <c r="A45" s="1044"/>
    </row>
    <row r="47" spans="1:19" ht="15.75">
      <c r="A47" s="982"/>
      <c r="B47" s="985" t="s">
        <v>4</v>
      </c>
      <c r="C47" s="986"/>
      <c r="D47" s="1042"/>
      <c r="E47" s="982"/>
      <c r="F47" s="982"/>
      <c r="G47" s="982"/>
      <c r="H47" s="982"/>
      <c r="I47" s="982"/>
      <c r="J47" s="982"/>
      <c r="K47" s="987"/>
      <c r="L47" s="987" t="s">
        <v>2</v>
      </c>
    </row>
    <row r="48" spans="1:19" ht="15.75">
      <c r="A48" s="988"/>
      <c r="B48" s="989" t="s">
        <v>227</v>
      </c>
      <c r="C48" s="990"/>
      <c r="D48" s="1661" t="s">
        <v>229</v>
      </c>
      <c r="E48" s="1662"/>
      <c r="F48" s="1662"/>
      <c r="G48" s="1662"/>
      <c r="H48" s="1662"/>
      <c r="I48" s="1663"/>
      <c r="J48" s="1664" t="s">
        <v>433</v>
      </c>
      <c r="K48" s="1665"/>
      <c r="L48" s="1666"/>
    </row>
    <row r="49" spans="1:20" ht="15.75">
      <c r="A49" s="991" t="s">
        <v>3</v>
      </c>
      <c r="B49" s="992" t="s">
        <v>228</v>
      </c>
      <c r="C49" s="990"/>
      <c r="D49" s="993"/>
      <c r="E49" s="994"/>
      <c r="F49" s="993"/>
      <c r="G49" s="994"/>
      <c r="H49" s="993"/>
      <c r="I49" s="994"/>
      <c r="J49" s="995"/>
      <c r="K49" s="996"/>
      <c r="L49" s="996"/>
    </row>
    <row r="50" spans="1:20" ht="18.75">
      <c r="A50" s="997"/>
      <c r="B50" s="998" t="s">
        <v>745</v>
      </c>
      <c r="C50" s="999" t="s">
        <v>4</v>
      </c>
      <c r="D50" s="1000" t="s">
        <v>746</v>
      </c>
      <c r="E50" s="1001"/>
      <c r="F50" s="998" t="s">
        <v>747</v>
      </c>
      <c r="G50" s="1002"/>
      <c r="H50" s="998" t="s">
        <v>748</v>
      </c>
      <c r="I50" s="1002"/>
      <c r="J50" s="1003" t="s">
        <v>232</v>
      </c>
      <c r="K50" s="1004" t="s">
        <v>437</v>
      </c>
      <c r="L50" s="1004" t="s">
        <v>438</v>
      </c>
    </row>
    <row r="51" spans="1:20">
      <c r="A51" s="1005">
        <v>1</v>
      </c>
      <c r="B51" s="1006">
        <v>2</v>
      </c>
      <c r="C51" s="1007"/>
      <c r="D51" s="1006">
        <v>3</v>
      </c>
      <c r="E51" s="1007"/>
      <c r="F51" s="1008">
        <v>4</v>
      </c>
      <c r="G51" s="1007"/>
      <c r="H51" s="1006">
        <v>5</v>
      </c>
      <c r="I51" s="1007"/>
      <c r="J51" s="1007">
        <v>6</v>
      </c>
      <c r="K51" s="1007">
        <v>7</v>
      </c>
      <c r="L51" s="1005">
        <v>8</v>
      </c>
      <c r="P51" s="861"/>
    </row>
    <row r="52" spans="1:20" ht="15.75">
      <c r="A52" s="1011" t="s">
        <v>535</v>
      </c>
      <c r="B52" s="1065">
        <v>398671644</v>
      </c>
      <c r="C52" s="1052"/>
      <c r="D52" s="1065">
        <v>129639962.90016042</v>
      </c>
      <c r="E52" s="1012"/>
      <c r="F52" s="1065">
        <v>157069687.24900994</v>
      </c>
      <c r="G52" s="1012"/>
      <c r="H52" s="1065">
        <v>197393904.03450069</v>
      </c>
      <c r="I52" s="1012"/>
      <c r="J52" s="1013">
        <v>0.32517979357508658</v>
      </c>
      <c r="K52" s="1013">
        <v>0.39398259096904803</v>
      </c>
      <c r="L52" s="1013">
        <v>0.49512902912779189</v>
      </c>
      <c r="N52" s="861"/>
    </row>
    <row r="53" spans="1:20" ht="15.75">
      <c r="A53" s="1015" t="s">
        <v>536</v>
      </c>
      <c r="B53" s="1066"/>
      <c r="C53" s="1054"/>
      <c r="D53" s="1066"/>
      <c r="E53" s="1055"/>
      <c r="F53" s="1066"/>
      <c r="G53" s="1055"/>
      <c r="H53" s="1066"/>
      <c r="I53" s="1055"/>
      <c r="J53" s="1017"/>
      <c r="K53" s="1017"/>
      <c r="L53" s="1017"/>
      <c r="N53" s="861"/>
    </row>
    <row r="54" spans="1:20" ht="15.75">
      <c r="A54" s="1011" t="s">
        <v>537</v>
      </c>
      <c r="B54" s="1067">
        <v>349740000</v>
      </c>
      <c r="C54" s="1054"/>
      <c r="D54" s="1067">
        <v>111227402.15588002</v>
      </c>
      <c r="E54" s="1055"/>
      <c r="F54" s="1067">
        <v>136295044.49980998</v>
      </c>
      <c r="G54" s="1055"/>
      <c r="H54" s="1067">
        <v>165548408.68345001</v>
      </c>
      <c r="I54" s="1055"/>
      <c r="J54" s="1013">
        <v>0.3180288275744268</v>
      </c>
      <c r="K54" s="1013">
        <v>0.38970390718765363</v>
      </c>
      <c r="L54" s="1013">
        <v>0.47334708264267744</v>
      </c>
      <c r="N54" s="861"/>
      <c r="P54" s="861"/>
      <c r="R54" s="861"/>
    </row>
    <row r="55" spans="1:20" ht="15.75">
      <c r="A55" s="1015" t="s">
        <v>538</v>
      </c>
      <c r="B55" s="1066"/>
      <c r="C55" s="1057"/>
      <c r="D55" s="1066"/>
      <c r="E55" s="1055"/>
      <c r="F55" s="1066"/>
      <c r="G55" s="1055"/>
      <c r="H55" s="1066"/>
      <c r="I55" s="1055"/>
      <c r="J55" s="1017"/>
      <c r="K55" s="1017"/>
      <c r="L55" s="1017"/>
      <c r="N55" s="861"/>
    </row>
    <row r="56" spans="1:20">
      <c r="A56" s="1016" t="s">
        <v>539</v>
      </c>
      <c r="B56" s="1066">
        <v>170000000</v>
      </c>
      <c r="C56" s="1057"/>
      <c r="D56" s="1066">
        <v>56091158.27314999</v>
      </c>
      <c r="E56" s="1058"/>
      <c r="F56" s="1066">
        <v>66715990.008130006</v>
      </c>
      <c r="G56" s="1058"/>
      <c r="H56" s="1066">
        <v>78418920.915380016</v>
      </c>
      <c r="I56" s="1058"/>
      <c r="J56" s="1017">
        <v>0.32994798984205875</v>
      </c>
      <c r="K56" s="1017">
        <v>0.39244700004782357</v>
      </c>
      <c r="L56" s="1017">
        <v>0.46128777009047067</v>
      </c>
      <c r="N56" s="861"/>
      <c r="R56" s="861"/>
      <c r="T56" s="1142"/>
    </row>
    <row r="57" spans="1:20">
      <c r="A57" s="1016" t="s">
        <v>540</v>
      </c>
      <c r="B57" s="1066">
        <v>68400000</v>
      </c>
      <c r="C57" s="1057"/>
      <c r="D57" s="1066">
        <v>21664123.819010008</v>
      </c>
      <c r="E57" s="1058"/>
      <c r="F57" s="1066">
        <v>26264729.53895</v>
      </c>
      <c r="G57" s="1058"/>
      <c r="H57" s="1066">
        <v>32381639.032049995</v>
      </c>
      <c r="I57" s="1058"/>
      <c r="J57" s="1017">
        <v>0.31672695641827497</v>
      </c>
      <c r="K57" s="1017">
        <v>0.38398727396125731</v>
      </c>
      <c r="L57" s="1017">
        <v>0.47341577532236834</v>
      </c>
      <c r="N57" s="861"/>
      <c r="S57" s="1143"/>
      <c r="T57" s="1144"/>
    </row>
    <row r="58" spans="1:20">
      <c r="A58" s="1018" t="s">
        <v>541</v>
      </c>
      <c r="B58" s="1066"/>
      <c r="C58" s="1057"/>
      <c r="D58" s="1066"/>
      <c r="E58" s="1058"/>
      <c r="F58" s="1066"/>
      <c r="G58" s="1058"/>
      <c r="H58" s="1066"/>
      <c r="I58" s="1058"/>
      <c r="J58" s="1017"/>
      <c r="K58" s="1017"/>
      <c r="L58" s="1017"/>
      <c r="N58" s="861"/>
    </row>
    <row r="59" spans="1:20">
      <c r="A59" s="1016" t="s">
        <v>542</v>
      </c>
      <c r="B59" s="1066">
        <v>2930833</v>
      </c>
      <c r="C59" s="1057"/>
      <c r="D59" s="1066">
        <v>1140632.6545299997</v>
      </c>
      <c r="E59" s="1058"/>
      <c r="F59" s="1066">
        <v>1330562.6638500001</v>
      </c>
      <c r="G59" s="1058"/>
      <c r="H59" s="1066">
        <v>1594105.3976700001</v>
      </c>
      <c r="I59" s="1058"/>
      <c r="J59" s="1017">
        <v>0.38918377626087863</v>
      </c>
      <c r="K59" s="1017">
        <v>0.45398788120988132</v>
      </c>
      <c r="L59" s="1017">
        <v>0.54390864224266622</v>
      </c>
      <c r="N59" s="861"/>
      <c r="R59" s="861"/>
    </row>
    <row r="60" spans="1:20">
      <c r="A60" s="1016" t="s">
        <v>543</v>
      </c>
      <c r="B60" s="1066">
        <v>65229370</v>
      </c>
      <c r="C60" s="1057"/>
      <c r="D60" s="1066">
        <v>20465453.650210012</v>
      </c>
      <c r="E60" s="1058"/>
      <c r="F60" s="1066">
        <v>24864531.43736</v>
      </c>
      <c r="G60" s="1058"/>
      <c r="H60" s="1066">
        <v>30698020.317269992</v>
      </c>
      <c r="I60" s="1058"/>
      <c r="J60" s="1017">
        <v>0.31374599586367324</v>
      </c>
      <c r="K60" s="1017">
        <v>0.38118613497815479</v>
      </c>
      <c r="L60" s="1017">
        <v>0.47061653848979368</v>
      </c>
      <c r="N60" s="861"/>
    </row>
    <row r="61" spans="1:20">
      <c r="A61" s="1016" t="s">
        <v>544</v>
      </c>
      <c r="B61" s="1066">
        <v>239797</v>
      </c>
      <c r="C61" s="1057"/>
      <c r="D61" s="1066">
        <v>58037.514269999992</v>
      </c>
      <c r="E61" s="1058"/>
      <c r="F61" s="1066">
        <v>69635.437739999994</v>
      </c>
      <c r="G61" s="1058"/>
      <c r="H61" s="1066">
        <v>89513.317110000004</v>
      </c>
      <c r="I61" s="1058"/>
      <c r="J61" s="1017">
        <v>0.24202769121381831</v>
      </c>
      <c r="K61" s="1017">
        <v>0.29039328156732569</v>
      </c>
      <c r="L61" s="1017">
        <v>0.37328789396864848</v>
      </c>
      <c r="N61" s="861"/>
    </row>
    <row r="62" spans="1:20">
      <c r="A62" s="1016" t="s">
        <v>545</v>
      </c>
      <c r="B62" s="1066">
        <v>2300000</v>
      </c>
      <c r="C62" s="1057"/>
      <c r="D62" s="1066">
        <v>804110.85124999995</v>
      </c>
      <c r="E62" s="1058"/>
      <c r="F62" s="1066">
        <v>918182.66524999996</v>
      </c>
      <c r="G62" s="1058"/>
      <c r="H62" s="1066">
        <v>1066684.5773799999</v>
      </c>
      <c r="I62" s="1058"/>
      <c r="J62" s="1017">
        <v>0.34961341358695652</v>
      </c>
      <c r="K62" s="1017">
        <v>0.39920985445652174</v>
      </c>
      <c r="L62" s="1017">
        <v>0.46377590320869561</v>
      </c>
      <c r="N62" s="861"/>
    </row>
    <row r="63" spans="1:20">
      <c r="A63" s="1016" t="s">
        <v>546</v>
      </c>
      <c r="B63" s="1066">
        <v>38500000</v>
      </c>
      <c r="C63" s="1057"/>
      <c r="D63" s="1066">
        <v>12870001.616179999</v>
      </c>
      <c r="E63" s="1058"/>
      <c r="F63" s="1066">
        <v>16624535.73769</v>
      </c>
      <c r="G63" s="1058"/>
      <c r="H63" s="1066">
        <v>22117925.480890002</v>
      </c>
      <c r="I63" s="1058"/>
      <c r="J63" s="1017">
        <v>0.33428575626441553</v>
      </c>
      <c r="K63" s="1017">
        <v>0.4318061230568831</v>
      </c>
      <c r="L63" s="1017">
        <v>0.57449157093220782</v>
      </c>
      <c r="N63" s="861"/>
    </row>
    <row r="64" spans="1:20">
      <c r="A64" s="1018" t="s">
        <v>547</v>
      </c>
      <c r="B64" s="1066"/>
      <c r="C64" s="1057"/>
      <c r="D64" s="1066"/>
      <c r="E64" s="1058"/>
      <c r="F64" s="1066"/>
      <c r="G64" s="1058"/>
      <c r="H64" s="1066"/>
      <c r="I64" s="1058"/>
      <c r="J64" s="1017"/>
      <c r="K64" s="1017"/>
      <c r="L64" s="1017"/>
      <c r="N64" s="861"/>
    </row>
    <row r="65" spans="1:14">
      <c r="A65" s="1016" t="s">
        <v>548</v>
      </c>
      <c r="B65" s="1066">
        <v>10000</v>
      </c>
      <c r="C65" s="1057"/>
      <c r="D65" s="1066">
        <v>-200.18199999999999</v>
      </c>
      <c r="E65" s="1058"/>
      <c r="F65" s="1066">
        <v>-200.18199999999999</v>
      </c>
      <c r="G65" s="1058"/>
      <c r="H65" s="1066">
        <v>-200.18199999999999</v>
      </c>
      <c r="I65" s="1058"/>
      <c r="J65" s="1017"/>
      <c r="K65" s="1017"/>
      <c r="L65" s="1017"/>
      <c r="N65" s="861"/>
    </row>
    <row r="66" spans="1:14">
      <c r="A66" s="1016" t="s">
        <v>549</v>
      </c>
      <c r="B66" s="1066">
        <v>64100000</v>
      </c>
      <c r="C66" s="1057"/>
      <c r="D66" s="1066">
        <v>17782129.311049998</v>
      </c>
      <c r="E66" s="1058"/>
      <c r="F66" s="1066">
        <v>23239300.890989996</v>
      </c>
      <c r="G66" s="1058"/>
      <c r="H66" s="1066">
        <v>28500450.964560006</v>
      </c>
      <c r="I66" s="1058"/>
      <c r="J66" s="1017">
        <v>0.27741231374492975</v>
      </c>
      <c r="K66" s="1017">
        <v>0.36254759580327606</v>
      </c>
      <c r="L66" s="1017">
        <v>0.4446248200399377</v>
      </c>
      <c r="N66" s="861"/>
    </row>
    <row r="67" spans="1:14">
      <c r="A67" s="1018" t="s">
        <v>541</v>
      </c>
      <c r="B67" s="1066"/>
      <c r="C67" s="1057"/>
      <c r="D67" s="1066"/>
      <c r="E67" s="1058"/>
      <c r="F67" s="1066"/>
      <c r="G67" s="1058"/>
      <c r="H67" s="1066"/>
      <c r="I67" s="1058"/>
      <c r="J67" s="1017"/>
      <c r="K67" s="1017"/>
      <c r="L67" s="1017"/>
      <c r="N67" s="861"/>
    </row>
    <row r="68" spans="1:14">
      <c r="A68" s="1016" t="s">
        <v>550</v>
      </c>
      <c r="B68" s="1066">
        <v>53548000</v>
      </c>
      <c r="C68" s="1057"/>
      <c r="D68" s="1066">
        <v>14174652.636940001</v>
      </c>
      <c r="E68" s="1058"/>
      <c r="F68" s="1066">
        <v>18464276.835879996</v>
      </c>
      <c r="G68" s="1058"/>
      <c r="H68" s="1066">
        <v>22763138.007870004</v>
      </c>
      <c r="I68" s="1058"/>
      <c r="J68" s="1017">
        <v>0.26470928208224398</v>
      </c>
      <c r="K68" s="1017">
        <v>0.34481730103607972</v>
      </c>
      <c r="L68" s="1017">
        <v>0.42509781892638387</v>
      </c>
      <c r="N68" s="861"/>
    </row>
    <row r="69" spans="1:14">
      <c r="A69" s="1016" t="s">
        <v>551</v>
      </c>
      <c r="B69" s="1066">
        <v>10539000</v>
      </c>
      <c r="C69" s="1057"/>
      <c r="D69" s="1066">
        <v>3607476.5301099997</v>
      </c>
      <c r="E69" s="1058"/>
      <c r="F69" s="1066">
        <v>4775023.9111099998</v>
      </c>
      <c r="G69" s="1058"/>
      <c r="H69" s="1066">
        <v>5737312.471690001</v>
      </c>
      <c r="I69" s="1058"/>
      <c r="J69" s="1017">
        <v>0.34229780150963085</v>
      </c>
      <c r="K69" s="1017">
        <v>0.45308130857861273</v>
      </c>
      <c r="L69" s="1017">
        <v>0.54438869643135035</v>
      </c>
      <c r="N69" s="861"/>
    </row>
    <row r="70" spans="1:14">
      <c r="A70" s="1016" t="s">
        <v>552</v>
      </c>
      <c r="B70" s="1066">
        <v>13000</v>
      </c>
      <c r="C70" s="1057"/>
      <c r="D70" s="1066">
        <v>0.14399999999999999</v>
      </c>
      <c r="E70" s="1058"/>
      <c r="F70" s="1066">
        <v>0.14399999999999999</v>
      </c>
      <c r="G70" s="1058"/>
      <c r="H70" s="1066">
        <v>0.48499999999999999</v>
      </c>
      <c r="I70" s="1058"/>
      <c r="J70" s="1017">
        <v>1.1076923076923075E-5</v>
      </c>
      <c r="K70" s="1017">
        <v>1.1076923076923075E-5</v>
      </c>
      <c r="L70" s="1017">
        <v>3.7307692307692308E-5</v>
      </c>
      <c r="N70" s="861"/>
    </row>
    <row r="71" spans="1:14">
      <c r="A71" s="1016" t="s">
        <v>553</v>
      </c>
      <c r="B71" s="1066">
        <v>1700000</v>
      </c>
      <c r="C71" s="1057"/>
      <c r="D71" s="1066">
        <v>496794.23800000001</v>
      </c>
      <c r="E71" s="1058"/>
      <c r="F71" s="1066">
        <v>600749.527</v>
      </c>
      <c r="G71" s="1058"/>
      <c r="H71" s="1066">
        <v>725150.61199999996</v>
      </c>
      <c r="I71" s="1058"/>
      <c r="J71" s="1017">
        <v>0.29223190470588234</v>
      </c>
      <c r="K71" s="1017">
        <v>0.35338207470588234</v>
      </c>
      <c r="L71" s="1017">
        <v>0.42655918352941175</v>
      </c>
      <c r="N71" s="861"/>
    </row>
    <row r="72" spans="1:14">
      <c r="A72" s="1016" t="s">
        <v>554</v>
      </c>
      <c r="B72" s="1066">
        <v>4740000</v>
      </c>
      <c r="C72" s="1057"/>
      <c r="D72" s="1066">
        <v>1519082.4626199999</v>
      </c>
      <c r="E72" s="1058"/>
      <c r="F72" s="1066">
        <v>1931579.0709000002</v>
      </c>
      <c r="G72" s="1058"/>
      <c r="H72" s="1066">
        <v>2337659.9792900002</v>
      </c>
      <c r="I72" s="1058"/>
      <c r="J72" s="1017">
        <v>0.32048153219831221</v>
      </c>
      <c r="K72" s="1017">
        <v>0.40750613310126588</v>
      </c>
      <c r="L72" s="1017">
        <v>0.49317721082067512</v>
      </c>
      <c r="N72" s="861"/>
    </row>
    <row r="73" spans="1:14">
      <c r="A73" s="1016" t="s">
        <v>755</v>
      </c>
      <c r="B73" s="1066"/>
      <c r="C73" s="1057"/>
      <c r="D73" s="1066">
        <v>1.32172</v>
      </c>
      <c r="E73" s="1058"/>
      <c r="F73" s="1066">
        <v>-23.212</v>
      </c>
      <c r="G73" s="1058"/>
      <c r="H73" s="1066">
        <v>-23.151</v>
      </c>
      <c r="I73" s="1058"/>
      <c r="J73" s="1017"/>
      <c r="K73" s="1017"/>
      <c r="L73" s="1017"/>
      <c r="N73" s="861"/>
    </row>
    <row r="74" spans="1:14">
      <c r="A74" s="1016" t="s">
        <v>756</v>
      </c>
      <c r="B74" s="1066"/>
      <c r="C74" s="1057"/>
      <c r="D74" s="1066">
        <v>9.9000000000000008E-3</v>
      </c>
      <c r="E74" s="1058"/>
      <c r="F74" s="1066">
        <v>1.9899999999999998E-2</v>
      </c>
      <c r="G74" s="1058"/>
      <c r="H74" s="1066">
        <v>1.9899999999999998E-2</v>
      </c>
      <c r="I74" s="1058"/>
      <c r="J74" s="1017"/>
      <c r="K74" s="1017"/>
      <c r="L74" s="1017"/>
      <c r="N74" s="861"/>
    </row>
    <row r="75" spans="1:14">
      <c r="A75" s="1019" t="s">
        <v>757</v>
      </c>
      <c r="B75" s="1066"/>
      <c r="C75" s="1057"/>
      <c r="D75" s="1066">
        <v>0.253</v>
      </c>
      <c r="E75" s="1058"/>
      <c r="F75" s="1066">
        <v>0.253</v>
      </c>
      <c r="G75" s="1058"/>
      <c r="H75" s="1066">
        <v>0.253</v>
      </c>
      <c r="I75" s="1058"/>
      <c r="J75" s="1017"/>
      <c r="K75" s="1017"/>
      <c r="L75" s="1017"/>
      <c r="N75" s="861"/>
    </row>
    <row r="76" spans="1:14" ht="18.75">
      <c r="A76" s="1011" t="s">
        <v>555</v>
      </c>
      <c r="B76" s="1067">
        <v>46589928</v>
      </c>
      <c r="C76" s="1054"/>
      <c r="D76" s="1067">
        <v>18327792.394650396</v>
      </c>
      <c r="E76" s="1055"/>
      <c r="F76" s="1067">
        <v>20634805.977689955</v>
      </c>
      <c r="G76" s="1055"/>
      <c r="H76" s="1067">
        <v>31278922.093000676</v>
      </c>
      <c r="I76" s="1145"/>
      <c r="J76" s="1013">
        <v>0.39338529122969229</v>
      </c>
      <c r="K76" s="1013">
        <v>0.44290272304541778</v>
      </c>
      <c r="L76" s="1013">
        <v>0.67136661153459343</v>
      </c>
      <c r="N76" s="861"/>
    </row>
    <row r="77" spans="1:14" ht="15.75">
      <c r="A77" s="1015" t="s">
        <v>538</v>
      </c>
      <c r="B77" s="1053"/>
      <c r="C77" s="1057"/>
      <c r="D77" s="1053"/>
      <c r="E77" s="1058"/>
      <c r="F77" s="1053"/>
      <c r="G77" s="1058"/>
      <c r="H77" s="1053"/>
      <c r="I77" s="1058"/>
      <c r="J77" s="1017"/>
      <c r="K77" s="1017"/>
      <c r="L77" s="1017"/>
      <c r="N77" s="861"/>
    </row>
    <row r="78" spans="1:14">
      <c r="A78" s="1016" t="s">
        <v>556</v>
      </c>
      <c r="B78" s="1056">
        <v>499868</v>
      </c>
      <c r="C78" s="1057"/>
      <c r="D78" s="1056">
        <v>105905.25874</v>
      </c>
      <c r="E78" s="1059"/>
      <c r="F78" s="1056">
        <v>112880.07127</v>
      </c>
      <c r="G78" s="1059"/>
      <c r="H78" s="1056">
        <v>72855.858680000005</v>
      </c>
      <c r="I78" s="1059"/>
      <c r="J78" s="1017">
        <v>0.21186645022285885</v>
      </c>
      <c r="K78" s="1017">
        <v>0.22581975895636447</v>
      </c>
      <c r="L78" s="1017">
        <v>0.14575019541158868</v>
      </c>
      <c r="N78" s="861"/>
    </row>
    <row r="79" spans="1:14">
      <c r="A79" s="1018" t="s">
        <v>557</v>
      </c>
      <c r="B79" s="1056"/>
      <c r="C79" s="1057"/>
      <c r="D79" s="1056"/>
      <c r="E79" s="1058"/>
      <c r="F79" s="1056"/>
      <c r="G79" s="1058"/>
      <c r="H79" s="1056"/>
      <c r="I79" s="1058"/>
      <c r="J79" s="1017"/>
      <c r="K79" s="1017"/>
      <c r="L79" s="1017"/>
      <c r="N79" s="861"/>
    </row>
    <row r="80" spans="1:14">
      <c r="A80" s="1020" t="s">
        <v>558</v>
      </c>
      <c r="B80" s="1066">
        <v>499868</v>
      </c>
      <c r="C80" s="1057"/>
      <c r="D80" s="1066">
        <v>222.35276000000002</v>
      </c>
      <c r="E80" s="1058"/>
      <c r="F80" s="1066">
        <v>222.35276000000002</v>
      </c>
      <c r="G80" s="1058"/>
      <c r="H80" s="1066">
        <v>721.45517000000007</v>
      </c>
      <c r="I80" s="1058"/>
      <c r="J80" s="1017">
        <v>4.448229532596606E-4</v>
      </c>
      <c r="K80" s="1017">
        <v>4.448229532596606E-4</v>
      </c>
      <c r="L80" s="1017">
        <v>1.4432913689213954E-3</v>
      </c>
      <c r="N80" s="861"/>
    </row>
    <row r="81" spans="1:14">
      <c r="A81" s="1020" t="s">
        <v>726</v>
      </c>
      <c r="B81" s="1066"/>
      <c r="C81" s="1057"/>
      <c r="D81" s="1066">
        <v>105682.90598000001</v>
      </c>
      <c r="E81" s="1058"/>
      <c r="F81" s="1066">
        <v>112657.71851000001</v>
      </c>
      <c r="G81" s="1058"/>
      <c r="H81" s="1066">
        <v>72134.403510000004</v>
      </c>
      <c r="I81" s="1058"/>
      <c r="J81" s="1017"/>
      <c r="K81" s="1017"/>
      <c r="L81" s="1017"/>
      <c r="N81" s="861"/>
    </row>
    <row r="82" spans="1:14">
      <c r="A82" s="1016" t="s">
        <v>722</v>
      </c>
      <c r="B82" s="1066">
        <v>7437077</v>
      </c>
      <c r="C82" s="1057"/>
      <c r="D82" s="1066"/>
      <c r="E82" s="1058"/>
      <c r="F82" s="1066"/>
      <c r="G82" s="1058"/>
      <c r="H82" s="1066">
        <v>7437077.4013100006</v>
      </c>
      <c r="I82" s="1058"/>
      <c r="J82" s="1017"/>
      <c r="K82" s="1017"/>
      <c r="L82" s="1017">
        <v>1.0000000539607161</v>
      </c>
      <c r="N82" s="861"/>
    </row>
    <row r="83" spans="1:14">
      <c r="A83" s="1016" t="s">
        <v>723</v>
      </c>
      <c r="B83" s="1066">
        <v>4680000</v>
      </c>
      <c r="C83" s="1057"/>
      <c r="D83" s="1066">
        <v>1453839.08127</v>
      </c>
      <c r="E83" s="1058"/>
      <c r="F83" s="1066">
        <v>1790891.12329</v>
      </c>
      <c r="G83" s="1058"/>
      <c r="H83" s="1066">
        <v>2116915.7908000001</v>
      </c>
      <c r="I83" s="1058"/>
      <c r="J83" s="1017">
        <v>0.3106493763397436</v>
      </c>
      <c r="K83" s="1017">
        <v>0.38266904343803421</v>
      </c>
      <c r="L83" s="1017">
        <v>0.45233243393162392</v>
      </c>
      <c r="N83" s="861"/>
    </row>
    <row r="84" spans="1:14">
      <c r="A84" s="1016" t="s">
        <v>724</v>
      </c>
      <c r="B84" s="1066">
        <v>31034571</v>
      </c>
      <c r="C84" s="1057"/>
      <c r="D84" s="1066">
        <v>15789367.492870396</v>
      </c>
      <c r="E84" s="1058"/>
      <c r="F84" s="1066">
        <v>17508323.310589958</v>
      </c>
      <c r="G84" s="1058"/>
      <c r="H84" s="1066">
        <v>20185252.096930675</v>
      </c>
      <c r="I84" s="1058"/>
      <c r="J84" s="1017">
        <v>0.50876706150925677</v>
      </c>
      <c r="K84" s="1017">
        <v>0.56415548037026053</v>
      </c>
      <c r="L84" s="1017">
        <v>0.65041182934124253</v>
      </c>
      <c r="N84" s="861"/>
    </row>
    <row r="85" spans="1:14">
      <c r="A85" s="1016" t="s">
        <v>725</v>
      </c>
      <c r="B85" s="1066">
        <v>2938412</v>
      </c>
      <c r="C85" s="1057"/>
      <c r="D85" s="1066">
        <v>978680.56177000003</v>
      </c>
      <c r="E85" s="1058"/>
      <c r="F85" s="1066">
        <v>1222711.47254</v>
      </c>
      <c r="G85" s="1058"/>
      <c r="H85" s="1066">
        <v>1466820.9452799999</v>
      </c>
      <c r="I85" s="1058"/>
      <c r="J85" s="1017">
        <v>0.33306444493488319</v>
      </c>
      <c r="K85" s="1017">
        <v>0.41611301360734981</v>
      </c>
      <c r="L85" s="1017">
        <v>0.49918831847950523</v>
      </c>
      <c r="N85" s="861"/>
    </row>
    <row r="86" spans="1:14" ht="15.75">
      <c r="A86" s="1021" t="s">
        <v>559</v>
      </c>
      <c r="B86" s="1068">
        <v>2341716</v>
      </c>
      <c r="C86" s="1060"/>
      <c r="D86" s="1068">
        <v>84768.349629999997</v>
      </c>
      <c r="E86" s="1061"/>
      <c r="F86" s="1068">
        <v>139836.77151000002</v>
      </c>
      <c r="G86" s="1061"/>
      <c r="H86" s="1068">
        <v>566573.25805000006</v>
      </c>
      <c r="I86" s="1060"/>
      <c r="J86" s="1022">
        <v>3.6199244327663985E-2</v>
      </c>
      <c r="K86" s="1022">
        <v>5.9715512688131279E-2</v>
      </c>
      <c r="L86" s="1103">
        <v>0.2419478954962942</v>
      </c>
      <c r="N86" s="861"/>
    </row>
    <row r="87" spans="1:14" ht="12.75" customHeight="1"/>
    <row r="88" spans="1:14">
      <c r="A88" s="1010"/>
    </row>
    <row r="89" spans="1:14" ht="15.75">
      <c r="A89" s="982"/>
      <c r="B89" s="985" t="s">
        <v>4</v>
      </c>
      <c r="C89" s="986"/>
      <c r="D89" s="1042"/>
      <c r="E89" s="982"/>
      <c r="F89" s="982"/>
      <c r="G89" s="982"/>
      <c r="H89" s="982"/>
      <c r="I89" s="982"/>
      <c r="J89" s="982"/>
      <c r="K89" s="987"/>
      <c r="L89" s="987" t="s">
        <v>2</v>
      </c>
    </row>
    <row r="90" spans="1:14" ht="15.75">
      <c r="A90" s="988"/>
      <c r="B90" s="989" t="s">
        <v>227</v>
      </c>
      <c r="C90" s="990"/>
      <c r="D90" s="1661" t="s">
        <v>229</v>
      </c>
      <c r="E90" s="1662"/>
      <c r="F90" s="1662"/>
      <c r="G90" s="1662"/>
      <c r="H90" s="1662"/>
      <c r="I90" s="1663"/>
      <c r="J90" s="1664" t="s">
        <v>433</v>
      </c>
      <c r="K90" s="1665"/>
      <c r="L90" s="1666"/>
    </row>
    <row r="91" spans="1:14" ht="15.75">
      <c r="A91" s="991" t="s">
        <v>3</v>
      </c>
      <c r="B91" s="992" t="s">
        <v>228</v>
      </c>
      <c r="C91" s="990"/>
      <c r="D91" s="993"/>
      <c r="E91" s="994"/>
      <c r="F91" s="993"/>
      <c r="G91" s="994"/>
      <c r="H91" s="993"/>
      <c r="I91" s="994"/>
      <c r="J91" s="995"/>
      <c r="K91" s="996"/>
      <c r="L91" s="996"/>
    </row>
    <row r="92" spans="1:14" ht="18.75">
      <c r="A92" s="997"/>
      <c r="B92" s="998" t="s">
        <v>745</v>
      </c>
      <c r="C92" s="999" t="s">
        <v>4</v>
      </c>
      <c r="D92" s="1000" t="s">
        <v>749</v>
      </c>
      <c r="E92" s="1001"/>
      <c r="F92" s="998" t="s">
        <v>750</v>
      </c>
      <c r="G92" s="1002"/>
      <c r="H92" s="998" t="s">
        <v>751</v>
      </c>
      <c r="I92" s="1002"/>
      <c r="J92" s="1003" t="s">
        <v>232</v>
      </c>
      <c r="K92" s="1004" t="s">
        <v>437</v>
      </c>
      <c r="L92" s="1004" t="s">
        <v>438</v>
      </c>
    </row>
    <row r="93" spans="1:14">
      <c r="A93" s="1005">
        <v>1</v>
      </c>
      <c r="B93" s="1006">
        <v>2</v>
      </c>
      <c r="C93" s="1007"/>
      <c r="D93" s="1006">
        <v>3</v>
      </c>
      <c r="E93" s="1007"/>
      <c r="F93" s="1008">
        <v>4</v>
      </c>
      <c r="G93" s="1007"/>
      <c r="H93" s="1006">
        <v>5</v>
      </c>
      <c r="I93" s="1007"/>
      <c r="J93" s="1007">
        <v>6</v>
      </c>
      <c r="K93" s="1007">
        <v>7</v>
      </c>
      <c r="L93" s="1005">
        <v>8</v>
      </c>
    </row>
    <row r="94" spans="1:14" ht="15.75">
      <c r="A94" s="1011" t="s">
        <v>535</v>
      </c>
      <c r="B94" s="1065">
        <v>398671644</v>
      </c>
      <c r="C94" s="1052"/>
      <c r="D94" s="1065">
        <v>235806920.44989973</v>
      </c>
      <c r="E94" s="1012"/>
      <c r="F94" s="1065">
        <v>268909812.70524997</v>
      </c>
      <c r="G94" s="1052"/>
      <c r="H94" s="1065">
        <v>304511824.7823481</v>
      </c>
      <c r="I94" s="1012"/>
      <c r="J94" s="1013">
        <v>0.59148154627696503</v>
      </c>
      <c r="K94" s="1013">
        <v>0.67451452028840553</v>
      </c>
      <c r="L94" s="1013">
        <v>0.76381611124153115</v>
      </c>
    </row>
    <row r="95" spans="1:14" ht="15.75">
      <c r="A95" s="1015" t="s">
        <v>536</v>
      </c>
      <c r="B95" s="1066"/>
      <c r="C95" s="1054"/>
      <c r="D95" s="1066"/>
      <c r="E95" s="1055"/>
      <c r="F95" s="1066"/>
      <c r="G95" s="1055"/>
      <c r="H95" s="1066"/>
      <c r="I95" s="1055"/>
      <c r="J95" s="1017"/>
      <c r="K95" s="1017"/>
      <c r="L95" s="1017"/>
    </row>
    <row r="96" spans="1:14" ht="15.75">
      <c r="A96" s="1011" t="s">
        <v>537</v>
      </c>
      <c r="B96" s="1067">
        <v>349740000</v>
      </c>
      <c r="C96" s="1054"/>
      <c r="D96" s="1067">
        <v>200306136.03803003</v>
      </c>
      <c r="E96" s="1055"/>
      <c r="F96" s="1067">
        <v>233210076.18811995</v>
      </c>
      <c r="G96" s="1055"/>
      <c r="H96" s="1067">
        <v>264847425.45721003</v>
      </c>
      <c r="I96" s="1055"/>
      <c r="J96" s="1013">
        <v>0.57272870142971932</v>
      </c>
      <c r="K96" s="1013">
        <v>0.66680984785303354</v>
      </c>
      <c r="L96" s="1013">
        <v>0.75726947291476532</v>
      </c>
    </row>
    <row r="97" spans="1:12" ht="15.75">
      <c r="A97" s="1015" t="s">
        <v>538</v>
      </c>
      <c r="B97" s="1066"/>
      <c r="C97" s="1057"/>
      <c r="D97" s="1066"/>
      <c r="E97" s="1055"/>
      <c r="F97" s="1066"/>
      <c r="G97" s="1055"/>
      <c r="H97" s="1066"/>
      <c r="I97" s="1055"/>
      <c r="J97" s="1017"/>
      <c r="K97" s="1017"/>
      <c r="L97" s="1017"/>
    </row>
    <row r="98" spans="1:12">
      <c r="A98" s="1016" t="s">
        <v>539</v>
      </c>
      <c r="B98" s="1066">
        <v>170000000</v>
      </c>
      <c r="C98" s="1057"/>
      <c r="D98" s="1066">
        <v>97335178.018619999</v>
      </c>
      <c r="E98" s="1058"/>
      <c r="F98" s="1066">
        <v>115118539.02754998</v>
      </c>
      <c r="G98" s="1058"/>
      <c r="H98" s="1066">
        <v>131055315.27565001</v>
      </c>
      <c r="I98" s="1058"/>
      <c r="J98" s="1017">
        <v>0.57255987069776471</v>
      </c>
      <c r="K98" s="1017">
        <v>0.67716787663264699</v>
      </c>
      <c r="L98" s="1017">
        <v>0.77091361926852942</v>
      </c>
    </row>
    <row r="99" spans="1:12">
      <c r="A99" s="1016" t="s">
        <v>540</v>
      </c>
      <c r="B99" s="1066">
        <v>68400000</v>
      </c>
      <c r="C99" s="1057"/>
      <c r="D99" s="1066">
        <v>38541179.072920009</v>
      </c>
      <c r="E99" s="1058"/>
      <c r="F99" s="1066">
        <v>45072638.138959989</v>
      </c>
      <c r="G99" s="1058"/>
      <c r="H99" s="1066">
        <v>51922574.293260008</v>
      </c>
      <c r="I99" s="1058"/>
      <c r="J99" s="1017">
        <v>0.56346753030584806</v>
      </c>
      <c r="K99" s="1017">
        <v>0.65895669793801148</v>
      </c>
      <c r="L99" s="1017">
        <v>0.75910196335175451</v>
      </c>
    </row>
    <row r="100" spans="1:12">
      <c r="A100" s="1018" t="s">
        <v>541</v>
      </c>
      <c r="B100" s="1066"/>
      <c r="C100" s="1057"/>
      <c r="D100" s="1066"/>
      <c r="E100" s="1058"/>
      <c r="F100" s="1066"/>
      <c r="G100" s="1058"/>
      <c r="H100" s="1066"/>
      <c r="I100" s="1058"/>
      <c r="J100" s="1017"/>
      <c r="K100" s="1017"/>
      <c r="L100" s="1017"/>
    </row>
    <row r="101" spans="1:12">
      <c r="A101" s="1016" t="s">
        <v>542</v>
      </c>
      <c r="B101" s="1066">
        <v>2930833</v>
      </c>
      <c r="C101" s="1057"/>
      <c r="D101" s="1066">
        <v>1907442.9456099998</v>
      </c>
      <c r="E101" s="1058"/>
      <c r="F101" s="1066">
        <v>2187426.95725</v>
      </c>
      <c r="G101" s="1058"/>
      <c r="H101" s="1066">
        <v>2584749.1949699996</v>
      </c>
      <c r="I101" s="1058"/>
      <c r="J101" s="1017">
        <v>0.65081939012219392</v>
      </c>
      <c r="K101" s="1017">
        <v>0.74634991391525884</v>
      </c>
      <c r="L101" s="1017">
        <v>0.88191623165495936</v>
      </c>
    </row>
    <row r="102" spans="1:12">
      <c r="A102" s="1016" t="s">
        <v>543</v>
      </c>
      <c r="B102" s="1066">
        <v>65229370</v>
      </c>
      <c r="C102" s="1057"/>
      <c r="D102" s="1066">
        <v>36523383.514870003</v>
      </c>
      <c r="E102" s="1058"/>
      <c r="F102" s="1066">
        <v>42756902.746119998</v>
      </c>
      <c r="G102" s="1058"/>
      <c r="H102" s="1066">
        <v>49190869.318420008</v>
      </c>
      <c r="I102" s="1058"/>
      <c r="J102" s="1017">
        <v>0.559922371086368</v>
      </c>
      <c r="K102" s="1017">
        <v>0.65548544691018784</v>
      </c>
      <c r="L102" s="1017">
        <v>0.75412148420903047</v>
      </c>
    </row>
    <row r="103" spans="1:12">
      <c r="A103" s="1016" t="s">
        <v>544</v>
      </c>
      <c r="B103" s="1066">
        <v>239797</v>
      </c>
      <c r="C103" s="1057"/>
      <c r="D103" s="1066">
        <v>110352.61244000001</v>
      </c>
      <c r="E103" s="1058"/>
      <c r="F103" s="1066">
        <v>128308.43559000002</v>
      </c>
      <c r="G103" s="1058"/>
      <c r="H103" s="1066">
        <v>146955.77987</v>
      </c>
      <c r="I103" s="1058"/>
      <c r="J103" s="1017">
        <v>0.46019179739529692</v>
      </c>
      <c r="K103" s="1017">
        <v>0.53507106256542003</v>
      </c>
      <c r="L103" s="1017">
        <v>0.61283410497212221</v>
      </c>
    </row>
    <row r="104" spans="1:12">
      <c r="A104" s="1016" t="s">
        <v>545</v>
      </c>
      <c r="B104" s="1066">
        <v>2300000</v>
      </c>
      <c r="C104" s="1057"/>
      <c r="D104" s="1066">
        <v>1245549.43178</v>
      </c>
      <c r="E104" s="1058"/>
      <c r="F104" s="1066">
        <v>1445291.3953800001</v>
      </c>
      <c r="G104" s="1058"/>
      <c r="H104" s="1066">
        <v>1649879.9883800002</v>
      </c>
      <c r="I104" s="1058"/>
      <c r="J104" s="1017">
        <v>0.54154323120869563</v>
      </c>
      <c r="K104" s="1017">
        <v>0.62838756320869571</v>
      </c>
      <c r="L104" s="1017">
        <v>0.7173391253826088</v>
      </c>
    </row>
    <row r="105" spans="1:12">
      <c r="A105" s="1016" t="s">
        <v>546</v>
      </c>
      <c r="B105" s="1066">
        <v>38500000</v>
      </c>
      <c r="C105" s="1057"/>
      <c r="D105" s="1066">
        <v>25641998.208219998</v>
      </c>
      <c r="E105" s="1058"/>
      <c r="F105" s="1066">
        <v>27841725.021359995</v>
      </c>
      <c r="G105" s="1058"/>
      <c r="H105" s="1066">
        <v>30458508.283110004</v>
      </c>
      <c r="I105" s="1058"/>
      <c r="J105" s="1017">
        <v>0.66602592748623368</v>
      </c>
      <c r="K105" s="1017">
        <v>0.72316168886649335</v>
      </c>
      <c r="L105" s="1017">
        <v>0.79113008527558448</v>
      </c>
    </row>
    <row r="106" spans="1:12">
      <c r="A106" s="1018" t="s">
        <v>547</v>
      </c>
      <c r="B106" s="1066"/>
      <c r="C106" s="1057"/>
      <c r="D106" s="1066"/>
      <c r="E106" s="1058"/>
      <c r="F106" s="1066"/>
      <c r="G106" s="1058"/>
      <c r="H106" s="1066"/>
      <c r="I106" s="1058"/>
      <c r="J106" s="1017"/>
      <c r="K106" s="1017"/>
      <c r="L106" s="1017"/>
    </row>
    <row r="107" spans="1:12">
      <c r="A107" s="1016" t="s">
        <v>548</v>
      </c>
      <c r="B107" s="1066">
        <v>10000</v>
      </c>
      <c r="C107" s="1057"/>
      <c r="D107" s="1066">
        <v>-200.18199999999999</v>
      </c>
      <c r="E107" s="1058"/>
      <c r="F107" s="1066">
        <v>-200.18199999999999</v>
      </c>
      <c r="G107" s="1058"/>
      <c r="H107" s="1066">
        <v>4027.2240000000002</v>
      </c>
      <c r="I107" s="1058"/>
      <c r="J107" s="1017"/>
      <c r="K107" s="1017"/>
      <c r="L107" s="1017">
        <v>0.40272240000000004</v>
      </c>
    </row>
    <row r="108" spans="1:12">
      <c r="A108" s="1016" t="s">
        <v>549</v>
      </c>
      <c r="B108" s="1066">
        <v>64100000</v>
      </c>
      <c r="C108" s="1057"/>
      <c r="D108" s="1066">
        <v>33941500.627920002</v>
      </c>
      <c r="E108" s="1058"/>
      <c r="F108" s="1066">
        <v>39561660.532120004</v>
      </c>
      <c r="G108" s="1058"/>
      <c r="H108" s="1066">
        <v>45026789.74667</v>
      </c>
      <c r="I108" s="1058"/>
      <c r="J108" s="1017">
        <v>0.52950859013915763</v>
      </c>
      <c r="K108" s="1017">
        <v>0.61718659176474266</v>
      </c>
      <c r="L108" s="1017">
        <v>0.70244601788876759</v>
      </c>
    </row>
    <row r="109" spans="1:12">
      <c r="A109" s="1018" t="s">
        <v>541</v>
      </c>
      <c r="B109" s="1066"/>
      <c r="C109" s="1057"/>
      <c r="D109" s="1066"/>
      <c r="E109" s="1058"/>
      <c r="F109" s="1066"/>
      <c r="G109" s="1058"/>
      <c r="H109" s="1066"/>
      <c r="I109" s="1058"/>
      <c r="J109" s="1017"/>
      <c r="K109" s="1017"/>
      <c r="L109" s="1017"/>
    </row>
    <row r="110" spans="1:12">
      <c r="A110" s="1016" t="s">
        <v>550</v>
      </c>
      <c r="B110" s="1066">
        <v>53548000</v>
      </c>
      <c r="C110" s="1057"/>
      <c r="D110" s="1066">
        <v>27303641.51461</v>
      </c>
      <c r="E110" s="1058"/>
      <c r="F110" s="1066">
        <v>32116996.142480005</v>
      </c>
      <c r="G110" s="1058"/>
      <c r="H110" s="1066">
        <v>36887928.263059996</v>
      </c>
      <c r="I110" s="1058"/>
      <c r="J110" s="1017">
        <v>0.50989096725573313</v>
      </c>
      <c r="K110" s="1017">
        <v>0.59977956492268625</v>
      </c>
      <c r="L110" s="1017">
        <v>0.68887592931687447</v>
      </c>
    </row>
    <row r="111" spans="1:12">
      <c r="A111" s="1016" t="s">
        <v>551</v>
      </c>
      <c r="B111" s="1066">
        <v>10539000</v>
      </c>
      <c r="C111" s="1057"/>
      <c r="D111" s="1066">
        <v>6634393.9843099993</v>
      </c>
      <c r="E111" s="1058"/>
      <c r="F111" s="1066">
        <v>7441199.26064</v>
      </c>
      <c r="G111" s="1058"/>
      <c r="H111" s="1066">
        <v>8133239.2728500003</v>
      </c>
      <c r="I111" s="1058"/>
      <c r="J111" s="1017">
        <v>0.62950887032071345</v>
      </c>
      <c r="K111" s="1017">
        <v>0.7060631236967454</v>
      </c>
      <c r="L111" s="1017">
        <v>0.77172779892304777</v>
      </c>
    </row>
    <row r="112" spans="1:12">
      <c r="A112" s="1016" t="s">
        <v>552</v>
      </c>
      <c r="B112" s="1066">
        <v>13000</v>
      </c>
      <c r="C112" s="1057"/>
      <c r="D112" s="1066">
        <v>3465.1289999999999</v>
      </c>
      <c r="E112" s="1058"/>
      <c r="F112" s="1066">
        <v>3465.1289999999999</v>
      </c>
      <c r="G112" s="1058"/>
      <c r="H112" s="1066">
        <v>5622.2107599999999</v>
      </c>
      <c r="I112" s="1058"/>
      <c r="J112" s="1017">
        <v>0.2665483846153846</v>
      </c>
      <c r="K112" s="1017">
        <v>0.2665483846153846</v>
      </c>
      <c r="L112" s="1017">
        <v>0.43247775076923078</v>
      </c>
    </row>
    <row r="113" spans="1:12">
      <c r="A113" s="1016" t="s">
        <v>553</v>
      </c>
      <c r="B113" s="1066">
        <v>1700000</v>
      </c>
      <c r="C113" s="1057"/>
      <c r="D113" s="1066">
        <v>846976.23499999999</v>
      </c>
      <c r="E113" s="1058"/>
      <c r="F113" s="1066">
        <v>999698.19</v>
      </c>
      <c r="G113" s="1058"/>
      <c r="H113" s="1066">
        <v>1150742.2490000001</v>
      </c>
      <c r="I113" s="1058"/>
      <c r="J113" s="1017">
        <v>0.49822131470588232</v>
      </c>
      <c r="K113" s="1017">
        <v>0.5880577588235294</v>
      </c>
      <c r="L113" s="1017">
        <v>0.67690720529411774</v>
      </c>
    </row>
    <row r="114" spans="1:12">
      <c r="A114" s="1016" t="s">
        <v>554</v>
      </c>
      <c r="B114" s="1066">
        <v>4740000</v>
      </c>
      <c r="C114" s="1057"/>
      <c r="D114" s="1066">
        <v>2753777.32167</v>
      </c>
      <c r="E114" s="1058"/>
      <c r="F114" s="1066">
        <v>3170546.6648499998</v>
      </c>
      <c r="G114" s="1058"/>
      <c r="H114" s="1066">
        <v>3583638.3420000002</v>
      </c>
      <c r="I114" s="1058"/>
      <c r="J114" s="1017">
        <v>0.58096567967721513</v>
      </c>
      <c r="K114" s="1017">
        <v>0.66889170144514765</v>
      </c>
      <c r="L114" s="1017">
        <v>0.75604184430379751</v>
      </c>
    </row>
    <row r="115" spans="1:12">
      <c r="A115" s="1016" t="s">
        <v>755</v>
      </c>
      <c r="B115" s="1066"/>
      <c r="C115" s="1057"/>
      <c r="D115" s="1066">
        <v>-23.151</v>
      </c>
      <c r="E115" s="1058"/>
      <c r="F115" s="1066">
        <v>-23.055</v>
      </c>
      <c r="G115" s="1058"/>
      <c r="H115" s="1066">
        <v>-23.004000000000001</v>
      </c>
      <c r="I115" s="1058"/>
      <c r="J115" s="1017"/>
      <c r="K115" s="1017"/>
      <c r="L115" s="1017"/>
    </row>
    <row r="116" spans="1:12">
      <c r="A116" s="1016" t="s">
        <v>756</v>
      </c>
      <c r="B116" s="1066"/>
      <c r="C116" s="1057"/>
      <c r="D116" s="1066">
        <v>1.9899999999999998E-2</v>
      </c>
      <c r="E116" s="1058"/>
      <c r="F116" s="1066">
        <v>1.9899999999999998E-2</v>
      </c>
      <c r="G116" s="1058"/>
      <c r="H116" s="1066">
        <v>3.014E-2</v>
      </c>
      <c r="I116" s="1058"/>
      <c r="J116" s="1017"/>
      <c r="K116" s="1017"/>
      <c r="L116" s="1017"/>
    </row>
    <row r="117" spans="1:12">
      <c r="A117" s="1019" t="s">
        <v>757</v>
      </c>
      <c r="B117" s="1066"/>
      <c r="C117" s="1057"/>
      <c r="D117" s="1066">
        <v>0.253</v>
      </c>
      <c r="E117" s="1058"/>
      <c r="F117" s="1066">
        <v>0.253</v>
      </c>
      <c r="G117" s="1058"/>
      <c r="H117" s="1066">
        <v>0.253</v>
      </c>
      <c r="I117" s="1058"/>
      <c r="J117" s="1017"/>
      <c r="K117" s="1017"/>
      <c r="L117" s="1017"/>
    </row>
    <row r="118" spans="1:12" ht="18.75">
      <c r="A118" s="1011" t="s">
        <v>555</v>
      </c>
      <c r="B118" s="1067">
        <v>46589928</v>
      </c>
      <c r="C118" s="1054"/>
      <c r="D118" s="1067">
        <v>34908121.494559705</v>
      </c>
      <c r="E118" s="1055"/>
      <c r="F118" s="1067">
        <v>35100091.961970016</v>
      </c>
      <c r="G118" s="1055"/>
      <c r="H118" s="1067">
        <v>38530764.276278064</v>
      </c>
      <c r="I118" s="1145"/>
      <c r="J118" s="1013">
        <v>0.74926326339374694</v>
      </c>
      <c r="K118" s="1013">
        <v>0.75338369189945986</v>
      </c>
      <c r="L118" s="1013">
        <v>0.82701918483922243</v>
      </c>
    </row>
    <row r="119" spans="1:12" ht="15.75">
      <c r="A119" s="1015" t="s">
        <v>538</v>
      </c>
      <c r="B119" s="1053"/>
      <c r="C119" s="1057"/>
      <c r="D119" s="1053"/>
      <c r="E119" s="1058"/>
      <c r="F119" s="1053"/>
      <c r="G119" s="1058"/>
      <c r="H119" s="1053"/>
      <c r="I119" s="1058"/>
      <c r="J119" s="1017"/>
      <c r="K119" s="1017"/>
      <c r="L119" s="1017"/>
    </row>
    <row r="120" spans="1:12">
      <c r="A120" s="1016" t="s">
        <v>556</v>
      </c>
      <c r="B120" s="1056">
        <v>499868</v>
      </c>
      <c r="C120" s="1057"/>
      <c r="D120" s="1056">
        <v>277421.60732000001</v>
      </c>
      <c r="E120" s="1059"/>
      <c r="F120" s="1056">
        <v>341374.05828</v>
      </c>
      <c r="G120" s="1059"/>
      <c r="H120" s="1056">
        <v>468817.01653000002</v>
      </c>
      <c r="I120" s="1059"/>
      <c r="J120" s="1017">
        <v>0.55498973192922929</v>
      </c>
      <c r="K120" s="1017">
        <v>0.68292840966015023</v>
      </c>
      <c r="L120" s="1017">
        <v>0.93788163381132628</v>
      </c>
    </row>
    <row r="121" spans="1:12">
      <c r="A121" s="1018" t="s">
        <v>557</v>
      </c>
      <c r="B121" s="1056"/>
      <c r="C121" s="1057"/>
      <c r="D121" s="1056"/>
      <c r="E121" s="1058"/>
      <c r="F121" s="1056"/>
      <c r="G121" s="1058"/>
      <c r="H121" s="1056"/>
      <c r="I121" s="1058"/>
      <c r="J121" s="1017"/>
      <c r="K121" s="1017"/>
      <c r="L121" s="1017"/>
    </row>
    <row r="122" spans="1:12">
      <c r="A122" s="1020" t="s">
        <v>558</v>
      </c>
      <c r="B122" s="1066">
        <v>499868</v>
      </c>
      <c r="C122" s="1057"/>
      <c r="D122" s="1066">
        <v>133573.01923999999</v>
      </c>
      <c r="E122" s="1058"/>
      <c r="F122" s="1066">
        <v>407785.60028000001</v>
      </c>
      <c r="G122" s="1058"/>
      <c r="H122" s="1066">
        <v>535227.12953000003</v>
      </c>
      <c r="I122" s="1058"/>
      <c r="J122" s="1017">
        <v>0.2672165836580857</v>
      </c>
      <c r="K122" s="1017">
        <v>0.81578656821400852</v>
      </c>
      <c r="L122" s="1017">
        <v>1.0707369336104733</v>
      </c>
    </row>
    <row r="123" spans="1:12">
      <c r="A123" s="1020" t="s">
        <v>726</v>
      </c>
      <c r="B123" s="1066"/>
      <c r="C123" s="1057"/>
      <c r="D123" s="1066">
        <v>143848.58808000002</v>
      </c>
      <c r="E123" s="1058"/>
      <c r="F123" s="1066">
        <v>-66411.542000000001</v>
      </c>
      <c r="G123" s="1058"/>
      <c r="H123" s="1066">
        <v>-66410.112999999998</v>
      </c>
      <c r="I123" s="1058"/>
      <c r="J123" s="1017"/>
      <c r="K123" s="1017"/>
      <c r="L123" s="1017"/>
    </row>
    <row r="124" spans="1:12">
      <c r="A124" s="1016" t="s">
        <v>722</v>
      </c>
      <c r="B124" s="1066">
        <v>7437077</v>
      </c>
      <c r="C124" s="1057"/>
      <c r="D124" s="1066">
        <v>7437077.4013100006</v>
      </c>
      <c r="E124" s="1058"/>
      <c r="F124" s="1066">
        <v>7437077.4013100006</v>
      </c>
      <c r="G124" s="1058"/>
      <c r="H124" s="1066">
        <v>7437077.4013100006</v>
      </c>
      <c r="I124" s="1058"/>
      <c r="J124" s="1017">
        <v>1.0000000539607161</v>
      </c>
      <c r="K124" s="1017">
        <v>1.0000000539607161</v>
      </c>
      <c r="L124" s="1017">
        <v>1.0000000539607161</v>
      </c>
    </row>
    <row r="125" spans="1:12">
      <c r="A125" s="1016" t="s">
        <v>723</v>
      </c>
      <c r="B125" s="1066">
        <v>4680000</v>
      </c>
      <c r="C125" s="1057"/>
      <c r="D125" s="1066">
        <v>2493493.52086</v>
      </c>
      <c r="E125" s="1058"/>
      <c r="F125" s="1066">
        <v>2872100.49162</v>
      </c>
      <c r="G125" s="1058"/>
      <c r="H125" s="1066">
        <v>3289260.4384699999</v>
      </c>
      <c r="I125" s="1058"/>
      <c r="J125" s="1017">
        <v>0.5327977608675214</v>
      </c>
      <c r="K125" s="1017">
        <v>0.61369668624358975</v>
      </c>
      <c r="L125" s="1017">
        <v>0.70283342702350426</v>
      </c>
    </row>
    <row r="126" spans="1:12">
      <c r="A126" s="1016" t="s">
        <v>724</v>
      </c>
      <c r="B126" s="1066">
        <v>31034571</v>
      </c>
      <c r="C126" s="1057"/>
      <c r="D126" s="1066">
        <v>23109107.380699702</v>
      </c>
      <c r="E126" s="1058"/>
      <c r="F126" s="1066">
        <v>22590403.200830016</v>
      </c>
      <c r="G126" s="1058"/>
      <c r="H126" s="1066">
        <v>25206965.670488063</v>
      </c>
      <c r="I126" s="1058"/>
      <c r="J126" s="1017">
        <v>0.74462467616193895</v>
      </c>
      <c r="K126" s="1017">
        <v>0.72791092233335575</v>
      </c>
      <c r="L126" s="1017">
        <v>0.81222213996410852</v>
      </c>
    </row>
    <row r="127" spans="1:12">
      <c r="A127" s="1016" t="s">
        <v>725</v>
      </c>
      <c r="B127" s="1066">
        <v>2938412</v>
      </c>
      <c r="C127" s="1057"/>
      <c r="D127" s="1066">
        <v>1591021.5843699998</v>
      </c>
      <c r="E127" s="1058"/>
      <c r="F127" s="1066">
        <v>1859136.80993</v>
      </c>
      <c r="G127" s="1058"/>
      <c r="H127" s="1066">
        <v>2128643.7494800002</v>
      </c>
      <c r="I127" s="1058"/>
      <c r="J127" s="1017">
        <v>0.54145626425770099</v>
      </c>
      <c r="K127" s="1017">
        <v>0.63270120389176199</v>
      </c>
      <c r="L127" s="1017">
        <v>0.72441977145478587</v>
      </c>
    </row>
    <row r="128" spans="1:12" ht="15.75">
      <c r="A128" s="1021" t="s">
        <v>559</v>
      </c>
      <c r="B128" s="1068">
        <v>2341716</v>
      </c>
      <c r="C128" s="1060"/>
      <c r="D128" s="1068">
        <v>592662.91731000005</v>
      </c>
      <c r="E128" s="1061"/>
      <c r="F128" s="1068">
        <v>599644.55515999999</v>
      </c>
      <c r="G128" s="1061"/>
      <c r="H128" s="1068">
        <v>1133635.04886</v>
      </c>
      <c r="I128" s="1060"/>
      <c r="J128" s="1022">
        <v>0.25308915227551082</v>
      </c>
      <c r="K128" s="1022">
        <v>0.25607057181998161</v>
      </c>
      <c r="L128" s="1103">
        <v>0.48410441268710636</v>
      </c>
    </row>
    <row r="131" spans="1:20" ht="15.75">
      <c r="A131" s="982"/>
      <c r="B131" s="985" t="s">
        <v>4</v>
      </c>
      <c r="C131" s="986"/>
      <c r="D131" s="1042"/>
      <c r="E131" s="982"/>
      <c r="F131" s="982"/>
      <c r="G131" s="982"/>
      <c r="H131" s="982"/>
      <c r="I131" s="982"/>
      <c r="J131" s="982"/>
      <c r="K131" s="987"/>
      <c r="L131" s="987" t="s">
        <v>2</v>
      </c>
    </row>
    <row r="132" spans="1:20" ht="15.75">
      <c r="A132" s="988"/>
      <c r="B132" s="989" t="s">
        <v>227</v>
      </c>
      <c r="C132" s="990"/>
      <c r="D132" s="1661" t="s">
        <v>229</v>
      </c>
      <c r="E132" s="1662"/>
      <c r="F132" s="1662"/>
      <c r="G132" s="1662"/>
      <c r="H132" s="1662"/>
      <c r="I132" s="1663"/>
      <c r="J132" s="1664" t="s">
        <v>433</v>
      </c>
      <c r="K132" s="1665"/>
      <c r="L132" s="1666"/>
    </row>
    <row r="133" spans="1:20" ht="15.75">
      <c r="A133" s="991" t="s">
        <v>3</v>
      </c>
      <c r="B133" s="992" t="s">
        <v>228</v>
      </c>
      <c r="C133" s="990"/>
      <c r="D133" s="993"/>
      <c r="E133" s="994"/>
      <c r="F133" s="993"/>
      <c r="G133" s="994"/>
      <c r="H133" s="993"/>
      <c r="I133" s="994"/>
      <c r="J133" s="995"/>
      <c r="K133" s="996"/>
      <c r="L133" s="996"/>
    </row>
    <row r="134" spans="1:20" ht="18.75">
      <c r="A134" s="997"/>
      <c r="B134" s="998" t="s">
        <v>745</v>
      </c>
      <c r="C134" s="999" t="s">
        <v>4</v>
      </c>
      <c r="D134" s="1000" t="s">
        <v>752</v>
      </c>
      <c r="E134" s="1001"/>
      <c r="F134" s="998" t="s">
        <v>753</v>
      </c>
      <c r="G134" s="1002"/>
      <c r="H134" s="998" t="s">
        <v>895</v>
      </c>
      <c r="I134" s="1002"/>
      <c r="J134" s="1003" t="s">
        <v>232</v>
      </c>
      <c r="K134" s="1004" t="s">
        <v>437</v>
      </c>
      <c r="L134" s="1004" t="s">
        <v>438</v>
      </c>
    </row>
    <row r="135" spans="1:20">
      <c r="A135" s="1005">
        <v>1</v>
      </c>
      <c r="B135" s="1006">
        <v>2</v>
      </c>
      <c r="C135" s="1007"/>
      <c r="D135" s="1006">
        <v>3</v>
      </c>
      <c r="E135" s="1007"/>
      <c r="F135" s="1008">
        <v>4</v>
      </c>
      <c r="G135" s="1007"/>
      <c r="H135" s="1006">
        <v>5</v>
      </c>
      <c r="I135" s="1007"/>
      <c r="J135" s="1007">
        <v>6</v>
      </c>
      <c r="K135" s="1007">
        <v>7</v>
      </c>
      <c r="L135" s="1005">
        <v>8</v>
      </c>
    </row>
    <row r="136" spans="1:20" ht="15.75">
      <c r="A136" s="1011" t="s">
        <v>535</v>
      </c>
      <c r="B136" s="1065">
        <v>398671644</v>
      </c>
      <c r="C136" s="1052"/>
      <c r="D136" s="1065">
        <v>343972696.22876781</v>
      </c>
      <c r="E136" s="1012"/>
      <c r="F136" s="1065">
        <v>382487792.59372795</v>
      </c>
      <c r="G136" s="1052"/>
      <c r="H136" s="1065">
        <v>419795676.77493727</v>
      </c>
      <c r="I136" s="1012"/>
      <c r="J136" s="1013">
        <v>0.8627969944829279</v>
      </c>
      <c r="K136" s="1013">
        <v>0.95940556182051395</v>
      </c>
      <c r="L136" s="1013">
        <v>1.052986042756874</v>
      </c>
      <c r="N136" s="1146"/>
      <c r="P136" s="861"/>
    </row>
    <row r="137" spans="1:20" ht="15.75">
      <c r="A137" s="1015" t="s">
        <v>536</v>
      </c>
      <c r="B137" s="1066"/>
      <c r="C137" s="1054"/>
      <c r="D137" s="1066"/>
      <c r="E137" s="1055"/>
      <c r="F137" s="1066"/>
      <c r="G137" s="1055"/>
      <c r="H137" s="1066"/>
      <c r="I137" s="1055"/>
      <c r="J137" s="1017"/>
      <c r="K137" s="1017"/>
      <c r="L137" s="1017"/>
      <c r="N137" s="1146"/>
    </row>
    <row r="138" spans="1:20" ht="15.75">
      <c r="A138" s="1011" t="s">
        <v>537</v>
      </c>
      <c r="B138" s="1067">
        <v>349740000</v>
      </c>
      <c r="C138" s="1054"/>
      <c r="D138" s="1067">
        <v>300989685.99480999</v>
      </c>
      <c r="E138" s="1055"/>
      <c r="F138" s="1067">
        <v>335942056.23209012</v>
      </c>
      <c r="G138" s="1055"/>
      <c r="H138" s="1067">
        <v>370261751.77537012</v>
      </c>
      <c r="I138" s="1055"/>
      <c r="J138" s="1013">
        <v>0.860609841581775</v>
      </c>
      <c r="K138" s="1013">
        <v>0.96054799631752197</v>
      </c>
      <c r="L138" s="1013">
        <v>1.0586771652523879</v>
      </c>
      <c r="N138" s="1147"/>
      <c r="P138" s="861"/>
      <c r="R138" s="861"/>
    </row>
    <row r="139" spans="1:20" ht="15.75">
      <c r="A139" s="1015" t="s">
        <v>538</v>
      </c>
      <c r="B139" s="1066"/>
      <c r="C139" s="1057"/>
      <c r="D139" s="1066"/>
      <c r="E139" s="1055"/>
      <c r="F139" s="1066"/>
      <c r="G139" s="1055"/>
      <c r="H139" s="1066"/>
      <c r="I139" s="1055"/>
      <c r="J139" s="1017"/>
      <c r="K139" s="1017"/>
      <c r="L139" s="1017"/>
      <c r="N139" s="1146"/>
    </row>
    <row r="140" spans="1:20">
      <c r="A140" s="1016" t="s">
        <v>539</v>
      </c>
      <c r="B140" s="1066">
        <v>170000000</v>
      </c>
      <c r="C140" s="1057"/>
      <c r="D140" s="1066">
        <v>150018506.52943</v>
      </c>
      <c r="E140" s="1058"/>
      <c r="F140" s="1066">
        <v>168243940.83612001</v>
      </c>
      <c r="G140" s="1058"/>
      <c r="H140" s="1066">
        <v>184551929.02500004</v>
      </c>
      <c r="I140" s="1058"/>
      <c r="J140" s="1017">
        <v>0.88246180311429412</v>
      </c>
      <c r="K140" s="1017">
        <v>0.98967024021247063</v>
      </c>
      <c r="L140" s="1017">
        <v>1.0855995825000002</v>
      </c>
      <c r="N140" s="1147"/>
      <c r="P140" s="1148"/>
      <c r="R140" s="1147"/>
      <c r="T140" s="1149"/>
    </row>
    <row r="141" spans="1:20">
      <c r="A141" s="1016" t="s">
        <v>540</v>
      </c>
      <c r="B141" s="1066">
        <v>68400000</v>
      </c>
      <c r="C141" s="1057"/>
      <c r="D141" s="1066">
        <v>58388946.516539998</v>
      </c>
      <c r="E141" s="1058"/>
      <c r="F141" s="1066">
        <v>64761983.91616001</v>
      </c>
      <c r="G141" s="1058"/>
      <c r="H141" s="1066">
        <v>71787252.440420002</v>
      </c>
      <c r="I141" s="1058"/>
      <c r="J141" s="1017">
        <v>0.85363956895526316</v>
      </c>
      <c r="K141" s="1017">
        <v>0.9468126303532165</v>
      </c>
      <c r="L141" s="1017">
        <v>1.0495212345090643</v>
      </c>
      <c r="N141" s="1147"/>
      <c r="P141" s="1150"/>
      <c r="R141" s="1151"/>
    </row>
    <row r="142" spans="1:20">
      <c r="A142" s="1018" t="s">
        <v>541</v>
      </c>
      <c r="B142" s="1066"/>
      <c r="C142" s="1057"/>
      <c r="D142" s="1066"/>
      <c r="E142" s="1058"/>
      <c r="F142" s="1066"/>
      <c r="G142" s="1058"/>
      <c r="H142" s="1066"/>
      <c r="I142" s="1058"/>
      <c r="J142" s="1017"/>
      <c r="K142" s="1017"/>
      <c r="L142" s="1017" t="e">
        <v>#DIV/0!</v>
      </c>
      <c r="N142" s="1146"/>
    </row>
    <row r="143" spans="1:20">
      <c r="A143" s="1016" t="s">
        <v>542</v>
      </c>
      <c r="B143" s="1066">
        <v>2930833</v>
      </c>
      <c r="C143" s="1057"/>
      <c r="D143" s="1066">
        <v>2988739.5046400004</v>
      </c>
      <c r="E143" s="1058"/>
      <c r="F143" s="1066">
        <v>3338264.6544100004</v>
      </c>
      <c r="G143" s="1058"/>
      <c r="H143" s="1066">
        <v>3706272.9004899999</v>
      </c>
      <c r="I143" s="1058"/>
      <c r="J143" s="1017">
        <v>1.0197576950443801</v>
      </c>
      <c r="K143" s="1017">
        <v>1.1390156499568553</v>
      </c>
      <c r="L143" s="1017">
        <v>1.264580035945412</v>
      </c>
      <c r="N143" s="1146"/>
    </row>
    <row r="144" spans="1:20">
      <c r="A144" s="1016" t="s">
        <v>543</v>
      </c>
      <c r="B144" s="1066">
        <v>65229370</v>
      </c>
      <c r="C144" s="1057"/>
      <c r="D144" s="1066">
        <v>55223570.610840008</v>
      </c>
      <c r="E144" s="1058"/>
      <c r="F144" s="1066">
        <v>61210279.302990004</v>
      </c>
      <c r="G144" s="1058"/>
      <c r="H144" s="1066">
        <v>67830751.676449999</v>
      </c>
      <c r="I144" s="1058"/>
      <c r="J144" s="1017">
        <v>0.84660591710206623</v>
      </c>
      <c r="K144" s="1017">
        <v>0.93838525963059283</v>
      </c>
      <c r="L144" s="1017">
        <v>1.0398805273828338</v>
      </c>
      <c r="N144" s="1147"/>
    </row>
    <row r="145" spans="1:22">
      <c r="A145" s="1016" t="s">
        <v>544</v>
      </c>
      <c r="B145" s="1066">
        <v>239797</v>
      </c>
      <c r="C145" s="1057"/>
      <c r="D145" s="1066">
        <v>176636.40105999997</v>
      </c>
      <c r="E145" s="1058"/>
      <c r="F145" s="1066">
        <v>213439.95875999998</v>
      </c>
      <c r="G145" s="1058"/>
      <c r="H145" s="1066">
        <v>250227.86348</v>
      </c>
      <c r="I145" s="1058"/>
      <c r="J145" s="1017">
        <v>0.73660805206070123</v>
      </c>
      <c r="K145" s="1017">
        <v>0.89008602593026598</v>
      </c>
      <c r="L145" s="1017">
        <v>1.0434987238372457</v>
      </c>
      <c r="N145" s="1147"/>
    </row>
    <row r="146" spans="1:22">
      <c r="A146" s="1016" t="s">
        <v>545</v>
      </c>
      <c r="B146" s="1066">
        <v>2300000</v>
      </c>
      <c r="C146" s="1057"/>
      <c r="D146" s="1066">
        <v>1874579.3260299999</v>
      </c>
      <c r="E146" s="1058"/>
      <c r="F146" s="1066">
        <v>2097469.3940300001</v>
      </c>
      <c r="G146" s="1058"/>
      <c r="H146" s="1066">
        <v>2337873.10617</v>
      </c>
      <c r="I146" s="1058"/>
      <c r="J146" s="1017">
        <v>0.81503448957826086</v>
      </c>
      <c r="K146" s="1017">
        <v>0.91194321479565221</v>
      </c>
      <c r="L146" s="1017">
        <v>1.0164665679</v>
      </c>
      <c r="N146" s="1147"/>
    </row>
    <row r="147" spans="1:22">
      <c r="A147" s="1016" t="s">
        <v>546</v>
      </c>
      <c r="B147" s="1066">
        <v>38500000</v>
      </c>
      <c r="C147" s="1057"/>
      <c r="D147" s="1066">
        <v>34069744.692740001</v>
      </c>
      <c r="E147" s="1058"/>
      <c r="F147" s="1066">
        <v>37728245.217749998</v>
      </c>
      <c r="G147" s="1058"/>
      <c r="H147" s="1066">
        <v>41293050.551709995</v>
      </c>
      <c r="I147" s="1058"/>
      <c r="J147" s="1017">
        <v>0.88492843357766238</v>
      </c>
      <c r="K147" s="1017">
        <v>0.97995442124025967</v>
      </c>
      <c r="L147" s="1017">
        <v>1.0725467675768829</v>
      </c>
      <c r="N147" s="1147"/>
      <c r="P147" s="861"/>
      <c r="R147" s="1146"/>
    </row>
    <row r="148" spans="1:22">
      <c r="A148" s="1018" t="s">
        <v>547</v>
      </c>
      <c r="B148" s="1066"/>
      <c r="C148" s="1057"/>
      <c r="D148" s="1066"/>
      <c r="E148" s="1058"/>
      <c r="F148" s="1066"/>
      <c r="G148" s="1058"/>
      <c r="H148" s="1066"/>
      <c r="I148" s="1058"/>
      <c r="J148" s="1017"/>
      <c r="K148" s="1017"/>
      <c r="L148" s="1017"/>
      <c r="N148" s="1147"/>
    </row>
    <row r="149" spans="1:22">
      <c r="A149" s="1016" t="s">
        <v>548</v>
      </c>
      <c r="B149" s="1066">
        <v>10000</v>
      </c>
      <c r="C149" s="1057"/>
      <c r="D149" s="1066">
        <v>60447.957920000001</v>
      </c>
      <c r="E149" s="1058"/>
      <c r="F149" s="1066">
        <v>60459.629649999995</v>
      </c>
      <c r="G149" s="1058"/>
      <c r="H149" s="1066">
        <v>60499.087</v>
      </c>
      <c r="I149" s="1058"/>
      <c r="J149" s="1017">
        <v>6.0447957920000004</v>
      </c>
      <c r="K149" s="1017">
        <v>6.0459629649999993</v>
      </c>
      <c r="L149" s="1017">
        <v>6.0499086999999996</v>
      </c>
      <c r="N149" s="1147"/>
      <c r="T149" s="1152"/>
      <c r="V149" s="1152"/>
    </row>
    <row r="150" spans="1:22">
      <c r="A150" s="1016" t="s">
        <v>549</v>
      </c>
      <c r="B150" s="1066">
        <v>64100000</v>
      </c>
      <c r="C150" s="1057"/>
      <c r="D150" s="1066">
        <v>51326405.43878001</v>
      </c>
      <c r="E150" s="1058"/>
      <c r="F150" s="1066">
        <v>57201123.524980001</v>
      </c>
      <c r="G150" s="1058"/>
      <c r="H150" s="1066">
        <v>63797444.200890005</v>
      </c>
      <c r="I150" s="1058"/>
      <c r="J150" s="1017">
        <v>0.80072395380312023</v>
      </c>
      <c r="K150" s="1017">
        <v>0.89237322191856472</v>
      </c>
      <c r="L150" s="1017">
        <v>0.99527994073151338</v>
      </c>
      <c r="N150" s="1147"/>
      <c r="P150" s="1146"/>
      <c r="R150" s="861"/>
      <c r="T150" s="1152"/>
      <c r="U150" s="1146"/>
    </row>
    <row r="151" spans="1:22">
      <c r="A151" s="1018" t="s">
        <v>541</v>
      </c>
      <c r="B151" s="1066"/>
      <c r="C151" s="1057"/>
      <c r="D151" s="1066"/>
      <c r="E151" s="1058"/>
      <c r="F151" s="1066"/>
      <c r="G151" s="1058"/>
      <c r="H151" s="1066"/>
      <c r="I151" s="1058"/>
      <c r="J151" s="1017"/>
      <c r="K151" s="1017"/>
      <c r="L151" s="1017"/>
      <c r="N151" s="1147"/>
    </row>
    <row r="152" spans="1:22">
      <c r="A152" s="1016" t="s">
        <v>550</v>
      </c>
      <c r="B152" s="1066">
        <v>53548000</v>
      </c>
      <c r="C152" s="1057"/>
      <c r="D152" s="1066">
        <v>42390080.09984</v>
      </c>
      <c r="E152" s="1058"/>
      <c r="F152" s="1066">
        <v>47531873.573040001</v>
      </c>
      <c r="G152" s="1058"/>
      <c r="H152" s="1066">
        <v>53314913.09279</v>
      </c>
      <c r="I152" s="1058"/>
      <c r="J152" s="1017">
        <v>0.79162770037797869</v>
      </c>
      <c r="K152" s="1017">
        <v>0.8876498388929559</v>
      </c>
      <c r="L152" s="1017">
        <v>0.99564714074830063</v>
      </c>
      <c r="N152" s="1147"/>
      <c r="P152" s="1150"/>
      <c r="R152" s="1146"/>
      <c r="U152" s="1152"/>
      <c r="V152" s="1146"/>
    </row>
    <row r="153" spans="1:22">
      <c r="A153" s="1016" t="s">
        <v>551</v>
      </c>
      <c r="B153" s="1066">
        <v>10539000</v>
      </c>
      <c r="C153" s="1057"/>
      <c r="D153" s="1066">
        <v>8930667.3807799984</v>
      </c>
      <c r="E153" s="1058"/>
      <c r="F153" s="1066">
        <v>9663591.9937800001</v>
      </c>
      <c r="G153" s="1058"/>
      <c r="H153" s="1066">
        <v>10476873.161710002</v>
      </c>
      <c r="I153" s="1058"/>
      <c r="J153" s="1017">
        <v>0.84739229346047995</v>
      </c>
      <c r="K153" s="1017">
        <v>0.91693633113008821</v>
      </c>
      <c r="L153" s="1017">
        <v>0.99410505377265412</v>
      </c>
      <c r="N153" s="1147"/>
    </row>
    <row r="154" spans="1:22">
      <c r="A154" s="1016" t="s">
        <v>552</v>
      </c>
      <c r="B154" s="1066">
        <v>13000</v>
      </c>
      <c r="C154" s="1057"/>
      <c r="D154" s="1066">
        <v>5657.9581600000001</v>
      </c>
      <c r="E154" s="1058"/>
      <c r="F154" s="1066">
        <v>5657.9581600000001</v>
      </c>
      <c r="G154" s="1058"/>
      <c r="H154" s="1066">
        <v>5657.946390000001</v>
      </c>
      <c r="I154" s="1058"/>
      <c r="J154" s="1017">
        <v>0.43522755076923075</v>
      </c>
      <c r="K154" s="1017">
        <v>0.43522755076923075</v>
      </c>
      <c r="L154" s="1017">
        <v>0.43522664538461547</v>
      </c>
      <c r="N154" s="1147"/>
    </row>
    <row r="155" spans="1:22">
      <c r="A155" s="1016" t="s">
        <v>553</v>
      </c>
      <c r="B155" s="1066">
        <v>1700000</v>
      </c>
      <c r="C155" s="1057"/>
      <c r="D155" s="1066">
        <v>1312996.7009999999</v>
      </c>
      <c r="E155" s="1058"/>
      <c r="F155" s="1066">
        <v>1493323.2830000001</v>
      </c>
      <c r="G155" s="1058"/>
      <c r="H155" s="1066">
        <v>1672112.666</v>
      </c>
      <c r="I155" s="1058"/>
      <c r="J155" s="1017">
        <v>0.77235100058823525</v>
      </c>
      <c r="K155" s="1017">
        <v>0.87842546058823534</v>
      </c>
      <c r="L155" s="1017">
        <v>0.98359568588235291</v>
      </c>
      <c r="N155" s="1147"/>
    </row>
    <row r="156" spans="1:22">
      <c r="A156" s="1016" t="s">
        <v>554</v>
      </c>
      <c r="B156" s="1066">
        <v>4740000</v>
      </c>
      <c r="C156" s="1057"/>
      <c r="D156" s="1066">
        <v>3998529.8121500001</v>
      </c>
      <c r="E156" s="1058"/>
      <c r="F156" s="1066">
        <v>4415992.8769700006</v>
      </c>
      <c r="G156" s="1058"/>
      <c r="H156" s="1066">
        <v>4822112.6615800001</v>
      </c>
      <c r="I156" s="1058"/>
      <c r="J156" s="1017">
        <v>0.8435716903270043</v>
      </c>
      <c r="K156" s="1017">
        <v>0.93164406687130819</v>
      </c>
      <c r="L156" s="1017">
        <v>1.0173233463248945</v>
      </c>
      <c r="N156" s="1147"/>
      <c r="R156" s="861"/>
    </row>
    <row r="157" spans="1:22">
      <c r="A157" s="1016" t="s">
        <v>755</v>
      </c>
      <c r="B157" s="1066"/>
      <c r="C157" s="1057"/>
      <c r="D157" s="1066">
        <v>-23.327999999999999</v>
      </c>
      <c r="E157" s="1058"/>
      <c r="F157" s="1066">
        <v>-23.140999999999998</v>
      </c>
      <c r="G157" s="1058"/>
      <c r="H157" s="1066">
        <v>-23.414000000000001</v>
      </c>
      <c r="I157" s="1058"/>
      <c r="J157" s="1017"/>
      <c r="K157" s="1017"/>
      <c r="L157" s="1017"/>
      <c r="N157" s="1147"/>
    </row>
    <row r="158" spans="1:22">
      <c r="A158" s="1016" t="s">
        <v>756</v>
      </c>
      <c r="B158" s="1066"/>
      <c r="C158" s="1057"/>
      <c r="D158" s="1066">
        <v>5.314E-2</v>
      </c>
      <c r="E158" s="1058"/>
      <c r="F158" s="1066">
        <v>7.1080000000000004E-2</v>
      </c>
      <c r="G158" s="1058"/>
      <c r="H158" s="1066">
        <v>7.6599999999999988E-2</v>
      </c>
      <c r="I158" s="1058"/>
      <c r="J158" s="1017"/>
      <c r="K158" s="1017"/>
      <c r="L158" s="1017"/>
      <c r="N158" s="1147"/>
    </row>
    <row r="159" spans="1:22">
      <c r="A159" s="1019" t="s">
        <v>757</v>
      </c>
      <c r="B159" s="1066"/>
      <c r="C159" s="1057"/>
      <c r="D159" s="1066">
        <v>0.253</v>
      </c>
      <c r="E159" s="1058"/>
      <c r="F159" s="1066">
        <v>0.253</v>
      </c>
      <c r="G159" s="1058"/>
      <c r="H159" s="1066">
        <v>0.46100000000000002</v>
      </c>
      <c r="I159" s="1058"/>
      <c r="J159" s="1017"/>
      <c r="K159" s="1017"/>
      <c r="L159" s="1017"/>
      <c r="N159" s="1147"/>
    </row>
    <row r="160" spans="1:22" ht="18.75">
      <c r="A160" s="1011" t="s">
        <v>555</v>
      </c>
      <c r="B160" s="1067">
        <v>46589928</v>
      </c>
      <c r="C160" s="1054"/>
      <c r="D160" s="1067">
        <v>41729673.015277818</v>
      </c>
      <c r="E160" s="1055"/>
      <c r="F160" s="1067">
        <v>44847680.690397829</v>
      </c>
      <c r="G160" s="1055"/>
      <c r="H160" s="1067">
        <v>47401895.079647146</v>
      </c>
      <c r="I160" s="1145"/>
      <c r="J160" s="1013">
        <v>0.89568013531331958</v>
      </c>
      <c r="K160" s="1013">
        <v>0.96260463614362801</v>
      </c>
      <c r="L160" s="1013">
        <v>1.0174279530899284</v>
      </c>
      <c r="N160" s="1147"/>
    </row>
    <row r="161" spans="1:14" ht="15.75">
      <c r="A161" s="1015" t="s">
        <v>538</v>
      </c>
      <c r="B161" s="1053"/>
      <c r="C161" s="1057"/>
      <c r="D161" s="1053"/>
      <c r="E161" s="1058"/>
      <c r="F161" s="1053"/>
      <c r="G161" s="1058"/>
      <c r="H161" s="1053"/>
      <c r="I161" s="1058"/>
      <c r="J161" s="1017"/>
      <c r="K161" s="1017"/>
      <c r="L161" s="1017"/>
      <c r="N161" s="1147"/>
    </row>
    <row r="162" spans="1:14">
      <c r="A162" s="1016" t="s">
        <v>556</v>
      </c>
      <c r="B162" s="1056">
        <v>499868</v>
      </c>
      <c r="C162" s="1057"/>
      <c r="D162" s="1056">
        <v>439136.98796000006</v>
      </c>
      <c r="E162" s="1059"/>
      <c r="F162" s="1056">
        <v>469282.39596000005</v>
      </c>
      <c r="G162" s="1059"/>
      <c r="H162" s="1056">
        <v>468832.71654000011</v>
      </c>
      <c r="I162" s="1059"/>
      <c r="J162" s="1017">
        <v>0.87850590147799035</v>
      </c>
      <c r="K162" s="1017">
        <v>0.93881263845655261</v>
      </c>
      <c r="L162" s="1017">
        <v>0.93791304212312077</v>
      </c>
      <c r="N162" s="1147"/>
    </row>
    <row r="163" spans="1:14">
      <c r="A163" s="1018" t="s">
        <v>557</v>
      </c>
      <c r="B163" s="1056"/>
      <c r="C163" s="1057"/>
      <c r="D163" s="1056"/>
      <c r="E163" s="1058"/>
      <c r="F163" s="1056"/>
      <c r="G163" s="1058"/>
      <c r="H163" s="1056"/>
      <c r="I163" s="1058"/>
      <c r="J163" s="1017"/>
      <c r="K163" s="1017"/>
      <c r="L163" s="1017"/>
      <c r="N163" s="1146"/>
    </row>
    <row r="164" spans="1:14">
      <c r="A164" s="1020" t="s">
        <v>558</v>
      </c>
      <c r="B164" s="1066">
        <v>499868</v>
      </c>
      <c r="C164" s="1057"/>
      <c r="D164" s="1066">
        <v>506003.61496000004</v>
      </c>
      <c r="E164" s="1058"/>
      <c r="F164" s="1066">
        <v>536156.11496000004</v>
      </c>
      <c r="G164" s="1058"/>
      <c r="H164" s="1066">
        <v>536094.9995700001</v>
      </c>
      <c r="I164" s="1058"/>
      <c r="J164" s="1017">
        <v>1.0122744703801805</v>
      </c>
      <c r="K164" s="1017">
        <v>1.0725953951043077</v>
      </c>
      <c r="L164" s="1017">
        <v>1.0724731320468606</v>
      </c>
      <c r="N164" s="1146"/>
    </row>
    <row r="165" spans="1:14">
      <c r="A165" s="1020" t="s">
        <v>726</v>
      </c>
      <c r="B165" s="1066"/>
      <c r="C165" s="1057"/>
      <c r="D165" s="1066">
        <v>-66866.626999999993</v>
      </c>
      <c r="E165" s="1058"/>
      <c r="F165" s="1066">
        <v>-66873.718999999997</v>
      </c>
      <c r="G165" s="1058"/>
      <c r="H165" s="1066">
        <v>-67262.283030000006</v>
      </c>
      <c r="I165" s="1058"/>
      <c r="J165" s="1017"/>
      <c r="K165" s="1017"/>
      <c r="L165" s="1017"/>
      <c r="N165" s="1146"/>
    </row>
    <row r="166" spans="1:14">
      <c r="A166" s="1016" t="s">
        <v>722</v>
      </c>
      <c r="B166" s="1066">
        <v>7437077</v>
      </c>
      <c r="C166" s="1057"/>
      <c r="D166" s="1066">
        <v>7437077.4013100006</v>
      </c>
      <c r="E166" s="1058"/>
      <c r="F166" s="1066">
        <v>7437077.4013100006</v>
      </c>
      <c r="G166" s="1058"/>
      <c r="H166" s="1066">
        <v>7437077.4013100006</v>
      </c>
      <c r="I166" s="1058"/>
      <c r="J166" s="1017">
        <v>1.0000000539607161</v>
      </c>
      <c r="K166" s="1017">
        <v>1.0000000539607161</v>
      </c>
      <c r="L166" s="1017">
        <v>1.0000000539607161</v>
      </c>
      <c r="N166" s="1146"/>
    </row>
    <row r="167" spans="1:14">
      <c r="A167" s="1016" t="s">
        <v>723</v>
      </c>
      <c r="B167" s="1066">
        <v>4680000</v>
      </c>
      <c r="C167" s="1057"/>
      <c r="D167" s="1066">
        <v>3727230.0094299996</v>
      </c>
      <c r="E167" s="1058"/>
      <c r="F167" s="1066">
        <v>4133855.7143999999</v>
      </c>
      <c r="G167" s="1058"/>
      <c r="H167" s="1066">
        <v>4557739.9578299997</v>
      </c>
      <c r="I167" s="1058"/>
      <c r="J167" s="1017">
        <v>0.79641666868162386</v>
      </c>
      <c r="K167" s="1017">
        <v>0.88330250307692304</v>
      </c>
      <c r="L167" s="1017">
        <v>0.97387605936538457</v>
      </c>
      <c r="N167" s="1146"/>
    </row>
    <row r="168" spans="1:14">
      <c r="A168" s="1016" t="s">
        <v>724</v>
      </c>
      <c r="B168" s="1066">
        <v>31034571</v>
      </c>
      <c r="C168" s="1057"/>
      <c r="D168" s="1066">
        <v>27728059.33655782</v>
      </c>
      <c r="E168" s="1058"/>
      <c r="F168" s="1066">
        <v>30139520.409167826</v>
      </c>
      <c r="G168" s="1058"/>
      <c r="H168" s="1066">
        <v>32001060.848967146</v>
      </c>
      <c r="I168" s="1058"/>
      <c r="J168" s="1017">
        <v>0.89345714933703513</v>
      </c>
      <c r="K168" s="1017">
        <v>0.97115956296505035</v>
      </c>
      <c r="L168" s="1017">
        <v>1.0311423621408251</v>
      </c>
      <c r="N168" s="1146"/>
    </row>
    <row r="169" spans="1:14">
      <c r="A169" s="1016" t="s">
        <v>725</v>
      </c>
      <c r="B169" s="1066">
        <v>2938412</v>
      </c>
      <c r="C169" s="1057"/>
      <c r="D169" s="1066">
        <v>2398169.2800199999</v>
      </c>
      <c r="E169" s="1058"/>
      <c r="F169" s="1066">
        <v>2667944.7695599999</v>
      </c>
      <c r="G169" s="1058"/>
      <c r="H169" s="1066">
        <v>2937184.1549999998</v>
      </c>
      <c r="I169" s="1058"/>
      <c r="J169" s="1017">
        <v>0.81614466590117385</v>
      </c>
      <c r="K169" s="1017">
        <v>0.90795462636281088</v>
      </c>
      <c r="L169" s="1017">
        <v>0.99958213994497702</v>
      </c>
      <c r="N169" s="1146"/>
    </row>
    <row r="170" spans="1:14" ht="15.75">
      <c r="A170" s="1021" t="s">
        <v>559</v>
      </c>
      <c r="B170" s="1068">
        <v>2341716</v>
      </c>
      <c r="C170" s="1060"/>
      <c r="D170" s="1068">
        <v>1253337.2186799999</v>
      </c>
      <c r="E170" s="1061"/>
      <c r="F170" s="1068">
        <v>1698055.6712400001</v>
      </c>
      <c r="G170" s="1061"/>
      <c r="H170" s="1068">
        <v>2132029.9199200002</v>
      </c>
      <c r="I170" s="1060"/>
      <c r="J170" s="1022">
        <v>0.53522170010368464</v>
      </c>
      <c r="K170" s="1022">
        <v>0.72513305253070826</v>
      </c>
      <c r="L170" s="1022">
        <v>0.9104562295000761</v>
      </c>
      <c r="N170" s="1146"/>
    </row>
  </sheetData>
  <mergeCells count="9">
    <mergeCell ref="D132:I132"/>
    <mergeCell ref="J132:L132"/>
    <mergeCell ref="A2:L2"/>
    <mergeCell ref="D5:I5"/>
    <mergeCell ref="J5:L5"/>
    <mergeCell ref="D48:I48"/>
    <mergeCell ref="J48:L48"/>
    <mergeCell ref="D90:I90"/>
    <mergeCell ref="J90:L90"/>
  </mergeCells>
  <conditionalFormatting sqref="K9:K43">
    <cfRule type="containsErrors" dxfId="29" priority="5">
      <formula>ISERROR(K9)</formula>
    </cfRule>
  </conditionalFormatting>
  <conditionalFormatting sqref="K136:K170">
    <cfRule type="containsErrors" dxfId="28" priority="2">
      <formula>ISERROR(K136)</formula>
    </cfRule>
  </conditionalFormatting>
  <conditionalFormatting sqref="K52:K86">
    <cfRule type="containsErrors" dxfId="27" priority="4">
      <formula>ISERROR(K52)</formula>
    </cfRule>
  </conditionalFormatting>
  <conditionalFormatting sqref="K94:K128">
    <cfRule type="containsErrors" dxfId="26" priority="3">
      <formula>ISERROR(K94)</formula>
    </cfRule>
  </conditionalFormatting>
  <conditionalFormatting sqref="L136:L170">
    <cfRule type="containsErrors" dxfId="25" priority="1">
      <formula>ISERROR(L136)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7" max="11" man="1"/>
    <brk id="12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G32" sqref="G32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68" t="s">
        <v>226</v>
      </c>
      <c r="B2" s="1668"/>
      <c r="C2" s="1668"/>
      <c r="D2" s="1668"/>
      <c r="E2" s="1668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69" t="s">
        <v>229</v>
      </c>
      <c r="D5" s="1670"/>
      <c r="E5" s="283"/>
    </row>
    <row r="6" spans="1:5" ht="15.95" customHeight="1">
      <c r="A6" s="83" t="s">
        <v>3</v>
      </c>
      <c r="B6" s="84" t="s">
        <v>228</v>
      </c>
      <c r="C6" s="1671"/>
      <c r="D6" s="1672"/>
      <c r="E6" s="284" t="s">
        <v>230</v>
      </c>
    </row>
    <row r="7" spans="1:5" ht="15.95" customHeight="1">
      <c r="A7" s="85"/>
      <c r="B7" s="86" t="s">
        <v>745</v>
      </c>
      <c r="C7" s="1671"/>
      <c r="D7" s="1672"/>
      <c r="E7" s="282" t="s">
        <v>232</v>
      </c>
    </row>
    <row r="8" spans="1:5" s="89" customFormat="1" ht="9.9499999999999993" customHeight="1">
      <c r="A8" s="87">
        <v>1</v>
      </c>
      <c r="B8" s="88">
        <v>2</v>
      </c>
      <c r="C8" s="1673">
        <v>3</v>
      </c>
      <c r="D8" s="1674"/>
      <c r="E8" s="307">
        <v>4</v>
      </c>
    </row>
    <row r="9" spans="1:5" ht="24" customHeight="1">
      <c r="A9" s="1157" t="s">
        <v>233</v>
      </c>
      <c r="B9" s="1153">
        <v>398671644000</v>
      </c>
      <c r="C9" s="1154">
        <v>419795676774.94006</v>
      </c>
      <c r="D9" s="1155"/>
      <c r="E9" s="1156">
        <v>1.0529860427568811</v>
      </c>
    </row>
    <row r="10" spans="1:5" ht="19.5" customHeight="1">
      <c r="A10" s="696" t="s">
        <v>234</v>
      </c>
      <c r="B10" s="754">
        <v>540000</v>
      </c>
      <c r="C10" s="864">
        <v>703052.0399999998</v>
      </c>
      <c r="D10" s="753"/>
      <c r="E10" s="1069">
        <v>1.3019482222222218</v>
      </c>
    </row>
    <row r="11" spans="1:5" ht="19.5" customHeight="1">
      <c r="A11" s="696" t="s">
        <v>235</v>
      </c>
      <c r="B11" s="754">
        <v>2779000</v>
      </c>
      <c r="C11" s="864">
        <v>3164861.95</v>
      </c>
      <c r="D11" s="753"/>
      <c r="E11" s="1069">
        <v>1.1388492083483268</v>
      </c>
    </row>
    <row r="12" spans="1:5" ht="19.5" customHeight="1">
      <c r="A12" s="696" t="s">
        <v>236</v>
      </c>
      <c r="B12" s="754">
        <v>1409000</v>
      </c>
      <c r="C12" s="864">
        <v>1464672.6</v>
      </c>
      <c r="D12" s="753"/>
      <c r="E12" s="1069">
        <v>1.039512136266856</v>
      </c>
    </row>
    <row r="13" spans="1:5" ht="20.100000000000001" customHeight="1">
      <c r="A13" s="696" t="s">
        <v>237</v>
      </c>
      <c r="B13" s="754">
        <v>367000</v>
      </c>
      <c r="C13" s="864">
        <v>445928.77000000008</v>
      </c>
      <c r="D13" s="753"/>
      <c r="E13" s="1069">
        <v>1.2150647683923708</v>
      </c>
    </row>
    <row r="14" spans="1:5" ht="20.100000000000001" customHeight="1">
      <c r="A14" s="696" t="s">
        <v>238</v>
      </c>
      <c r="B14" s="754">
        <v>43189000</v>
      </c>
      <c r="C14" s="864">
        <v>45421874.660000004</v>
      </c>
      <c r="D14" s="753"/>
      <c r="E14" s="1069">
        <v>1.0517000777975873</v>
      </c>
    </row>
    <row r="15" spans="1:5" ht="20.100000000000001" customHeight="1">
      <c r="A15" s="696" t="s">
        <v>239</v>
      </c>
      <c r="B15" s="754">
        <v>30000</v>
      </c>
      <c r="C15" s="864">
        <v>31934.800000000003</v>
      </c>
      <c r="D15" s="753"/>
      <c r="E15" s="1069">
        <v>1.0644933333333335</v>
      </c>
    </row>
    <row r="16" spans="1:5" ht="20.100000000000001" customHeight="1">
      <c r="A16" s="696" t="s">
        <v>240</v>
      </c>
      <c r="B16" s="754">
        <v>1703000</v>
      </c>
      <c r="C16" s="864">
        <v>1602744.23</v>
      </c>
      <c r="D16" s="753"/>
      <c r="E16" s="1069">
        <v>0.94112990604815028</v>
      </c>
    </row>
    <row r="17" spans="1:5" ht="20.100000000000001" customHeight="1">
      <c r="A17" s="696" t="s">
        <v>241</v>
      </c>
      <c r="B17" s="754">
        <v>45000</v>
      </c>
      <c r="C17" s="864">
        <v>16668.05</v>
      </c>
      <c r="D17" s="753"/>
      <c r="E17" s="1069">
        <v>0.37040111111111107</v>
      </c>
    </row>
    <row r="18" spans="1:5" ht="20.100000000000001" customHeight="1">
      <c r="A18" s="696" t="s">
        <v>242</v>
      </c>
      <c r="B18" s="754">
        <v>41580000</v>
      </c>
      <c r="C18" s="864">
        <v>35089234.850000001</v>
      </c>
      <c r="D18" s="753"/>
      <c r="E18" s="1069">
        <v>0.8438969420394421</v>
      </c>
    </row>
    <row r="19" spans="1:5" ht="19.5" customHeight="1">
      <c r="A19" s="697" t="s">
        <v>701</v>
      </c>
      <c r="B19" s="754">
        <v>0</v>
      </c>
      <c r="C19" s="864">
        <v>90039.650000000009</v>
      </c>
      <c r="D19" s="753"/>
      <c r="E19" s="1069">
        <v>0</v>
      </c>
    </row>
    <row r="20" spans="1:5" ht="20.100000000000001" customHeight="1">
      <c r="A20" s="696" t="s">
        <v>243</v>
      </c>
      <c r="B20" s="754">
        <v>10000</v>
      </c>
      <c r="C20" s="864">
        <v>73244.179999999993</v>
      </c>
      <c r="D20" s="753"/>
      <c r="E20" s="1069">
        <v>7.3244179999999997</v>
      </c>
    </row>
    <row r="21" spans="1:5" ht="20.100000000000001" customHeight="1">
      <c r="A21" s="696" t="s">
        <v>244</v>
      </c>
      <c r="B21" s="754">
        <v>1904000</v>
      </c>
      <c r="C21" s="864">
        <v>2227761.63</v>
      </c>
      <c r="D21" s="753"/>
      <c r="E21" s="1069">
        <v>1.1700428728991596</v>
      </c>
    </row>
    <row r="22" spans="1:5" ht="20.100000000000001" customHeight="1">
      <c r="A22" s="696" t="s">
        <v>245</v>
      </c>
      <c r="B22" s="754">
        <v>2208000</v>
      </c>
      <c r="C22" s="864">
        <v>2587338.9499999993</v>
      </c>
      <c r="D22" s="753"/>
      <c r="E22" s="1069">
        <v>1.1718020606884054</v>
      </c>
    </row>
    <row r="23" spans="1:5" ht="20.100000000000001" customHeight="1">
      <c r="A23" s="696" t="s">
        <v>246</v>
      </c>
      <c r="B23" s="754">
        <v>2000</v>
      </c>
      <c r="C23" s="864">
        <v>2483.5100000000002</v>
      </c>
      <c r="D23" s="753"/>
      <c r="E23" s="1069">
        <v>1.2417550000000002</v>
      </c>
    </row>
    <row r="24" spans="1:5" ht="20.100000000000001" customHeight="1">
      <c r="A24" s="696" t="s">
        <v>247</v>
      </c>
      <c r="B24" s="754">
        <v>2409752000</v>
      </c>
      <c r="C24" s="864">
        <v>2715860543.9299998</v>
      </c>
      <c r="D24" s="753"/>
      <c r="E24" s="1069">
        <v>1.1270290652025603</v>
      </c>
    </row>
    <row r="25" spans="1:5" ht="20.100000000000001" customHeight="1">
      <c r="A25" s="696" t="s">
        <v>248</v>
      </c>
      <c r="B25" s="754">
        <v>2969000</v>
      </c>
      <c r="C25" s="864">
        <v>3584067.19</v>
      </c>
      <c r="D25" s="753"/>
      <c r="E25" s="1069">
        <v>1.2071630818457393</v>
      </c>
    </row>
    <row r="26" spans="1:5" ht="20.100000000000001" customHeight="1">
      <c r="A26" s="696" t="s">
        <v>249</v>
      </c>
      <c r="B26" s="754">
        <v>56000</v>
      </c>
      <c r="C26" s="864">
        <v>86523.560000000012</v>
      </c>
      <c r="D26" s="753"/>
      <c r="E26" s="1069">
        <v>1.5450635714285716</v>
      </c>
    </row>
    <row r="27" spans="1:5" ht="20.100000000000001" customHeight="1">
      <c r="A27" s="698" t="s">
        <v>250</v>
      </c>
      <c r="B27" s="754">
        <v>34721000</v>
      </c>
      <c r="C27" s="864">
        <v>40969891.089999996</v>
      </c>
      <c r="D27" s="753"/>
      <c r="E27" s="1069">
        <v>1.1799743984908269</v>
      </c>
    </row>
    <row r="28" spans="1:5" ht="20.100000000000001" customHeight="1">
      <c r="A28" s="696" t="s">
        <v>251</v>
      </c>
      <c r="B28" s="754">
        <v>224947000</v>
      </c>
      <c r="C28" s="864">
        <v>231638583.40000001</v>
      </c>
      <c r="D28" s="753"/>
      <c r="E28" s="1069">
        <v>1.0297473778267769</v>
      </c>
    </row>
    <row r="29" spans="1:5" ht="20.100000000000001" customHeight="1">
      <c r="A29" s="696" t="s">
        <v>252</v>
      </c>
      <c r="B29" s="754">
        <v>56123000</v>
      </c>
      <c r="C29" s="864">
        <v>60307758.909999989</v>
      </c>
      <c r="D29" s="753"/>
      <c r="E29" s="1069">
        <v>1.0745640630401081</v>
      </c>
    </row>
    <row r="30" spans="1:5" ht="20.100000000000001" customHeight="1">
      <c r="A30" s="696" t="s">
        <v>253</v>
      </c>
      <c r="B30" s="754">
        <v>11244000</v>
      </c>
      <c r="C30" s="864">
        <v>12152701.210000003</v>
      </c>
      <c r="D30" s="753"/>
      <c r="E30" s="1069">
        <v>1.0808165430451799</v>
      </c>
    </row>
    <row r="31" spans="1:5" ht="20.100000000000001" customHeight="1">
      <c r="A31" s="696" t="s">
        <v>254</v>
      </c>
      <c r="B31" s="754">
        <v>7164000</v>
      </c>
      <c r="C31" s="864">
        <v>9574588.9499999993</v>
      </c>
      <c r="D31" s="753"/>
      <c r="E31" s="1069">
        <v>1.3364864530988274</v>
      </c>
    </row>
    <row r="32" spans="1:5" ht="20.100000000000001" customHeight="1">
      <c r="A32" s="696" t="s">
        <v>255</v>
      </c>
      <c r="B32" s="754">
        <v>0</v>
      </c>
      <c r="C32" s="864">
        <v>32989.839999999997</v>
      </c>
      <c r="D32" s="753"/>
      <c r="E32" s="1069">
        <v>0</v>
      </c>
    </row>
    <row r="33" spans="1:5" ht="20.100000000000001" customHeight="1">
      <c r="A33" s="696" t="s">
        <v>256</v>
      </c>
      <c r="B33" s="754">
        <v>8632000</v>
      </c>
      <c r="C33" s="864">
        <v>6911605.1300000027</v>
      </c>
      <c r="D33" s="753"/>
      <c r="E33" s="1069">
        <v>0.80069568234476396</v>
      </c>
    </row>
    <row r="34" spans="1:5" ht="20.100000000000001" customHeight="1">
      <c r="A34" s="696" t="s">
        <v>257</v>
      </c>
      <c r="B34" s="754">
        <v>1040000</v>
      </c>
      <c r="C34" s="864">
        <v>1528535.3200000003</v>
      </c>
      <c r="D34" s="753"/>
      <c r="E34" s="1069">
        <v>1.4697455000000004</v>
      </c>
    </row>
    <row r="35" spans="1:5" ht="20.100000000000001" customHeight="1">
      <c r="A35" s="696" t="s">
        <v>258</v>
      </c>
      <c r="B35" s="754">
        <v>7000</v>
      </c>
      <c r="C35" s="864">
        <v>10690.63</v>
      </c>
      <c r="D35" s="753"/>
      <c r="E35" s="1069">
        <v>1.5272328571428571</v>
      </c>
    </row>
    <row r="36" spans="1:5" ht="20.100000000000001" customHeight="1">
      <c r="A36" s="696" t="s">
        <v>259</v>
      </c>
      <c r="B36" s="754">
        <v>6541000</v>
      </c>
      <c r="C36" s="864">
        <v>10081496.729999999</v>
      </c>
      <c r="D36" s="753"/>
      <c r="E36" s="1069">
        <v>1.5412775921112978</v>
      </c>
    </row>
    <row r="37" spans="1:5" ht="20.100000000000001" customHeight="1">
      <c r="A37" s="696" t="s">
        <v>711</v>
      </c>
      <c r="B37" s="754">
        <v>60640000</v>
      </c>
      <c r="C37" s="864">
        <v>114179416.7</v>
      </c>
      <c r="D37" s="753"/>
      <c r="E37" s="1069">
        <v>1.8829059482189974</v>
      </c>
    </row>
    <row r="38" spans="1:5" ht="20.100000000000001" customHeight="1">
      <c r="A38" s="696" t="s">
        <v>260</v>
      </c>
      <c r="B38" s="754">
        <v>401771000</v>
      </c>
      <c r="C38" s="864">
        <v>493402159.53000003</v>
      </c>
      <c r="D38" s="753"/>
      <c r="E38" s="1069">
        <v>1.2280681271918581</v>
      </c>
    </row>
    <row r="39" spans="1:5" ht="20.100000000000001" customHeight="1">
      <c r="A39" s="696" t="s">
        <v>261</v>
      </c>
      <c r="B39" s="754">
        <v>7208000</v>
      </c>
      <c r="C39" s="864">
        <v>7169352.2700000014</v>
      </c>
      <c r="D39" s="753"/>
      <c r="E39" s="1069">
        <v>0.9946382172586018</v>
      </c>
    </row>
    <row r="40" spans="1:5" ht="20.100000000000001" customHeight="1">
      <c r="A40" s="696" t="s">
        <v>262</v>
      </c>
      <c r="B40" s="754">
        <v>29279000</v>
      </c>
      <c r="C40" s="864">
        <v>25900539.84</v>
      </c>
      <c r="D40" s="753"/>
      <c r="E40" s="1069">
        <v>0.88461149082960489</v>
      </c>
    </row>
    <row r="41" spans="1:5" s="90" customFormat="1" ht="20.100000000000001" customHeight="1">
      <c r="A41" s="696" t="s">
        <v>263</v>
      </c>
      <c r="B41" s="754">
        <v>39814000</v>
      </c>
      <c r="C41" s="864">
        <v>46181649.089999996</v>
      </c>
      <c r="D41" s="753"/>
      <c r="E41" s="1069">
        <v>1.1599349246496207</v>
      </c>
    </row>
    <row r="42" spans="1:5" ht="20.100000000000001" customHeight="1">
      <c r="A42" s="696" t="s">
        <v>264</v>
      </c>
      <c r="B42" s="754">
        <v>466296000</v>
      </c>
      <c r="C42" s="864">
        <v>496612530.88999999</v>
      </c>
      <c r="D42" s="753"/>
      <c r="E42" s="1069">
        <v>1.0650156357549712</v>
      </c>
    </row>
    <row r="43" spans="1:5" ht="20.100000000000001" customHeight="1">
      <c r="A43" s="696" t="s">
        <v>265</v>
      </c>
      <c r="B43" s="754">
        <v>30096000</v>
      </c>
      <c r="C43" s="864">
        <v>45189974.610000007</v>
      </c>
      <c r="D43" s="753"/>
      <c r="E43" s="1069">
        <v>1.5015275986842107</v>
      </c>
    </row>
    <row r="44" spans="1:5" ht="20.100000000000001" customHeight="1">
      <c r="A44" s="696" t="s">
        <v>266</v>
      </c>
      <c r="B44" s="754">
        <v>398000</v>
      </c>
      <c r="C44" s="864">
        <v>370528.98000000004</v>
      </c>
      <c r="D44" s="753"/>
      <c r="E44" s="1069">
        <v>0.9309773366834172</v>
      </c>
    </row>
    <row r="45" spans="1:5" ht="20.100000000000001" customHeight="1">
      <c r="A45" s="696" t="s">
        <v>267</v>
      </c>
      <c r="B45" s="754">
        <v>62100000</v>
      </c>
      <c r="C45" s="864">
        <v>78707789.180000052</v>
      </c>
      <c r="D45" s="753"/>
      <c r="E45" s="1069">
        <v>1.26743621867955</v>
      </c>
    </row>
    <row r="46" spans="1:5" ht="20.100000000000001" customHeight="1">
      <c r="A46" s="696" t="s">
        <v>268</v>
      </c>
      <c r="B46" s="754">
        <v>100912000</v>
      </c>
      <c r="C46" s="864">
        <v>123541354.87999998</v>
      </c>
      <c r="D46" s="753"/>
      <c r="E46" s="1069">
        <v>1.2242484033613443</v>
      </c>
    </row>
    <row r="47" spans="1:5" ht="20.100000000000001" customHeight="1">
      <c r="A47" s="696" t="s">
        <v>269</v>
      </c>
      <c r="B47" s="754">
        <v>0</v>
      </c>
      <c r="C47" s="864">
        <v>819333.9</v>
      </c>
      <c r="D47" s="753"/>
      <c r="E47" s="1069">
        <v>0</v>
      </c>
    </row>
    <row r="48" spans="1:5" ht="20.100000000000001" customHeight="1">
      <c r="A48" s="696" t="s">
        <v>270</v>
      </c>
      <c r="B48" s="754">
        <v>1798102000</v>
      </c>
      <c r="C48" s="864">
        <v>2498679575.5099998</v>
      </c>
      <c r="D48" s="753"/>
      <c r="E48" s="1069">
        <v>1.3896205974466409</v>
      </c>
    </row>
    <row r="49" spans="1:5" ht="20.100000000000001" customHeight="1">
      <c r="A49" s="696" t="s">
        <v>271</v>
      </c>
      <c r="B49" s="754">
        <v>104526000</v>
      </c>
      <c r="C49" s="864">
        <v>112115472.23</v>
      </c>
      <c r="D49" s="753"/>
      <c r="E49" s="1069">
        <v>1.0726084632531618</v>
      </c>
    </row>
    <row r="50" spans="1:5" ht="20.100000000000001" customHeight="1">
      <c r="A50" s="696" t="s">
        <v>272</v>
      </c>
      <c r="B50" s="754">
        <v>31000</v>
      </c>
      <c r="C50" s="864">
        <v>34302.590000000004</v>
      </c>
      <c r="D50" s="753"/>
      <c r="E50" s="1069">
        <v>1.1065351612903227</v>
      </c>
    </row>
    <row r="51" spans="1:5" ht="20.100000000000001" customHeight="1">
      <c r="A51" s="696" t="s">
        <v>273</v>
      </c>
      <c r="B51" s="754">
        <v>255000</v>
      </c>
      <c r="C51" s="864">
        <v>1306820.9099999995</v>
      </c>
      <c r="D51" s="753"/>
      <c r="E51" s="1069">
        <v>5.1247878823529387</v>
      </c>
    </row>
    <row r="52" spans="1:5" ht="20.100000000000001" customHeight="1">
      <c r="A52" s="696" t="s">
        <v>274</v>
      </c>
      <c r="B52" s="754">
        <v>184839000</v>
      </c>
      <c r="C52" s="864">
        <v>125349167.59999998</v>
      </c>
      <c r="D52" s="753"/>
      <c r="E52" s="1069">
        <v>0.6781532447156714</v>
      </c>
    </row>
    <row r="53" spans="1:5" ht="20.100000000000001" customHeight="1">
      <c r="A53" s="696" t="s">
        <v>275</v>
      </c>
      <c r="B53" s="754">
        <v>187161000</v>
      </c>
      <c r="C53" s="864">
        <v>220946729.50000012</v>
      </c>
      <c r="D53" s="753"/>
      <c r="E53" s="1069">
        <v>1.1805169319462929</v>
      </c>
    </row>
    <row r="54" spans="1:5" ht="20.100000000000001" customHeight="1">
      <c r="A54" s="696" t="s">
        <v>276</v>
      </c>
      <c r="B54" s="754">
        <v>1081000</v>
      </c>
      <c r="C54" s="864">
        <v>2154357.2399999998</v>
      </c>
      <c r="D54" s="753"/>
      <c r="E54" s="1069">
        <v>1.9929299167437555</v>
      </c>
    </row>
    <row r="55" spans="1:5" ht="20.100000000000001" customHeight="1">
      <c r="A55" s="696" t="s">
        <v>277</v>
      </c>
      <c r="B55" s="754">
        <v>22840000</v>
      </c>
      <c r="C55" s="864">
        <v>23236677.729999997</v>
      </c>
      <c r="D55" s="753"/>
      <c r="E55" s="1069">
        <v>1.0173676764448334</v>
      </c>
    </row>
    <row r="56" spans="1:5" ht="20.100000000000001" customHeight="1">
      <c r="A56" s="696" t="s">
        <v>278</v>
      </c>
      <c r="B56" s="754">
        <v>21867000</v>
      </c>
      <c r="C56" s="864">
        <v>26894667.400000002</v>
      </c>
      <c r="D56" s="753"/>
      <c r="E56" s="1069">
        <v>1.2299203091416291</v>
      </c>
    </row>
    <row r="57" spans="1:5" ht="20.100000000000001" customHeight="1">
      <c r="A57" s="696" t="s">
        <v>279</v>
      </c>
      <c r="B57" s="754">
        <v>147400000</v>
      </c>
      <c r="C57" s="864">
        <v>153168284.77999997</v>
      </c>
      <c r="D57" s="753"/>
      <c r="E57" s="1069">
        <v>1.0391335466757121</v>
      </c>
    </row>
    <row r="58" spans="1:5" s="895" customFormat="1" ht="20.100000000000001" customHeight="1">
      <c r="A58" s="696" t="s">
        <v>730</v>
      </c>
      <c r="B58" s="754">
        <v>11105183000</v>
      </c>
      <c r="C58" s="864">
        <v>10162612162.969999</v>
      </c>
      <c r="D58" s="753"/>
      <c r="E58" s="1069">
        <v>0.91512334042311594</v>
      </c>
    </row>
    <row r="59" spans="1:5" ht="20.100000000000001" customHeight="1">
      <c r="A59" s="696" t="s">
        <v>280</v>
      </c>
      <c r="B59" s="754">
        <v>0</v>
      </c>
      <c r="C59" s="864">
        <v>5827.76</v>
      </c>
      <c r="D59" s="753"/>
      <c r="E59" s="1069">
        <v>0</v>
      </c>
    </row>
    <row r="60" spans="1:5" ht="20.100000000000001" customHeight="1">
      <c r="A60" s="696" t="s">
        <v>281</v>
      </c>
      <c r="B60" s="754">
        <v>26579000</v>
      </c>
      <c r="C60" s="864">
        <v>13704666.009999998</v>
      </c>
      <c r="D60" s="753"/>
      <c r="E60" s="1069">
        <v>0.51562007637608631</v>
      </c>
    </row>
    <row r="61" spans="1:5" ht="20.100000000000001" customHeight="1">
      <c r="A61" s="696" t="s">
        <v>282</v>
      </c>
      <c r="B61" s="754">
        <v>43000</v>
      </c>
      <c r="C61" s="864">
        <v>43692.27</v>
      </c>
      <c r="D61" s="753"/>
      <c r="E61" s="1069">
        <v>1.0160993023255813</v>
      </c>
    </row>
    <row r="62" spans="1:5" s="895" customFormat="1" ht="20.100000000000001" customHeight="1">
      <c r="A62" s="696" t="s">
        <v>734</v>
      </c>
      <c r="B62" s="754">
        <v>455700000</v>
      </c>
      <c r="C62" s="864">
        <v>491989601.77000004</v>
      </c>
      <c r="D62" s="753"/>
      <c r="E62" s="1069">
        <v>1.0796348513715164</v>
      </c>
    </row>
    <row r="63" spans="1:5" ht="20.100000000000001" customHeight="1">
      <c r="A63" s="696" t="s">
        <v>283</v>
      </c>
      <c r="B63" s="754">
        <v>457000</v>
      </c>
      <c r="C63" s="864">
        <v>384232.65</v>
      </c>
      <c r="D63" s="753"/>
      <c r="E63" s="1069">
        <v>0.84077166301969375</v>
      </c>
    </row>
    <row r="64" spans="1:5" ht="20.100000000000001" customHeight="1">
      <c r="A64" s="696" t="s">
        <v>284</v>
      </c>
      <c r="B64" s="754">
        <v>9297000</v>
      </c>
      <c r="C64" s="864">
        <v>12900513.6</v>
      </c>
      <c r="D64" s="753"/>
      <c r="E64" s="1069">
        <v>1.3875996127783154</v>
      </c>
    </row>
    <row r="65" spans="1:5" ht="20.100000000000001" customHeight="1">
      <c r="A65" s="696" t="s">
        <v>285</v>
      </c>
      <c r="B65" s="754">
        <v>2207000</v>
      </c>
      <c r="C65" s="864">
        <v>1958406.06</v>
      </c>
      <c r="D65" s="753"/>
      <c r="E65" s="1069">
        <v>0.88736115088355239</v>
      </c>
    </row>
    <row r="66" spans="1:5" ht="20.100000000000001" customHeight="1">
      <c r="A66" s="696" t="s">
        <v>286</v>
      </c>
      <c r="B66" s="754">
        <v>336000</v>
      </c>
      <c r="C66" s="864">
        <v>491392.45999999996</v>
      </c>
      <c r="D66" s="753"/>
      <c r="E66" s="1069">
        <v>1.4624775595238093</v>
      </c>
    </row>
    <row r="67" spans="1:5" ht="20.100000000000001" customHeight="1">
      <c r="A67" s="696" t="s">
        <v>287</v>
      </c>
      <c r="B67" s="754">
        <v>530000</v>
      </c>
      <c r="C67" s="864">
        <v>541722.88000000012</v>
      </c>
      <c r="D67" s="753"/>
      <c r="E67" s="1069">
        <v>1.0221186415094341</v>
      </c>
    </row>
    <row r="68" spans="1:5" ht="20.100000000000001" customHeight="1">
      <c r="A68" s="696" t="s">
        <v>288</v>
      </c>
      <c r="B68" s="754">
        <v>77000000</v>
      </c>
      <c r="C68" s="864">
        <v>77255800.739999995</v>
      </c>
      <c r="D68" s="753"/>
      <c r="E68" s="1069">
        <v>1.0033220875324675</v>
      </c>
    </row>
    <row r="69" spans="1:5" ht="20.100000000000001" customHeight="1">
      <c r="A69" s="696" t="s">
        <v>289</v>
      </c>
      <c r="B69" s="754">
        <v>4164000</v>
      </c>
      <c r="C69" s="864">
        <v>5889321.4799999995</v>
      </c>
      <c r="D69" s="851"/>
      <c r="E69" s="1069">
        <v>1.4143423342939481</v>
      </c>
    </row>
    <row r="70" spans="1:5" ht="19.5" customHeight="1">
      <c r="A70" s="696" t="s">
        <v>290</v>
      </c>
      <c r="B70" s="754">
        <v>6000</v>
      </c>
      <c r="C70" s="864">
        <v>11627.269999999999</v>
      </c>
      <c r="D70" s="753"/>
      <c r="E70" s="1069">
        <v>1.9378783333333331</v>
      </c>
    </row>
    <row r="71" spans="1:5" ht="20.100000000000001" customHeight="1">
      <c r="A71" s="696" t="s">
        <v>291</v>
      </c>
      <c r="B71" s="754">
        <v>59584000</v>
      </c>
      <c r="C71" s="864">
        <v>66320144.020000011</v>
      </c>
      <c r="D71" s="753"/>
      <c r="E71" s="1069">
        <v>1.113052900443072</v>
      </c>
    </row>
    <row r="72" spans="1:5" ht="20.100000000000001" customHeight="1">
      <c r="A72" s="696" t="s">
        <v>292</v>
      </c>
      <c r="B72" s="754">
        <v>7252000</v>
      </c>
      <c r="C72" s="864">
        <v>9396501.5800000001</v>
      </c>
      <c r="D72" s="753"/>
      <c r="E72" s="1069">
        <v>1.2957117457253171</v>
      </c>
    </row>
    <row r="73" spans="1:5" ht="20.100000000000001" customHeight="1">
      <c r="A73" s="696" t="s">
        <v>293</v>
      </c>
      <c r="B73" s="754">
        <v>35000</v>
      </c>
      <c r="C73" s="864">
        <v>61977.249999999993</v>
      </c>
      <c r="D73" s="753"/>
      <c r="E73" s="1069">
        <v>1.7707785714285713</v>
      </c>
    </row>
    <row r="74" spans="1:5" ht="20.100000000000001" customHeight="1">
      <c r="A74" s="696" t="s">
        <v>294</v>
      </c>
      <c r="B74" s="754">
        <v>0</v>
      </c>
      <c r="C74" s="864">
        <v>151683</v>
      </c>
      <c r="D74" s="753"/>
      <c r="E74" s="1069">
        <v>0</v>
      </c>
    </row>
    <row r="75" spans="1:5" ht="20.100000000000001" customHeight="1">
      <c r="A75" s="696" t="s">
        <v>295</v>
      </c>
      <c r="B75" s="754">
        <v>220000</v>
      </c>
      <c r="C75" s="864">
        <v>224510</v>
      </c>
      <c r="D75" s="753"/>
      <c r="E75" s="1069">
        <v>1.0205</v>
      </c>
    </row>
    <row r="76" spans="1:5" ht="20.100000000000001" customHeight="1">
      <c r="A76" s="696" t="s">
        <v>296</v>
      </c>
      <c r="B76" s="754">
        <v>800000</v>
      </c>
      <c r="C76" s="864">
        <v>784048.29</v>
      </c>
      <c r="D76" s="753"/>
      <c r="E76" s="1069">
        <v>0.98006036250000006</v>
      </c>
    </row>
    <row r="77" spans="1:5" ht="20.100000000000001" customHeight="1">
      <c r="A77" s="696" t="s">
        <v>297</v>
      </c>
      <c r="B77" s="754">
        <v>3501000</v>
      </c>
      <c r="C77" s="864">
        <v>4209676.8500000006</v>
      </c>
      <c r="D77" s="753"/>
      <c r="E77" s="1069">
        <v>1.2024212653527566</v>
      </c>
    </row>
    <row r="78" spans="1:5" ht="20.100000000000001" customHeight="1">
      <c r="A78" s="696" t="s">
        <v>298</v>
      </c>
      <c r="B78" s="754">
        <v>20000</v>
      </c>
      <c r="C78" s="864">
        <v>28425.670000000002</v>
      </c>
      <c r="D78" s="753"/>
      <c r="E78" s="1069">
        <v>1.4212835000000001</v>
      </c>
    </row>
    <row r="79" spans="1:5" ht="20.100000000000001" customHeight="1">
      <c r="A79" s="696" t="s">
        <v>299</v>
      </c>
      <c r="B79" s="754">
        <v>233100000</v>
      </c>
      <c r="C79" s="864">
        <v>258851138.82000002</v>
      </c>
      <c r="D79" s="753"/>
      <c r="E79" s="1069">
        <v>1.1104724960102961</v>
      </c>
    </row>
    <row r="80" spans="1:5" ht="20.100000000000001" customHeight="1">
      <c r="A80" s="696" t="s">
        <v>347</v>
      </c>
      <c r="B80" s="754">
        <v>5915000</v>
      </c>
      <c r="C80" s="864">
        <v>6274375.6899999985</v>
      </c>
      <c r="D80" s="753"/>
      <c r="E80" s="1069">
        <v>1.0607566677937446</v>
      </c>
    </row>
    <row r="81" spans="1:5" ht="20.100000000000001" customHeight="1">
      <c r="A81" s="696" t="s">
        <v>300</v>
      </c>
      <c r="B81" s="754">
        <v>643000</v>
      </c>
      <c r="C81" s="864">
        <v>669364.04</v>
      </c>
      <c r="D81" s="753"/>
      <c r="E81" s="1069">
        <v>1.0410016174183516</v>
      </c>
    </row>
    <row r="82" spans="1:5" ht="20.100000000000001" customHeight="1">
      <c r="A82" s="696" t="s">
        <v>301</v>
      </c>
      <c r="B82" s="754">
        <v>763859000</v>
      </c>
      <c r="C82" s="864">
        <v>796942680.78000009</v>
      </c>
      <c r="D82" s="753"/>
      <c r="E82" s="1069">
        <v>1.043311240399079</v>
      </c>
    </row>
    <row r="83" spans="1:5" ht="20.100000000000001" customHeight="1">
      <c r="A83" s="696" t="s">
        <v>302</v>
      </c>
      <c r="B83" s="754">
        <v>366330679000</v>
      </c>
      <c r="C83" s="864">
        <v>386743050716.16016</v>
      </c>
      <c r="D83" s="753"/>
      <c r="E83" s="1069">
        <v>1.0557211636543282</v>
      </c>
    </row>
    <row r="84" spans="1:5" ht="20.100000000000001" customHeight="1">
      <c r="A84" s="696" t="s">
        <v>303</v>
      </c>
      <c r="B84" s="754">
        <v>7824860000</v>
      </c>
      <c r="C84" s="864">
        <v>8019753967.1199989</v>
      </c>
      <c r="D84" s="753"/>
      <c r="E84" s="1069">
        <v>1.0249070228885884</v>
      </c>
    </row>
    <row r="85" spans="1:5" ht="20.100000000000001" customHeight="1">
      <c r="A85" s="696" t="s">
        <v>304</v>
      </c>
      <c r="B85" s="754">
        <v>1819000</v>
      </c>
      <c r="C85" s="864">
        <v>1886119.5499999998</v>
      </c>
      <c r="D85" s="753"/>
      <c r="E85" s="1069">
        <v>1.0368991478834524</v>
      </c>
    </row>
    <row r="86" spans="1:5" ht="19.5" customHeight="1">
      <c r="A86" s="696" t="s">
        <v>305</v>
      </c>
      <c r="B86" s="754">
        <v>2938412000</v>
      </c>
      <c r="C86" s="864">
        <v>2997844792.52</v>
      </c>
      <c r="D86" s="753"/>
      <c r="E86" s="1069">
        <v>1.0202261604295109</v>
      </c>
    </row>
    <row r="87" spans="1:5" ht="20.100000000000001" customHeight="1">
      <c r="A87" s="696" t="s">
        <v>307</v>
      </c>
      <c r="B87" s="754">
        <v>2281791000</v>
      </c>
      <c r="C87" s="864">
        <v>2325214732.7899919</v>
      </c>
      <c r="D87" s="753"/>
      <c r="E87" s="1069">
        <v>1.0190305478415822</v>
      </c>
    </row>
    <row r="88" spans="1:5" ht="20.100000000000001" customHeight="1">
      <c r="A88" s="696" t="s">
        <v>308</v>
      </c>
      <c r="B88" s="754">
        <v>0</v>
      </c>
      <c r="C88" s="864">
        <v>597830.86000000022</v>
      </c>
      <c r="D88" s="753"/>
      <c r="E88" s="1069">
        <v>0</v>
      </c>
    </row>
    <row r="89" spans="1:5" ht="20.100000000000001" customHeight="1">
      <c r="A89" s="1579" t="s">
        <v>309</v>
      </c>
      <c r="B89" s="862">
        <v>12074000</v>
      </c>
      <c r="C89" s="1129">
        <v>14002620.910000002</v>
      </c>
      <c r="D89" s="1130"/>
      <c r="E89" s="1131">
        <v>1.159733386615869</v>
      </c>
    </row>
    <row r="90" spans="1:5" ht="35.25" hidden="1" customHeight="1">
      <c r="A90" s="1128" t="s">
        <v>744</v>
      </c>
      <c r="B90" s="862" t="e">
        <f>#REF!</f>
        <v>#REF!</v>
      </c>
      <c r="C90" s="1129" t="e">
        <f>#REF!</f>
        <v>#REF!</v>
      </c>
      <c r="D90" s="1130"/>
      <c r="E90" s="1131" t="e">
        <f t="shared" ref="E90" si="0">IF(B90=0,0,(IF(C90/B90&gt;1000%,"*)",C90/B90)))</f>
        <v>#REF!</v>
      </c>
    </row>
    <row r="91" spans="1:5">
      <c r="A91" s="644"/>
      <c r="C91" s="91"/>
      <c r="D91" s="91"/>
    </row>
    <row r="92" spans="1:5">
      <c r="A92" s="644"/>
    </row>
    <row r="93" spans="1:5">
      <c r="A93" s="852"/>
      <c r="C93" s="278"/>
      <c r="D93" s="278"/>
      <c r="E93" s="278"/>
    </row>
    <row r="94" spans="1:5">
      <c r="C94" s="276"/>
      <c r="D94" s="276"/>
      <c r="E94" s="277"/>
    </row>
    <row r="95" spans="1:5">
      <c r="C95" s="278"/>
      <c r="D95" s="278"/>
      <c r="E95" s="278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H22" sqref="H22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09"/>
    </row>
    <row r="6" spans="1:6" ht="15.95" customHeight="1">
      <c r="A6" s="101" t="s">
        <v>3</v>
      </c>
      <c r="B6" s="102" t="s">
        <v>228</v>
      </c>
      <c r="C6" s="103" t="s">
        <v>229</v>
      </c>
      <c r="D6" s="310" t="s">
        <v>230</v>
      </c>
    </row>
    <row r="7" spans="1:6" ht="15.95" customHeight="1">
      <c r="A7" s="104"/>
      <c r="B7" s="105" t="s">
        <v>745</v>
      </c>
      <c r="C7" s="106"/>
      <c r="D7" s="311" t="s">
        <v>232</v>
      </c>
      <c r="E7" s="320"/>
    </row>
    <row r="8" spans="1:6" s="111" customFormat="1" ht="13.5" customHeight="1">
      <c r="A8" s="107">
        <v>1</v>
      </c>
      <c r="B8" s="108">
        <v>2</v>
      </c>
      <c r="C8" s="109">
        <v>3</v>
      </c>
      <c r="D8" s="308">
        <v>4</v>
      </c>
      <c r="E8" s="321"/>
    </row>
    <row r="9" spans="1:6" ht="19.5" customHeight="1">
      <c r="A9" s="112" t="s">
        <v>312</v>
      </c>
      <c r="B9" s="755">
        <v>2281791000</v>
      </c>
      <c r="C9" s="756">
        <v>2325214732.7900004</v>
      </c>
      <c r="D9" s="699">
        <v>1.019030547841586</v>
      </c>
      <c r="E9" s="110"/>
      <c r="F9" s="96"/>
    </row>
    <row r="10" spans="1:6" ht="22.5" customHeight="1">
      <c r="A10" s="113" t="s">
        <v>313</v>
      </c>
      <c r="B10" s="757">
        <v>185004000</v>
      </c>
      <c r="C10" s="758">
        <v>176051669.57000026</v>
      </c>
      <c r="D10" s="680">
        <v>0.9516100709714399</v>
      </c>
      <c r="E10" s="110"/>
      <c r="F10" s="114"/>
    </row>
    <row r="11" spans="1:6" ht="24" customHeight="1">
      <c r="A11" s="113" t="s">
        <v>314</v>
      </c>
      <c r="B11" s="757">
        <v>90003000</v>
      </c>
      <c r="C11" s="758">
        <v>111552606.78999998</v>
      </c>
      <c r="D11" s="680">
        <v>1.2394320943746318</v>
      </c>
      <c r="E11" s="110"/>
      <c r="F11" s="115"/>
    </row>
    <row r="12" spans="1:6" ht="24" customHeight="1">
      <c r="A12" s="113" t="s">
        <v>315</v>
      </c>
      <c r="B12" s="757">
        <v>90205000</v>
      </c>
      <c r="C12" s="758">
        <v>99099064.499999955</v>
      </c>
      <c r="D12" s="680">
        <v>1.0985983537497916</v>
      </c>
      <c r="E12" s="110"/>
      <c r="F12" s="115"/>
    </row>
    <row r="13" spans="1:6" ht="24" customHeight="1">
      <c r="A13" s="113" t="s">
        <v>316</v>
      </c>
      <c r="B13" s="757">
        <v>48613000</v>
      </c>
      <c r="C13" s="758">
        <v>49989467.930000007</v>
      </c>
      <c r="D13" s="680">
        <v>1.028314811470183</v>
      </c>
      <c r="E13" s="110"/>
      <c r="F13" s="115"/>
    </row>
    <row r="14" spans="1:6" ht="24" customHeight="1">
      <c r="A14" s="113" t="s">
        <v>317</v>
      </c>
      <c r="B14" s="757">
        <v>144376000</v>
      </c>
      <c r="C14" s="758">
        <v>146016152.12999988</v>
      </c>
      <c r="D14" s="680">
        <v>1.0113602823876535</v>
      </c>
      <c r="E14" s="110"/>
      <c r="F14" s="115"/>
    </row>
    <row r="15" spans="1:6" ht="24" customHeight="1">
      <c r="A15" s="113" t="s">
        <v>318</v>
      </c>
      <c r="B15" s="757">
        <v>174932000</v>
      </c>
      <c r="C15" s="758">
        <v>172668996.92000011</v>
      </c>
      <c r="D15" s="680">
        <v>0.98706352708481071</v>
      </c>
      <c r="E15" s="110"/>
      <c r="F15" s="115"/>
    </row>
    <row r="16" spans="1:6" ht="24" customHeight="1">
      <c r="A16" s="113" t="s">
        <v>319</v>
      </c>
      <c r="B16" s="757">
        <v>451355000</v>
      </c>
      <c r="C16" s="758">
        <v>449488583.22000057</v>
      </c>
      <c r="D16" s="680">
        <v>0.99586485852599516</v>
      </c>
      <c r="E16" s="110"/>
      <c r="F16" s="116"/>
    </row>
    <row r="17" spans="1:6" ht="24" customHeight="1">
      <c r="A17" s="113" t="s">
        <v>320</v>
      </c>
      <c r="B17" s="757">
        <v>42201000</v>
      </c>
      <c r="C17" s="758">
        <v>43911347.080000006</v>
      </c>
      <c r="D17" s="680">
        <v>1.0405285912656099</v>
      </c>
      <c r="E17" s="110"/>
      <c r="F17" s="115"/>
    </row>
    <row r="18" spans="1:6" ht="24" customHeight="1">
      <c r="A18" s="113" t="s">
        <v>321</v>
      </c>
      <c r="B18" s="757">
        <v>73939000</v>
      </c>
      <c r="C18" s="758">
        <v>80559945.270000041</v>
      </c>
      <c r="D18" s="680">
        <v>1.0895460483641926</v>
      </c>
      <c r="E18" s="110"/>
      <c r="F18" s="116"/>
    </row>
    <row r="19" spans="1:6" ht="24" customHeight="1">
      <c r="A19" s="113" t="s">
        <v>322</v>
      </c>
      <c r="B19" s="757">
        <v>58798000</v>
      </c>
      <c r="C19" s="758">
        <v>65563059.830000028</v>
      </c>
      <c r="D19" s="680">
        <v>1.115055951392905</v>
      </c>
      <c r="E19" s="110"/>
      <c r="F19" s="115" t="s">
        <v>4</v>
      </c>
    </row>
    <row r="20" spans="1:6" ht="24" customHeight="1">
      <c r="A20" s="113" t="s">
        <v>323</v>
      </c>
      <c r="B20" s="757">
        <v>159773000</v>
      </c>
      <c r="C20" s="758">
        <v>161056356.6500001</v>
      </c>
      <c r="D20" s="680">
        <v>1.0080323749945241</v>
      </c>
      <c r="E20" s="110"/>
      <c r="F20" s="115"/>
    </row>
    <row r="21" spans="1:6" ht="24" customHeight="1">
      <c r="A21" s="113" t="s">
        <v>324</v>
      </c>
      <c r="B21" s="757">
        <v>275152000</v>
      </c>
      <c r="C21" s="758">
        <v>258059721.33000013</v>
      </c>
      <c r="D21" s="680">
        <v>0.93788059447141991</v>
      </c>
      <c r="E21" s="110"/>
      <c r="F21" s="115"/>
    </row>
    <row r="22" spans="1:6" ht="24" customHeight="1">
      <c r="A22" s="113" t="s">
        <v>325</v>
      </c>
      <c r="B22" s="757">
        <v>51616000</v>
      </c>
      <c r="C22" s="758">
        <v>57754176.340000004</v>
      </c>
      <c r="D22" s="680">
        <v>1.1189200313856169</v>
      </c>
      <c r="E22" s="110"/>
      <c r="F22" s="115"/>
    </row>
    <row r="23" spans="1:6" ht="24" customHeight="1">
      <c r="A23" s="113" t="s">
        <v>326</v>
      </c>
      <c r="B23" s="757">
        <v>73965000</v>
      </c>
      <c r="C23" s="758">
        <v>75248315.710000023</v>
      </c>
      <c r="D23" s="680">
        <v>1.0173503104170896</v>
      </c>
      <c r="E23" s="110"/>
      <c r="F23" s="115"/>
    </row>
    <row r="24" spans="1:6" ht="24" customHeight="1">
      <c r="A24" s="113" t="s">
        <v>327</v>
      </c>
      <c r="B24" s="757">
        <v>263013000</v>
      </c>
      <c r="C24" s="758">
        <v>256911855.01999992</v>
      </c>
      <c r="D24" s="680">
        <v>0.97680287673993271</v>
      </c>
      <c r="E24" s="110"/>
      <c r="F24" s="115"/>
    </row>
    <row r="25" spans="1:6" ht="24" customHeight="1">
      <c r="A25" s="117" t="s">
        <v>328</v>
      </c>
      <c r="B25" s="759">
        <v>98846000</v>
      </c>
      <c r="C25" s="760">
        <v>121283414.50000006</v>
      </c>
      <c r="D25" s="681">
        <v>1.2269936517410929</v>
      </c>
      <c r="E25" s="110"/>
      <c r="F25" s="115"/>
    </row>
    <row r="26" spans="1:6" ht="23.25" customHeight="1">
      <c r="A26" s="644"/>
    </row>
    <row r="31" spans="1:6">
      <c r="D31" s="93" t="s">
        <v>4</v>
      </c>
    </row>
  </sheetData>
  <phoneticPr fontId="54" type="noConversion"/>
  <conditionalFormatting sqref="E9:E25">
    <cfRule type="cellIs" dxfId="2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showGridLines="0" showZeros="0" topLeftCell="B1" zoomScale="70" zoomScaleNormal="70" zoomScaleSheetLayoutView="70" workbookViewId="0">
      <selection activeCell="X130" sqref="X130"/>
    </sheetView>
  </sheetViews>
  <sheetFormatPr defaultColWidth="7.85546875" defaultRowHeight="15"/>
  <cols>
    <col min="1" max="1" width="6.7109375" style="587" hidden="1" customWidth="1"/>
    <col min="2" max="2" width="2.28515625" style="587" customWidth="1"/>
    <col min="3" max="3" width="4.5703125" style="587" customWidth="1"/>
    <col min="4" max="4" width="66.28515625" style="587" customWidth="1"/>
    <col min="5" max="5" width="16" style="589" customWidth="1"/>
    <col min="6" max="6" width="19.140625" style="587" bestFit="1" customWidth="1"/>
    <col min="7" max="7" width="16" style="587" customWidth="1"/>
    <col min="8" max="8" width="16.42578125" style="587" customWidth="1"/>
    <col min="9" max="9" width="16" style="587" customWidth="1"/>
    <col min="10" max="10" width="11.5703125" style="587" bestFit="1" customWidth="1"/>
    <col min="11" max="12" width="9.28515625" style="587" customWidth="1"/>
    <col min="13" max="13" width="7.85546875" style="587" customWidth="1"/>
    <col min="14" max="14" width="20.5703125" style="587" bestFit="1" customWidth="1"/>
    <col min="15" max="15" width="16.28515625" style="587" bestFit="1" customWidth="1"/>
    <col min="16" max="16" width="16.42578125" style="587" customWidth="1"/>
    <col min="17" max="18" width="7.85546875" style="587"/>
    <col min="19" max="19" width="16" style="587" customWidth="1"/>
    <col min="20" max="16384" width="7.85546875" style="587"/>
  </cols>
  <sheetData>
    <row r="1" spans="1:16" ht="19.5" customHeight="1">
      <c r="B1" s="588" t="s">
        <v>644</v>
      </c>
      <c r="C1" s="588"/>
      <c r="D1" s="588"/>
      <c r="I1" s="590"/>
    </row>
    <row r="2" spans="1:16" ht="15.75" customHeight="1">
      <c r="B2" s="1680" t="s">
        <v>645</v>
      </c>
      <c r="C2" s="1680"/>
      <c r="D2" s="1680"/>
      <c r="E2" s="1680"/>
      <c r="F2" s="1680"/>
      <c r="G2" s="1680"/>
      <c r="H2" s="1680"/>
      <c r="I2" s="1680"/>
      <c r="J2" s="1680"/>
      <c r="K2" s="1680"/>
      <c r="L2" s="1680"/>
    </row>
    <row r="3" spans="1:16" ht="15" customHeight="1"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</row>
    <row r="4" spans="1:16" ht="15" customHeight="1">
      <c r="B4" s="1135"/>
      <c r="C4" s="1135"/>
      <c r="D4" s="1135"/>
      <c r="E4" s="1135"/>
      <c r="F4" s="1135"/>
      <c r="G4" s="1135"/>
      <c r="H4" s="1135"/>
      <c r="I4" s="1135"/>
      <c r="J4" s="1135"/>
      <c r="K4" s="1135"/>
      <c r="L4" s="1135"/>
    </row>
    <row r="5" spans="1:16" ht="15.75">
      <c r="B5" s="591"/>
      <c r="C5" s="592"/>
      <c r="D5" s="593"/>
      <c r="E5" s="99" t="s">
        <v>227</v>
      </c>
      <c r="F5" s="879" t="s">
        <v>516</v>
      </c>
      <c r="G5" s="594" t="s">
        <v>229</v>
      </c>
      <c r="H5" s="595"/>
      <c r="I5" s="595"/>
      <c r="J5" s="595" t="s">
        <v>433</v>
      </c>
      <c r="K5" s="595"/>
      <c r="L5" s="596"/>
    </row>
    <row r="6" spans="1:16" ht="15.75">
      <c r="B6" s="597" t="s">
        <v>3</v>
      </c>
      <c r="C6" s="598"/>
      <c r="D6" s="599"/>
      <c r="E6" s="102" t="s">
        <v>228</v>
      </c>
      <c r="F6" s="880" t="s">
        <v>519</v>
      </c>
      <c r="G6" s="601"/>
      <c r="H6" s="601"/>
      <c r="I6" s="601"/>
      <c r="J6" s="601"/>
      <c r="K6" s="749"/>
      <c r="L6" s="749"/>
    </row>
    <row r="7" spans="1:16" ht="15.75">
      <c r="B7" s="602"/>
      <c r="C7" s="589"/>
      <c r="D7" s="603"/>
      <c r="E7" s="105" t="s">
        <v>745</v>
      </c>
      <c r="F7" s="600"/>
      <c r="G7" s="604" t="s">
        <v>434</v>
      </c>
      <c r="H7" s="605" t="s">
        <v>534</v>
      </c>
      <c r="I7" s="605" t="s">
        <v>436</v>
      </c>
      <c r="J7" s="1045" t="s">
        <v>531</v>
      </c>
      <c r="K7" s="1046" t="s">
        <v>456</v>
      </c>
      <c r="L7" s="1046" t="s">
        <v>735</v>
      </c>
    </row>
    <row r="8" spans="1:16" s="606" customFormat="1" ht="15" customHeight="1">
      <c r="B8" s="607"/>
      <c r="C8" s="608"/>
      <c r="D8" s="609"/>
      <c r="E8" s="1677" t="s">
        <v>646</v>
      </c>
      <c r="F8" s="1678"/>
      <c r="G8" s="1678"/>
      <c r="H8" s="1678"/>
      <c r="I8" s="1679"/>
      <c r="J8" s="750"/>
      <c r="K8" s="750"/>
      <c r="L8" s="750"/>
      <c r="M8" s="587"/>
    </row>
    <row r="9" spans="1:16" s="606" customFormat="1" ht="9.9499999999999993" customHeight="1">
      <c r="B9" s="1675">
        <v>1</v>
      </c>
      <c r="C9" s="1676"/>
      <c r="D9" s="1676"/>
      <c r="E9" s="1136">
        <v>2</v>
      </c>
      <c r="F9" s="610">
        <v>3</v>
      </c>
      <c r="G9" s="610">
        <v>4</v>
      </c>
      <c r="H9" s="611">
        <v>5</v>
      </c>
      <c r="I9" s="611">
        <v>6</v>
      </c>
      <c r="J9" s="682">
        <v>7</v>
      </c>
      <c r="K9" s="854">
        <v>8</v>
      </c>
      <c r="L9" s="682">
        <v>9</v>
      </c>
    </row>
    <row r="10" spans="1:16" ht="21.75" customHeight="1">
      <c r="A10" s="612" t="s">
        <v>647</v>
      </c>
      <c r="B10" s="613" t="s">
        <v>648</v>
      </c>
      <c r="C10" s="614"/>
      <c r="D10" s="615"/>
      <c r="E10" s="1126">
        <v>508019293000</v>
      </c>
      <c r="F10" s="1126">
        <v>508019292999.99976</v>
      </c>
      <c r="G10" s="1126">
        <v>36844986274.309998</v>
      </c>
      <c r="H10" s="1126">
        <v>73245088550.819931</v>
      </c>
      <c r="I10" s="1126">
        <v>105552645769.01984</v>
      </c>
      <c r="J10" s="853">
        <v>7.2526746094089808E-2</v>
      </c>
      <c r="K10" s="640">
        <v>0.1441777695454963</v>
      </c>
      <c r="L10" s="640">
        <v>0.20777290788643313</v>
      </c>
    </row>
    <row r="11" spans="1:16" ht="15.75">
      <c r="A11" s="612"/>
      <c r="B11" s="616" t="s">
        <v>536</v>
      </c>
      <c r="C11" s="617"/>
      <c r="D11" s="615"/>
      <c r="E11" s="1121"/>
      <c r="F11" s="1121"/>
      <c r="G11" s="1121"/>
      <c r="H11" s="1121"/>
      <c r="I11" s="1121"/>
      <c r="J11" s="1063"/>
      <c r="K11" s="1023"/>
      <c r="L11" s="1023"/>
    </row>
    <row r="12" spans="1:16" ht="21.75" customHeight="1">
      <c r="A12" s="612" t="s">
        <v>649</v>
      </c>
      <c r="B12" s="618" t="s">
        <v>622</v>
      </c>
      <c r="C12" s="619" t="s">
        <v>650</v>
      </c>
      <c r="D12" s="620"/>
      <c r="E12" s="1121">
        <v>291411455000</v>
      </c>
      <c r="F12" s="1121">
        <v>296886595040.56995</v>
      </c>
      <c r="G12" s="1121">
        <v>21501511481.480003</v>
      </c>
      <c r="H12" s="1121">
        <v>43030328352.849945</v>
      </c>
      <c r="I12" s="1121">
        <v>61934671549.809975</v>
      </c>
      <c r="J12" s="1063">
        <v>7.2423315301729241E-2</v>
      </c>
      <c r="K12" s="1023">
        <v>0.14493860306144773</v>
      </c>
      <c r="L12" s="1023">
        <v>0.20861390370739546</v>
      </c>
      <c r="P12" s="650"/>
    </row>
    <row r="13" spans="1:16" ht="12" customHeight="1">
      <c r="A13" s="612"/>
      <c r="B13" s="621"/>
      <c r="C13" s="622" t="s">
        <v>564</v>
      </c>
      <c r="D13" s="623"/>
      <c r="E13" s="1120"/>
      <c r="F13" s="1120"/>
      <c r="G13" s="1120"/>
      <c r="H13" s="1120"/>
      <c r="I13" s="1120"/>
      <c r="J13" s="1064"/>
      <c r="K13" s="1024"/>
      <c r="L13" s="1024"/>
    </row>
    <row r="14" spans="1:16" ht="15.95" customHeight="1">
      <c r="A14" s="612" t="s">
        <v>651</v>
      </c>
      <c r="B14" s="621"/>
      <c r="C14" s="624" t="s">
        <v>652</v>
      </c>
      <c r="D14" s="623" t="s">
        <v>653</v>
      </c>
      <c r="E14" s="1120">
        <v>66697426000</v>
      </c>
      <c r="F14" s="1120">
        <v>66737530661</v>
      </c>
      <c r="G14" s="1120">
        <v>8936489137</v>
      </c>
      <c r="H14" s="1120">
        <v>17872978274</v>
      </c>
      <c r="I14" s="1120">
        <v>22998941907</v>
      </c>
      <c r="J14" s="1064">
        <v>0.1339050014060873</v>
      </c>
      <c r="K14" s="1024">
        <v>0.2678100028121746</v>
      </c>
      <c r="L14" s="1024">
        <v>0.34461781368305999</v>
      </c>
    </row>
    <row r="15" spans="1:16" ht="15.95" customHeight="1">
      <c r="A15" s="612" t="s">
        <v>654</v>
      </c>
      <c r="B15" s="621"/>
      <c r="C15" s="624" t="s">
        <v>655</v>
      </c>
      <c r="D15" s="623" t="s">
        <v>656</v>
      </c>
      <c r="E15" s="1120">
        <v>69281878000</v>
      </c>
      <c r="F15" s="1120">
        <v>70810629079</v>
      </c>
      <c r="G15" s="1120">
        <v>4663105146.3999996</v>
      </c>
      <c r="H15" s="1120">
        <v>8681512133.6100006</v>
      </c>
      <c r="I15" s="1120">
        <v>12877294007.349998</v>
      </c>
      <c r="J15" s="1064">
        <v>6.585318061780808E-2</v>
      </c>
      <c r="K15" s="1024">
        <v>0.12260182188078653</v>
      </c>
      <c r="L15" s="1024">
        <v>0.1818553820921916</v>
      </c>
      <c r="P15" s="650"/>
    </row>
    <row r="16" spans="1:16" ht="12" customHeight="1">
      <c r="A16" s="612"/>
      <c r="B16" s="621"/>
      <c r="C16" s="624"/>
      <c r="D16" s="623" t="s">
        <v>564</v>
      </c>
      <c r="E16" s="1120"/>
      <c r="F16" s="1120"/>
      <c r="G16" s="1120"/>
      <c r="H16" s="1120"/>
      <c r="I16" s="1120"/>
      <c r="J16" s="1064"/>
      <c r="K16" s="1024"/>
      <c r="L16" s="1024"/>
    </row>
    <row r="17" spans="1:13" ht="15.95" customHeight="1">
      <c r="A17" s="612" t="s">
        <v>657</v>
      </c>
      <c r="B17" s="625"/>
      <c r="C17" s="624"/>
      <c r="D17" s="623" t="s">
        <v>658</v>
      </c>
      <c r="E17" s="1120">
        <v>45522023000</v>
      </c>
      <c r="F17" s="1120">
        <v>45522023000</v>
      </c>
      <c r="G17" s="1120">
        <v>3039351135.75</v>
      </c>
      <c r="H17" s="1120">
        <v>5653579408.0600004</v>
      </c>
      <c r="I17" s="1120">
        <v>8105629277.5299997</v>
      </c>
      <c r="J17" s="1064">
        <v>6.6766609554017406E-2</v>
      </c>
      <c r="K17" s="1024">
        <v>0.12419437967552541</v>
      </c>
      <c r="L17" s="1024">
        <v>0.17805951368923126</v>
      </c>
    </row>
    <row r="18" spans="1:13" ht="15.95" customHeight="1">
      <c r="A18" s="612" t="s">
        <v>659</v>
      </c>
      <c r="B18" s="621"/>
      <c r="C18" s="624"/>
      <c r="D18" s="626" t="s">
        <v>660</v>
      </c>
      <c r="E18" s="1120">
        <v>18497155000</v>
      </c>
      <c r="F18" s="1120">
        <v>18430517000</v>
      </c>
      <c r="G18" s="1120">
        <v>1512670677.6500001</v>
      </c>
      <c r="H18" s="1120">
        <v>2805766059.5500002</v>
      </c>
      <c r="I18" s="1120">
        <v>4438415063.8199997</v>
      </c>
      <c r="J18" s="1064">
        <v>8.2074240112200866E-2</v>
      </c>
      <c r="K18" s="1024">
        <v>0.15223479946601606</v>
      </c>
      <c r="L18" s="1024">
        <v>0.24081880415074627</v>
      </c>
    </row>
    <row r="19" spans="1:13" ht="45">
      <c r="A19" s="627" t="s">
        <v>661</v>
      </c>
      <c r="B19" s="621"/>
      <c r="C19" s="628" t="s">
        <v>662</v>
      </c>
      <c r="D19" s="629" t="s">
        <v>663</v>
      </c>
      <c r="E19" s="1120">
        <v>60700643000</v>
      </c>
      <c r="F19" s="1120">
        <v>63770389913.020004</v>
      </c>
      <c r="G19" s="1120">
        <v>5169972369.5300007</v>
      </c>
      <c r="H19" s="1120">
        <v>10354156547</v>
      </c>
      <c r="I19" s="1120">
        <v>15559786673.960003</v>
      </c>
      <c r="J19" s="1064">
        <v>8.1071675688068001E-2</v>
      </c>
      <c r="K19" s="1024">
        <v>0.16236621041713264</v>
      </c>
      <c r="L19" s="1024">
        <v>0.24399704463439639</v>
      </c>
    </row>
    <row r="20" spans="1:13" ht="30">
      <c r="A20" s="627" t="s">
        <v>664</v>
      </c>
      <c r="B20" s="621"/>
      <c r="C20" s="628" t="s">
        <v>665</v>
      </c>
      <c r="D20" s="629" t="s">
        <v>666</v>
      </c>
      <c r="E20" s="1120">
        <v>3171071000</v>
      </c>
      <c r="F20" s="1120">
        <v>5714820426.1900015</v>
      </c>
      <c r="G20" s="1120">
        <v>251747666.15000001</v>
      </c>
      <c r="H20" s="1120">
        <v>543679669.25</v>
      </c>
      <c r="I20" s="1120">
        <v>861069328.26999986</v>
      </c>
      <c r="J20" s="1064">
        <v>4.4051719454960545E-2</v>
      </c>
      <c r="K20" s="1024">
        <v>9.5135039897039142E-2</v>
      </c>
      <c r="L20" s="1024">
        <v>0.15067303328095366</v>
      </c>
    </row>
    <row r="21" spans="1:13" ht="30">
      <c r="A21" s="627" t="s">
        <v>667</v>
      </c>
      <c r="B21" s="621"/>
      <c r="C21" s="628" t="s">
        <v>668</v>
      </c>
      <c r="D21" s="629" t="s">
        <v>727</v>
      </c>
      <c r="E21" s="1120">
        <v>20318325000</v>
      </c>
      <c r="F21" s="1120">
        <v>20961619163</v>
      </c>
      <c r="G21" s="1120">
        <v>1739327787</v>
      </c>
      <c r="H21" s="1120">
        <v>3389429087</v>
      </c>
      <c r="I21" s="1120">
        <v>5171947313.5</v>
      </c>
      <c r="J21" s="1064">
        <v>8.2976785976063394E-2</v>
      </c>
      <c r="K21" s="1024">
        <v>0.16169691189613758</v>
      </c>
      <c r="L21" s="1024">
        <v>0.2467341512734457</v>
      </c>
    </row>
    <row r="22" spans="1:13" ht="21.75" customHeight="1">
      <c r="A22" s="612" t="s">
        <v>669</v>
      </c>
      <c r="B22" s="613" t="s">
        <v>637</v>
      </c>
      <c r="C22" s="614" t="s">
        <v>670</v>
      </c>
      <c r="D22" s="630"/>
      <c r="E22" s="1121">
        <v>26744707000</v>
      </c>
      <c r="F22" s="1121">
        <v>26631321510.419991</v>
      </c>
      <c r="G22" s="1121">
        <v>2058382849.2299993</v>
      </c>
      <c r="H22" s="1121">
        <v>4071288181.3199973</v>
      </c>
      <c r="I22" s="1121">
        <v>6278029959.2799959</v>
      </c>
      <c r="J22" s="1063">
        <v>7.729180275280817E-2</v>
      </c>
      <c r="K22" s="1023">
        <v>0.1528759351925901</v>
      </c>
      <c r="L22" s="1023">
        <v>0.23573858161051461</v>
      </c>
    </row>
    <row r="23" spans="1:13" ht="21.75" customHeight="1">
      <c r="A23" s="612" t="s">
        <v>671</v>
      </c>
      <c r="B23" s="631" t="s">
        <v>672</v>
      </c>
      <c r="C23" s="614" t="s">
        <v>673</v>
      </c>
      <c r="D23" s="630"/>
      <c r="E23" s="1121">
        <v>88863531000</v>
      </c>
      <c r="F23" s="1121">
        <v>86676382992.919815</v>
      </c>
      <c r="G23" s="1121">
        <v>4973834718.5199995</v>
      </c>
      <c r="H23" s="1121">
        <v>12571047469.149992</v>
      </c>
      <c r="I23" s="1121">
        <v>19695850402.149853</v>
      </c>
      <c r="J23" s="1063">
        <v>5.7383967198150025E-2</v>
      </c>
      <c r="K23" s="1023">
        <v>0.14503428771568447</v>
      </c>
      <c r="L23" s="1023">
        <v>0.22723433675997665</v>
      </c>
    </row>
    <row r="24" spans="1:13" ht="12" customHeight="1">
      <c r="A24" s="612"/>
      <c r="B24" s="631"/>
      <c r="C24" s="622" t="s">
        <v>564</v>
      </c>
      <c r="D24" s="630"/>
      <c r="E24" s="1120"/>
      <c r="F24" s="1120"/>
      <c r="G24" s="1120"/>
      <c r="H24" s="1120"/>
      <c r="I24" s="1120"/>
      <c r="J24" s="1063"/>
      <c r="K24" s="1023"/>
      <c r="L24" s="1023"/>
    </row>
    <row r="25" spans="1:13" ht="15.75" customHeight="1">
      <c r="A25" s="612" t="s">
        <v>674</v>
      </c>
      <c r="B25" s="631"/>
      <c r="C25" s="624" t="s">
        <v>675</v>
      </c>
      <c r="D25" s="623" t="s">
        <v>676</v>
      </c>
      <c r="E25" s="1120">
        <v>58362182000</v>
      </c>
      <c r="F25" s="1120">
        <v>57079326486.960014</v>
      </c>
      <c r="G25" s="1120">
        <v>3370674954.9500003</v>
      </c>
      <c r="H25" s="1120">
        <v>9442654095.4899998</v>
      </c>
      <c r="I25" s="1120">
        <v>14820888452.360006</v>
      </c>
      <c r="J25" s="1064">
        <v>5.9052465444210236E-2</v>
      </c>
      <c r="K25" s="1024">
        <v>0.16543036991943499</v>
      </c>
      <c r="L25" s="1024">
        <v>0.25965422797597121</v>
      </c>
    </row>
    <row r="26" spans="1:13" ht="15.75" customHeight="1">
      <c r="A26" s="612" t="s">
        <v>677</v>
      </c>
      <c r="B26" s="631"/>
      <c r="C26" s="624" t="s">
        <v>678</v>
      </c>
      <c r="D26" s="623" t="s">
        <v>679</v>
      </c>
      <c r="E26" s="1120">
        <v>20882825000</v>
      </c>
      <c r="F26" s="1120">
        <v>24052221437.680004</v>
      </c>
      <c r="G26" s="1120">
        <v>822644963.30000019</v>
      </c>
      <c r="H26" s="1120">
        <v>1759430314.6399994</v>
      </c>
      <c r="I26" s="1120">
        <v>3455329019.8100004</v>
      </c>
      <c r="J26" s="1064">
        <v>3.4202452585574972E-2</v>
      </c>
      <c r="K26" s="1024">
        <v>7.3150428919787458E-2</v>
      </c>
      <c r="L26" s="1024">
        <v>0.14365945485587919</v>
      </c>
    </row>
    <row r="27" spans="1:13" ht="21.75" customHeight="1">
      <c r="A27" s="612" t="s">
        <v>680</v>
      </c>
      <c r="B27" s="631" t="s">
        <v>681</v>
      </c>
      <c r="C27" s="614" t="s">
        <v>682</v>
      </c>
      <c r="D27" s="630"/>
      <c r="E27" s="1121">
        <v>33668011000</v>
      </c>
      <c r="F27" s="1121">
        <v>33609412323.250038</v>
      </c>
      <c r="G27" s="1121">
        <v>564391225.76999998</v>
      </c>
      <c r="H27" s="1121">
        <v>2052471895.4999995</v>
      </c>
      <c r="I27" s="1121">
        <v>2823955261.3599992</v>
      </c>
      <c r="J27" s="1063">
        <v>1.6792653806075929E-2</v>
      </c>
      <c r="K27" s="1023">
        <v>6.1068366080300598E-2</v>
      </c>
      <c r="L27" s="1023">
        <v>8.4022750359323217E-2</v>
      </c>
    </row>
    <row r="28" spans="1:13" ht="12" customHeight="1">
      <c r="A28" s="612"/>
      <c r="B28" s="631"/>
      <c r="C28" s="622" t="s">
        <v>564</v>
      </c>
      <c r="D28" s="630"/>
      <c r="E28" s="1120"/>
      <c r="F28" s="1120"/>
      <c r="G28" s="1120"/>
      <c r="H28" s="1120"/>
      <c r="I28" s="1120"/>
      <c r="J28" s="1064"/>
      <c r="K28" s="1024"/>
      <c r="L28" s="1024"/>
    </row>
    <row r="29" spans="1:13" ht="30" customHeight="1">
      <c r="A29" s="627" t="s">
        <v>683</v>
      </c>
      <c r="B29" s="631"/>
      <c r="C29" s="628" t="s">
        <v>684</v>
      </c>
      <c r="D29" s="632" t="s">
        <v>685</v>
      </c>
      <c r="E29" s="1120">
        <v>18128884000</v>
      </c>
      <c r="F29" s="1120">
        <v>19762974027.099995</v>
      </c>
      <c r="G29" s="1120">
        <v>525106924.29999995</v>
      </c>
      <c r="H29" s="1120">
        <v>1934778741.96</v>
      </c>
      <c r="I29" s="1120">
        <v>2498528093.7700005</v>
      </c>
      <c r="J29" s="1064">
        <v>2.6570238041093746E-2</v>
      </c>
      <c r="K29" s="1024">
        <v>9.7899169391556809E-2</v>
      </c>
      <c r="L29" s="1024">
        <v>0.12642470158306598</v>
      </c>
    </row>
    <row r="30" spans="1:13" ht="47.25" customHeight="1">
      <c r="A30" s="627" t="s">
        <v>686</v>
      </c>
      <c r="B30" s="631"/>
      <c r="C30" s="628" t="s">
        <v>687</v>
      </c>
      <c r="D30" s="632" t="s">
        <v>688</v>
      </c>
      <c r="E30" s="1120">
        <v>159134000</v>
      </c>
      <c r="F30" s="1120">
        <v>373026755.79000008</v>
      </c>
      <c r="G30" s="1120">
        <v>6055.61</v>
      </c>
      <c r="H30" s="1120">
        <v>2238140.84</v>
      </c>
      <c r="I30" s="1120">
        <v>64612480.699999996</v>
      </c>
      <c r="J30" s="1064">
        <v>1.6233714890438258E-5</v>
      </c>
      <c r="K30" s="1024">
        <v>5.9999472028756783E-3</v>
      </c>
      <c r="L30" s="1024">
        <v>0.17321138416241214</v>
      </c>
      <c r="M30" s="633"/>
    </row>
    <row r="31" spans="1:13" ht="30">
      <c r="A31" s="627" t="s">
        <v>689</v>
      </c>
      <c r="B31" s="631"/>
      <c r="C31" s="628" t="s">
        <v>690</v>
      </c>
      <c r="D31" s="632" t="s">
        <v>691</v>
      </c>
      <c r="E31" s="1120">
        <v>20150000</v>
      </c>
      <c r="F31" s="1120">
        <v>394532149.8499999</v>
      </c>
      <c r="G31" s="1120"/>
      <c r="H31" s="1120">
        <v>6639917.3899999997</v>
      </c>
      <c r="I31" s="1120">
        <v>10777890.030000001</v>
      </c>
      <c r="J31" s="1064">
        <v>0</v>
      </c>
      <c r="K31" s="1024">
        <v>1.6829851236520216E-2</v>
      </c>
      <c r="L31" s="1024">
        <v>2.7318154006201339E-2</v>
      </c>
    </row>
    <row r="32" spans="1:13" ht="21.75" customHeight="1">
      <c r="A32" s="627" t="s">
        <v>692</v>
      </c>
      <c r="B32" s="634" t="s">
        <v>693</v>
      </c>
      <c r="C32" s="635" t="s">
        <v>694</v>
      </c>
      <c r="D32" s="636"/>
      <c r="E32" s="1119">
        <v>29399900000</v>
      </c>
      <c r="F32" s="1119">
        <v>29301495000</v>
      </c>
      <c r="G32" s="1119">
        <v>3637611105.4899998</v>
      </c>
      <c r="H32" s="1119">
        <v>4542075831.9799995</v>
      </c>
      <c r="I32" s="1119">
        <v>5822827122.6300001</v>
      </c>
      <c r="J32" s="1063">
        <v>0.12414421535454077</v>
      </c>
      <c r="K32" s="1023">
        <v>0.15501174366632145</v>
      </c>
      <c r="L32" s="1023">
        <v>0.19872116158680642</v>
      </c>
    </row>
    <row r="33" spans="1:14" ht="21.75" customHeight="1">
      <c r="A33" s="627" t="s">
        <v>695</v>
      </c>
      <c r="B33" s="634" t="s">
        <v>696</v>
      </c>
      <c r="C33" s="635" t="s">
        <v>697</v>
      </c>
      <c r="D33" s="636"/>
      <c r="E33" s="1121">
        <v>25992407000</v>
      </c>
      <c r="F33" s="1121">
        <v>24828887381.919998</v>
      </c>
      <c r="G33" s="1121">
        <v>3547050169.4799995</v>
      </c>
      <c r="H33" s="1121">
        <v>5739182921.4699993</v>
      </c>
      <c r="I33" s="1121">
        <v>7022972606.3800001</v>
      </c>
      <c r="J33" s="1063">
        <v>0.14285981143331075</v>
      </c>
      <c r="K33" s="1023">
        <v>0.23114942015682835</v>
      </c>
      <c r="L33" s="1023">
        <v>0.28285490599526492</v>
      </c>
    </row>
    <row r="34" spans="1:14" ht="21.75" customHeight="1">
      <c r="A34" s="627" t="s">
        <v>698</v>
      </c>
      <c r="B34" s="637" t="s">
        <v>699</v>
      </c>
      <c r="C34" s="638" t="s">
        <v>700</v>
      </c>
      <c r="D34" s="639"/>
      <c r="E34" s="1122">
        <v>11939282000</v>
      </c>
      <c r="F34" s="1122">
        <v>10085198750.919998</v>
      </c>
      <c r="G34" s="1122">
        <v>562204724.34000003</v>
      </c>
      <c r="H34" s="1122">
        <v>1238693898.5499969</v>
      </c>
      <c r="I34" s="1122">
        <v>1974338867.4100039</v>
      </c>
      <c r="J34" s="1102">
        <v>5.5745527502739027E-2</v>
      </c>
      <c r="K34" s="1025">
        <v>0.12282295363162773</v>
      </c>
      <c r="L34" s="1025">
        <v>0.19576598500152509</v>
      </c>
    </row>
    <row r="35" spans="1:14" s="747" customFormat="1" ht="14.25">
      <c r="E35" s="748"/>
    </row>
    <row r="36" spans="1:14" s="747" customFormat="1" ht="14.25">
      <c r="E36" s="748"/>
    </row>
    <row r="37" spans="1:14" s="747" customFormat="1" ht="14.25">
      <c r="E37" s="748"/>
    </row>
    <row r="38" spans="1:14" ht="15.75">
      <c r="B38" s="591"/>
      <c r="C38" s="592"/>
      <c r="D38" s="593"/>
      <c r="E38" s="99" t="s">
        <v>227</v>
      </c>
      <c r="F38" s="879" t="s">
        <v>516</v>
      </c>
      <c r="G38" s="594" t="s">
        <v>229</v>
      </c>
      <c r="H38" s="595"/>
      <c r="I38" s="595"/>
      <c r="J38" s="595" t="s">
        <v>433</v>
      </c>
      <c r="K38" s="595"/>
      <c r="L38" s="596"/>
    </row>
    <row r="39" spans="1:14" ht="15.75">
      <c r="B39" s="597" t="s">
        <v>3</v>
      </c>
      <c r="C39" s="598"/>
      <c r="D39" s="599"/>
      <c r="E39" s="102" t="s">
        <v>228</v>
      </c>
      <c r="F39" s="880" t="s">
        <v>519</v>
      </c>
      <c r="G39" s="601"/>
      <c r="H39" s="601"/>
      <c r="I39" s="601"/>
      <c r="J39" s="601"/>
      <c r="K39" s="749"/>
      <c r="L39" s="749"/>
    </row>
    <row r="40" spans="1:14" ht="15.75">
      <c r="B40" s="602"/>
      <c r="C40" s="589"/>
      <c r="D40" s="603"/>
      <c r="E40" s="105" t="s">
        <v>745</v>
      </c>
      <c r="F40" s="600"/>
      <c r="G40" s="604" t="s">
        <v>746</v>
      </c>
      <c r="H40" s="605" t="s">
        <v>747</v>
      </c>
      <c r="I40" s="605" t="s">
        <v>748</v>
      </c>
      <c r="J40" s="1045" t="s">
        <v>531</v>
      </c>
      <c r="K40" s="1046" t="s">
        <v>456</v>
      </c>
      <c r="L40" s="1046" t="s">
        <v>735</v>
      </c>
    </row>
    <row r="41" spans="1:14">
      <c r="B41" s="607"/>
      <c r="C41" s="608"/>
      <c r="D41" s="609"/>
      <c r="E41" s="1677" t="s">
        <v>646</v>
      </c>
      <c r="F41" s="1678"/>
      <c r="G41" s="1678"/>
      <c r="H41" s="1678"/>
      <c r="I41" s="1679"/>
      <c r="J41" s="750"/>
      <c r="K41" s="750"/>
      <c r="L41" s="750"/>
    </row>
    <row r="42" spans="1:14">
      <c r="B42" s="1675">
        <v>1</v>
      </c>
      <c r="C42" s="1676"/>
      <c r="D42" s="1676"/>
      <c r="E42" s="1136">
        <v>2</v>
      </c>
      <c r="F42" s="610">
        <v>3</v>
      </c>
      <c r="G42" s="610">
        <v>4</v>
      </c>
      <c r="H42" s="611">
        <v>5</v>
      </c>
      <c r="I42" s="611">
        <v>6</v>
      </c>
      <c r="J42" s="682">
        <v>7</v>
      </c>
      <c r="K42" s="854">
        <v>8</v>
      </c>
      <c r="L42" s="682">
        <v>9</v>
      </c>
    </row>
    <row r="43" spans="1:14" ht="15.75">
      <c r="B43" s="613" t="s">
        <v>648</v>
      </c>
      <c r="C43" s="614"/>
      <c r="D43" s="615"/>
      <c r="E43" s="1126">
        <v>508019293000</v>
      </c>
      <c r="F43" s="1126">
        <v>508019292999.99976</v>
      </c>
      <c r="G43" s="1126">
        <v>148522813926.77008</v>
      </c>
      <c r="H43" s="1126">
        <v>182951413608.42972</v>
      </c>
      <c r="I43" s="1126">
        <v>214512294099.32001</v>
      </c>
      <c r="J43" s="853">
        <v>0.29235664072854445</v>
      </c>
      <c r="K43" s="640">
        <v>0.36012690094513755</v>
      </c>
      <c r="L43" s="640">
        <v>0.4222522590285171</v>
      </c>
      <c r="N43" s="650"/>
    </row>
    <row r="44" spans="1:14" ht="15.75">
      <c r="B44" s="616" t="s">
        <v>536</v>
      </c>
      <c r="C44" s="617"/>
      <c r="D44" s="615"/>
      <c r="E44" s="1121"/>
      <c r="F44" s="1121"/>
      <c r="G44" s="1121"/>
      <c r="H44" s="1121"/>
      <c r="I44" s="1121"/>
      <c r="J44" s="1063"/>
      <c r="K44" s="1023"/>
      <c r="L44" s="1023"/>
      <c r="N44" s="650"/>
    </row>
    <row r="45" spans="1:14" ht="15.75">
      <c r="B45" s="618" t="s">
        <v>622</v>
      </c>
      <c r="C45" s="619" t="s">
        <v>650</v>
      </c>
      <c r="D45" s="620"/>
      <c r="E45" s="1121">
        <v>291411455000</v>
      </c>
      <c r="F45" s="1121">
        <v>296886595040.56995</v>
      </c>
      <c r="G45" s="1121">
        <v>86267084104.850067</v>
      </c>
      <c r="H45" s="1121">
        <v>106977261213.58994</v>
      </c>
      <c r="I45" s="1121">
        <v>126102592346.40007</v>
      </c>
      <c r="J45" s="1063">
        <v>0.29057251336343276</v>
      </c>
      <c r="K45" s="1023">
        <v>0.36033038540851381</v>
      </c>
      <c r="L45" s="1023">
        <v>0.42475003739784206</v>
      </c>
      <c r="N45" s="650"/>
    </row>
    <row r="46" spans="1:14">
      <c r="B46" s="621"/>
      <c r="C46" s="622" t="s">
        <v>564</v>
      </c>
      <c r="D46" s="623"/>
      <c r="E46" s="1120"/>
      <c r="F46" s="1120"/>
      <c r="G46" s="1120"/>
      <c r="H46" s="1120"/>
      <c r="I46" s="1120"/>
      <c r="J46" s="1064"/>
      <c r="K46" s="1024"/>
      <c r="L46" s="1024"/>
      <c r="N46" s="650"/>
    </row>
    <row r="47" spans="1:14">
      <c r="B47" s="621"/>
      <c r="C47" s="624" t="s">
        <v>652</v>
      </c>
      <c r="D47" s="623" t="s">
        <v>653</v>
      </c>
      <c r="E47" s="1120">
        <v>66697426000</v>
      </c>
      <c r="F47" s="1120">
        <v>66737530661</v>
      </c>
      <c r="G47" s="1120">
        <v>28174603040</v>
      </c>
      <c r="H47" s="1120">
        <v>33673209464</v>
      </c>
      <c r="I47" s="1120">
        <v>38817891488</v>
      </c>
      <c r="J47" s="1064">
        <v>0.42217029549858132</v>
      </c>
      <c r="K47" s="1024">
        <v>0.50456181297816449</v>
      </c>
      <c r="L47" s="1024">
        <v>0.58165010157746744</v>
      </c>
      <c r="N47" s="650"/>
    </row>
    <row r="48" spans="1:14">
      <c r="B48" s="621"/>
      <c r="C48" s="624" t="s">
        <v>655</v>
      </c>
      <c r="D48" s="623" t="s">
        <v>656</v>
      </c>
      <c r="E48" s="1120">
        <v>69281878000</v>
      </c>
      <c r="F48" s="1120">
        <v>70810629079</v>
      </c>
      <c r="G48" s="1120">
        <v>20320127043.73</v>
      </c>
      <c r="H48" s="1120">
        <v>26467509424.040001</v>
      </c>
      <c r="I48" s="1120">
        <v>30434619519.059998</v>
      </c>
      <c r="J48" s="1064">
        <v>0.28696436266735909</v>
      </c>
      <c r="K48" s="1024">
        <v>0.37377876412468358</v>
      </c>
      <c r="L48" s="1024">
        <v>0.42980298176853593</v>
      </c>
      <c r="N48" s="650"/>
    </row>
    <row r="49" spans="2:14">
      <c r="B49" s="621"/>
      <c r="C49" s="624"/>
      <c r="D49" s="623" t="s">
        <v>564</v>
      </c>
      <c r="E49" s="1120"/>
      <c r="F49" s="1120"/>
      <c r="G49" s="1120"/>
      <c r="H49" s="1120"/>
      <c r="I49" s="1120"/>
      <c r="J49" s="1064"/>
      <c r="K49" s="1024"/>
      <c r="L49" s="1024"/>
      <c r="N49" s="650"/>
    </row>
    <row r="50" spans="2:14">
      <c r="B50" s="625"/>
      <c r="C50" s="624"/>
      <c r="D50" s="623" t="s">
        <v>658</v>
      </c>
      <c r="E50" s="1120">
        <v>45522023000</v>
      </c>
      <c r="F50" s="1120">
        <v>45522023000</v>
      </c>
      <c r="G50" s="1120">
        <v>13955731893.68</v>
      </c>
      <c r="H50" s="1120">
        <v>18154781478.279999</v>
      </c>
      <c r="I50" s="1120">
        <v>20118693472.07</v>
      </c>
      <c r="J50" s="1064">
        <v>0.30657099517919051</v>
      </c>
      <c r="K50" s="1024">
        <v>0.39881315200512946</v>
      </c>
      <c r="L50" s="1024">
        <v>0.44195517128204076</v>
      </c>
      <c r="N50" s="650"/>
    </row>
    <row r="51" spans="2:14">
      <c r="B51" s="621"/>
      <c r="C51" s="624"/>
      <c r="D51" s="626" t="s">
        <v>660</v>
      </c>
      <c r="E51" s="1120">
        <v>18497155000</v>
      </c>
      <c r="F51" s="1120">
        <v>18430517000</v>
      </c>
      <c r="G51" s="1120">
        <v>5913758484.0500002</v>
      </c>
      <c r="H51" s="1120">
        <v>7723488279.7600002</v>
      </c>
      <c r="I51" s="1120">
        <v>9420603380.9899998</v>
      </c>
      <c r="J51" s="1064">
        <v>0.3208677479882957</v>
      </c>
      <c r="K51" s="1024">
        <v>0.41905977351367846</v>
      </c>
      <c r="L51" s="1024">
        <v>0.51114156922402121</v>
      </c>
      <c r="N51" s="650"/>
    </row>
    <row r="52" spans="2:14" ht="45">
      <c r="B52" s="621"/>
      <c r="C52" s="628" t="s">
        <v>662</v>
      </c>
      <c r="D52" s="629" t="s">
        <v>663</v>
      </c>
      <c r="E52" s="1120">
        <v>60700643000</v>
      </c>
      <c r="F52" s="1120">
        <v>63770389913.020004</v>
      </c>
      <c r="G52" s="1120">
        <v>21344365486.799999</v>
      </c>
      <c r="H52" s="1120">
        <v>26290040437.5</v>
      </c>
      <c r="I52" s="1120">
        <v>31478525211.879997</v>
      </c>
      <c r="J52" s="1064">
        <v>0.33470652313578092</v>
      </c>
      <c r="K52" s="1024">
        <v>0.41226093290880694</v>
      </c>
      <c r="L52" s="1024">
        <v>0.49362290641182083</v>
      </c>
      <c r="N52" s="650"/>
    </row>
    <row r="53" spans="2:14" ht="30">
      <c r="B53" s="621"/>
      <c r="C53" s="628" t="s">
        <v>665</v>
      </c>
      <c r="D53" s="629" t="s">
        <v>666</v>
      </c>
      <c r="E53" s="1120">
        <v>3171071000</v>
      </c>
      <c r="F53" s="1120">
        <v>5714820426.1900015</v>
      </c>
      <c r="G53" s="1120">
        <v>1220370887.47</v>
      </c>
      <c r="H53" s="1120">
        <v>1941140476.3500001</v>
      </c>
      <c r="I53" s="1120">
        <v>2663708576.3800001</v>
      </c>
      <c r="J53" s="1064">
        <v>0.21354492293008162</v>
      </c>
      <c r="K53" s="1024">
        <v>0.33966779908850681</v>
      </c>
      <c r="L53" s="1024">
        <v>0.4661053852493246</v>
      </c>
      <c r="N53" s="650"/>
    </row>
    <row r="54" spans="2:14" ht="30">
      <c r="B54" s="621"/>
      <c r="C54" s="628" t="s">
        <v>668</v>
      </c>
      <c r="D54" s="629" t="s">
        <v>727</v>
      </c>
      <c r="E54" s="1120">
        <v>20318325000</v>
      </c>
      <c r="F54" s="1120">
        <v>20961619163</v>
      </c>
      <c r="G54" s="1120">
        <v>6856793427</v>
      </c>
      <c r="H54" s="1120">
        <v>8638008170</v>
      </c>
      <c r="I54" s="1120">
        <v>10316066494.610001</v>
      </c>
      <c r="J54" s="1064">
        <v>0.32711182154779039</v>
      </c>
      <c r="K54" s="1024">
        <v>0.41208687663056176</v>
      </c>
      <c r="L54" s="1024">
        <v>0.49214072703024808</v>
      </c>
      <c r="N54" s="650"/>
    </row>
    <row r="55" spans="2:14" ht="15.75">
      <c r="B55" s="613" t="s">
        <v>637</v>
      </c>
      <c r="C55" s="614" t="s">
        <v>670</v>
      </c>
      <c r="D55" s="630"/>
      <c r="E55" s="1121">
        <v>26744707000</v>
      </c>
      <c r="F55" s="1121">
        <v>26631321510.419991</v>
      </c>
      <c r="G55" s="1121">
        <v>8787762060.3399849</v>
      </c>
      <c r="H55" s="1121">
        <v>10882135659.899986</v>
      </c>
      <c r="I55" s="1121">
        <v>13140085147.280033</v>
      </c>
      <c r="J55" s="1063">
        <v>0.32997844500137224</v>
      </c>
      <c r="K55" s="1023">
        <v>0.4086216921545614</v>
      </c>
      <c r="L55" s="1023">
        <v>0.49340717628821895</v>
      </c>
      <c r="N55" s="650"/>
    </row>
    <row r="56" spans="2:14" ht="15.75">
      <c r="B56" s="631" t="s">
        <v>672</v>
      </c>
      <c r="C56" s="614" t="s">
        <v>673</v>
      </c>
      <c r="D56" s="630"/>
      <c r="E56" s="1121">
        <v>88863531000</v>
      </c>
      <c r="F56" s="1121">
        <v>86676382992.919815</v>
      </c>
      <c r="G56" s="1121">
        <v>26628750436.49004</v>
      </c>
      <c r="H56" s="1121">
        <v>32716639759.479794</v>
      </c>
      <c r="I56" s="1121">
        <v>38895918362.439903</v>
      </c>
      <c r="J56" s="1063">
        <v>0.30722036980552381</v>
      </c>
      <c r="K56" s="1023">
        <v>0.37745737223659021</v>
      </c>
      <c r="L56" s="1023">
        <v>0.44874874815227495</v>
      </c>
      <c r="N56" s="650"/>
    </row>
    <row r="57" spans="2:14" ht="15.75">
      <c r="B57" s="631"/>
      <c r="C57" s="622" t="s">
        <v>564</v>
      </c>
      <c r="D57" s="630"/>
      <c r="E57" s="1120"/>
      <c r="F57" s="1120"/>
      <c r="G57" s="1120"/>
      <c r="H57" s="1120"/>
      <c r="I57" s="1120"/>
      <c r="J57" s="1063"/>
      <c r="K57" s="1023"/>
      <c r="L57" s="1023"/>
      <c r="N57" s="650"/>
    </row>
    <row r="58" spans="2:14" ht="15.75">
      <c r="B58" s="631"/>
      <c r="C58" s="624" t="s">
        <v>675</v>
      </c>
      <c r="D58" s="623" t="s">
        <v>676</v>
      </c>
      <c r="E58" s="1120">
        <v>58362182000</v>
      </c>
      <c r="F58" s="1120">
        <v>57079326486.960014</v>
      </c>
      <c r="G58" s="1120">
        <v>19509857618.229996</v>
      </c>
      <c r="H58" s="1120">
        <v>23823635825.859997</v>
      </c>
      <c r="I58" s="1120">
        <v>28228541898.860008</v>
      </c>
      <c r="J58" s="1064">
        <v>0.34180251973868497</v>
      </c>
      <c r="K58" s="1024">
        <v>0.41737766179323427</v>
      </c>
      <c r="L58" s="1024">
        <v>0.49454931647290767</v>
      </c>
      <c r="N58" s="650"/>
    </row>
    <row r="59" spans="2:14" ht="15.75">
      <c r="B59" s="631"/>
      <c r="C59" s="624" t="s">
        <v>678</v>
      </c>
      <c r="D59" s="623" t="s">
        <v>679</v>
      </c>
      <c r="E59" s="1120">
        <v>20882825000</v>
      </c>
      <c r="F59" s="1120">
        <v>24052221437.680004</v>
      </c>
      <c r="G59" s="1120">
        <v>5221684859.909996</v>
      </c>
      <c r="H59" s="1120">
        <v>6434598800.3399963</v>
      </c>
      <c r="I59" s="1120">
        <v>7817086017.8300028</v>
      </c>
      <c r="J59" s="1064">
        <v>0.21709782081624066</v>
      </c>
      <c r="K59" s="1024">
        <v>0.26752617495278874</v>
      </c>
      <c r="L59" s="1024">
        <v>0.32500474179003785</v>
      </c>
      <c r="N59" s="650"/>
    </row>
    <row r="60" spans="2:14" ht="15.75">
      <c r="B60" s="631" t="s">
        <v>681</v>
      </c>
      <c r="C60" s="614" t="s">
        <v>682</v>
      </c>
      <c r="D60" s="630"/>
      <c r="E60" s="1121">
        <v>33668011000</v>
      </c>
      <c r="F60" s="1121">
        <v>33609412323.250038</v>
      </c>
      <c r="G60" s="1121">
        <v>3974662474.3399978</v>
      </c>
      <c r="H60" s="1121">
        <v>4718172588.1299944</v>
      </c>
      <c r="I60" s="1121">
        <v>5930007289.3399992</v>
      </c>
      <c r="J60" s="1063">
        <v>0.11826039789426604</v>
      </c>
      <c r="K60" s="1023">
        <v>0.1403824780615428</v>
      </c>
      <c r="L60" s="1023">
        <v>0.17643888659242601</v>
      </c>
      <c r="N60" s="650"/>
    </row>
    <row r="61" spans="2:14" ht="15.75">
      <c r="B61" s="631"/>
      <c r="C61" s="622" t="s">
        <v>564</v>
      </c>
      <c r="D61" s="630"/>
      <c r="E61" s="1120"/>
      <c r="F61" s="1120"/>
      <c r="G61" s="1120"/>
      <c r="H61" s="1120"/>
      <c r="I61" s="1120"/>
      <c r="J61" s="1064"/>
      <c r="K61" s="1024"/>
      <c r="L61" s="1024"/>
      <c r="N61" s="650"/>
    </row>
    <row r="62" spans="2:14" ht="30">
      <c r="B62" s="631"/>
      <c r="C62" s="628" t="s">
        <v>684</v>
      </c>
      <c r="D62" s="632" t="s">
        <v>685</v>
      </c>
      <c r="E62" s="1120">
        <v>18128884000</v>
      </c>
      <c r="F62" s="1120">
        <v>19762974027.099995</v>
      </c>
      <c r="G62" s="1120">
        <v>3139571366.139998</v>
      </c>
      <c r="H62" s="1120">
        <v>3612565852.1699986</v>
      </c>
      <c r="I62" s="1120">
        <v>4643712536.2599964</v>
      </c>
      <c r="J62" s="1064">
        <v>0.15886128078875467</v>
      </c>
      <c r="K62" s="1024">
        <v>0.18279464655553687</v>
      </c>
      <c r="L62" s="1024">
        <v>0.2349703303709402</v>
      </c>
      <c r="N62" s="650"/>
    </row>
    <row r="63" spans="2:14" ht="45">
      <c r="B63" s="631"/>
      <c r="C63" s="628" t="s">
        <v>687</v>
      </c>
      <c r="D63" s="632" t="s">
        <v>688</v>
      </c>
      <c r="E63" s="1120">
        <v>159134000</v>
      </c>
      <c r="F63" s="1120">
        <v>373026755.79000008</v>
      </c>
      <c r="G63" s="1120">
        <v>75454310.25</v>
      </c>
      <c r="H63" s="1120">
        <v>90400968.819999993</v>
      </c>
      <c r="I63" s="1120">
        <v>99601728.210000008</v>
      </c>
      <c r="J63" s="1064">
        <v>0.20227586648631155</v>
      </c>
      <c r="K63" s="1024">
        <v>0.2423444630092226</v>
      </c>
      <c r="L63" s="1024">
        <v>0.2670096089999292</v>
      </c>
      <c r="N63" s="650"/>
    </row>
    <row r="64" spans="2:14" ht="30">
      <c r="B64" s="631"/>
      <c r="C64" s="628" t="s">
        <v>690</v>
      </c>
      <c r="D64" s="632" t="s">
        <v>691</v>
      </c>
      <c r="E64" s="1120">
        <v>20150000</v>
      </c>
      <c r="F64" s="1120">
        <v>394532149.8499999</v>
      </c>
      <c r="G64" s="1120">
        <v>12574420.890000001</v>
      </c>
      <c r="H64" s="1120">
        <v>19138389.539999999</v>
      </c>
      <c r="I64" s="1120">
        <v>55395936.960000001</v>
      </c>
      <c r="J64" s="1064">
        <v>3.1871726790277451E-2</v>
      </c>
      <c r="K64" s="1024">
        <v>4.8509074728831009E-2</v>
      </c>
      <c r="L64" s="1024">
        <v>0.14040918333540472</v>
      </c>
      <c r="N64" s="650"/>
    </row>
    <row r="65" spans="2:14" ht="15.75">
      <c r="B65" s="634" t="s">
        <v>693</v>
      </c>
      <c r="C65" s="635" t="s">
        <v>694</v>
      </c>
      <c r="D65" s="636"/>
      <c r="E65" s="1119">
        <v>29399900000</v>
      </c>
      <c r="F65" s="1119">
        <v>29301495000</v>
      </c>
      <c r="G65" s="1119">
        <v>11258891874.92</v>
      </c>
      <c r="H65" s="1119">
        <v>12556873439.969999</v>
      </c>
      <c r="I65" s="1119">
        <v>13111398629.85</v>
      </c>
      <c r="J65" s="1063">
        <v>0.384242915759759</v>
      </c>
      <c r="K65" s="1023">
        <v>0.42854036764915915</v>
      </c>
      <c r="L65" s="1023">
        <v>0.44746517643041767</v>
      </c>
      <c r="N65" s="650"/>
    </row>
    <row r="66" spans="2:14" ht="15.75">
      <c r="B66" s="634" t="s">
        <v>696</v>
      </c>
      <c r="C66" s="635" t="s">
        <v>697</v>
      </c>
      <c r="D66" s="636"/>
      <c r="E66" s="1121">
        <v>25992407000</v>
      </c>
      <c r="F66" s="1121">
        <v>24828887381.919998</v>
      </c>
      <c r="G66" s="1121">
        <v>8967316182.7700005</v>
      </c>
      <c r="H66" s="1121">
        <v>11712421185.179998</v>
      </c>
      <c r="I66" s="1121">
        <v>13261553328.369999</v>
      </c>
      <c r="J66" s="1063">
        <v>0.36116464039785601</v>
      </c>
      <c r="K66" s="1023">
        <v>0.47172557533563897</v>
      </c>
      <c r="L66" s="1023">
        <v>0.53411790566285511</v>
      </c>
      <c r="N66" s="650"/>
    </row>
    <row r="67" spans="2:14" ht="15.75">
      <c r="B67" s="637" t="s">
        <v>699</v>
      </c>
      <c r="C67" s="638" t="s">
        <v>700</v>
      </c>
      <c r="D67" s="639"/>
      <c r="E67" s="1122">
        <v>11939282000</v>
      </c>
      <c r="F67" s="1122">
        <v>10085198750.919998</v>
      </c>
      <c r="G67" s="1122">
        <v>2638346793.0599971</v>
      </c>
      <c r="H67" s="1122">
        <v>3387909762.1800075</v>
      </c>
      <c r="I67" s="1122">
        <v>4070738995.639998</v>
      </c>
      <c r="J67" s="1102">
        <v>0.26160583030843299</v>
      </c>
      <c r="K67" s="1025">
        <v>0.33592890391683689</v>
      </c>
      <c r="L67" s="1025">
        <v>0.4036349799520465</v>
      </c>
      <c r="N67" s="650"/>
    </row>
    <row r="71" spans="2:14" ht="15.75">
      <c r="B71" s="591"/>
      <c r="C71" s="592"/>
      <c r="D71" s="593"/>
      <c r="E71" s="99" t="s">
        <v>227</v>
      </c>
      <c r="F71" s="879" t="s">
        <v>516</v>
      </c>
      <c r="G71" s="594" t="s">
        <v>229</v>
      </c>
      <c r="H71" s="595"/>
      <c r="I71" s="595"/>
      <c r="J71" s="595" t="s">
        <v>433</v>
      </c>
      <c r="K71" s="595"/>
      <c r="L71" s="596"/>
    </row>
    <row r="72" spans="2:14" ht="15.75">
      <c r="B72" s="597" t="s">
        <v>3</v>
      </c>
      <c r="C72" s="598"/>
      <c r="D72" s="599"/>
      <c r="E72" s="102" t="s">
        <v>228</v>
      </c>
      <c r="F72" s="880" t="s">
        <v>519</v>
      </c>
      <c r="G72" s="601"/>
      <c r="H72" s="601"/>
      <c r="I72" s="601"/>
      <c r="J72" s="601"/>
      <c r="K72" s="749"/>
      <c r="L72" s="749"/>
    </row>
    <row r="73" spans="2:14" ht="15.75">
      <c r="B73" s="602"/>
      <c r="C73" s="589"/>
      <c r="D73" s="603"/>
      <c r="E73" s="105" t="s">
        <v>745</v>
      </c>
      <c r="F73" s="600"/>
      <c r="G73" s="604" t="s">
        <v>749</v>
      </c>
      <c r="H73" s="605" t="s">
        <v>750</v>
      </c>
      <c r="I73" s="605" t="s">
        <v>751</v>
      </c>
      <c r="J73" s="1045" t="s">
        <v>531</v>
      </c>
      <c r="K73" s="1046" t="s">
        <v>456</v>
      </c>
      <c r="L73" s="1046" t="s">
        <v>735</v>
      </c>
    </row>
    <row r="74" spans="2:14">
      <c r="B74" s="607"/>
      <c r="C74" s="608"/>
      <c r="D74" s="609"/>
      <c r="E74" s="1677" t="s">
        <v>646</v>
      </c>
      <c r="F74" s="1678"/>
      <c r="G74" s="1678"/>
      <c r="H74" s="1678"/>
      <c r="I74" s="1679"/>
      <c r="J74" s="750"/>
      <c r="K74" s="750"/>
      <c r="L74" s="750"/>
    </row>
    <row r="75" spans="2:14">
      <c r="B75" s="1675">
        <v>1</v>
      </c>
      <c r="C75" s="1676"/>
      <c r="D75" s="1676"/>
      <c r="E75" s="1136">
        <v>2</v>
      </c>
      <c r="F75" s="610">
        <v>3</v>
      </c>
      <c r="G75" s="610">
        <v>4</v>
      </c>
      <c r="H75" s="611">
        <v>5</v>
      </c>
      <c r="I75" s="611">
        <v>6</v>
      </c>
      <c r="J75" s="682">
        <v>7</v>
      </c>
      <c r="K75" s="854">
        <v>8</v>
      </c>
      <c r="L75" s="682">
        <v>9</v>
      </c>
    </row>
    <row r="76" spans="2:14" ht="15.75">
      <c r="B76" s="613" t="s">
        <v>648</v>
      </c>
      <c r="C76" s="614"/>
      <c r="D76" s="615"/>
      <c r="E76" s="1126">
        <v>508019293000</v>
      </c>
      <c r="F76" s="1126">
        <v>508019292999.99976</v>
      </c>
      <c r="G76" s="1126">
        <v>252101391012.90027</v>
      </c>
      <c r="H76" s="1126">
        <v>282208425672.37006</v>
      </c>
      <c r="I76" s="1126">
        <v>318266374345.23981</v>
      </c>
      <c r="J76" s="853">
        <v>0.49624373421759083</v>
      </c>
      <c r="K76" s="640">
        <v>0.55550729974416579</v>
      </c>
      <c r="L76" s="640">
        <v>0.62648481805835665</v>
      </c>
      <c r="N76" s="1139"/>
    </row>
    <row r="77" spans="2:14" ht="15.75">
      <c r="B77" s="616" t="s">
        <v>536</v>
      </c>
      <c r="C77" s="617"/>
      <c r="D77" s="615"/>
      <c r="E77" s="1121"/>
      <c r="F77" s="1121"/>
      <c r="G77" s="1121"/>
      <c r="H77" s="1121"/>
      <c r="I77" s="1121"/>
      <c r="J77" s="1063"/>
      <c r="K77" s="1023"/>
      <c r="L77" s="1023"/>
    </row>
    <row r="78" spans="2:14" ht="15.75">
      <c r="B78" s="618" t="s">
        <v>622</v>
      </c>
      <c r="C78" s="619" t="s">
        <v>650</v>
      </c>
      <c r="D78" s="620"/>
      <c r="E78" s="1121">
        <v>291411455000</v>
      </c>
      <c r="F78" s="1121">
        <v>296886595040.56995</v>
      </c>
      <c r="G78" s="1121">
        <v>146241965918.95004</v>
      </c>
      <c r="H78" s="1121">
        <v>164671580629.83011</v>
      </c>
      <c r="I78" s="1121">
        <v>186154724401.14996</v>
      </c>
      <c r="J78" s="1063">
        <v>0.49258527788688433</v>
      </c>
      <c r="K78" s="1023">
        <v>0.55466155555904273</v>
      </c>
      <c r="L78" s="1023">
        <v>0.62702300309554793</v>
      </c>
    </row>
    <row r="79" spans="2:14">
      <c r="B79" s="621"/>
      <c r="C79" s="622" t="s">
        <v>564</v>
      </c>
      <c r="D79" s="623"/>
      <c r="E79" s="1120"/>
      <c r="F79" s="1120"/>
      <c r="G79" s="1120"/>
      <c r="H79" s="1120"/>
      <c r="I79" s="1120"/>
      <c r="J79" s="1064"/>
      <c r="K79" s="1024"/>
      <c r="L79" s="1024"/>
    </row>
    <row r="80" spans="2:14">
      <c r="B80" s="621"/>
      <c r="C80" s="624" t="s">
        <v>652</v>
      </c>
      <c r="D80" s="623" t="s">
        <v>653</v>
      </c>
      <c r="E80" s="1120">
        <v>66697426000</v>
      </c>
      <c r="F80" s="1120">
        <v>66737530661</v>
      </c>
      <c r="G80" s="1120">
        <v>44043696506</v>
      </c>
      <c r="H80" s="1120">
        <v>49202719456</v>
      </c>
      <c r="I80" s="1120">
        <v>54341892937</v>
      </c>
      <c r="J80" s="1064">
        <v>0.65995394300284183</v>
      </c>
      <c r="K80" s="1024">
        <v>0.73725711707749819</v>
      </c>
      <c r="L80" s="1024">
        <v>0.81426286526894609</v>
      </c>
    </row>
    <row r="81" spans="2:12">
      <c r="B81" s="621"/>
      <c r="C81" s="624" t="s">
        <v>655</v>
      </c>
      <c r="D81" s="623" t="s">
        <v>656</v>
      </c>
      <c r="E81" s="1120">
        <v>69281878000</v>
      </c>
      <c r="F81" s="1120">
        <v>70810629079</v>
      </c>
      <c r="G81" s="1120">
        <v>34735032463.940002</v>
      </c>
      <c r="H81" s="1120">
        <v>38519739710.470001</v>
      </c>
      <c r="I81" s="1120">
        <v>45469538931.739998</v>
      </c>
      <c r="J81" s="1064">
        <v>0.49053416013558931</v>
      </c>
      <c r="K81" s="1024">
        <v>0.54398245307911874</v>
      </c>
      <c r="L81" s="1024">
        <v>0.642128724502812</v>
      </c>
    </row>
    <row r="82" spans="2:12">
      <c r="B82" s="621"/>
      <c r="C82" s="624"/>
      <c r="D82" s="623" t="s">
        <v>564</v>
      </c>
      <c r="E82" s="1120"/>
      <c r="F82" s="1120"/>
      <c r="G82" s="1120"/>
      <c r="H82" s="1120"/>
      <c r="I82" s="1120"/>
      <c r="J82" s="1064"/>
      <c r="K82" s="1024"/>
      <c r="L82" s="1024"/>
    </row>
    <row r="83" spans="2:12">
      <c r="B83" s="625"/>
      <c r="C83" s="624"/>
      <c r="D83" s="623" t="s">
        <v>658</v>
      </c>
      <c r="E83" s="1120">
        <v>45522023000</v>
      </c>
      <c r="F83" s="1120">
        <v>45522023000</v>
      </c>
      <c r="G83" s="1120">
        <v>22172777980.18</v>
      </c>
      <c r="H83" s="1120">
        <v>24731377930.099998</v>
      </c>
      <c r="I83" s="1120">
        <v>29254135497.029999</v>
      </c>
      <c r="J83" s="1064">
        <v>0.4870780452832687</v>
      </c>
      <c r="K83" s="1024">
        <v>0.54328380639190832</v>
      </c>
      <c r="L83" s="1024">
        <v>0.64263698247834899</v>
      </c>
    </row>
    <row r="84" spans="2:12">
      <c r="B84" s="621"/>
      <c r="C84" s="624"/>
      <c r="D84" s="626" t="s">
        <v>660</v>
      </c>
      <c r="E84" s="1120">
        <v>18497155000</v>
      </c>
      <c r="F84" s="1120">
        <v>18430517000</v>
      </c>
      <c r="G84" s="1120">
        <v>10940848817.76</v>
      </c>
      <c r="H84" s="1120">
        <v>12045873114.370001</v>
      </c>
      <c r="I84" s="1120">
        <v>13591831768.709999</v>
      </c>
      <c r="J84" s="1064">
        <v>0.59362679938712515</v>
      </c>
      <c r="K84" s="1024">
        <v>0.65358302832036674</v>
      </c>
      <c r="L84" s="1024">
        <v>0.73746340206897065</v>
      </c>
    </row>
    <row r="85" spans="2:12" ht="45">
      <c r="B85" s="621"/>
      <c r="C85" s="628" t="s">
        <v>662</v>
      </c>
      <c r="D85" s="629" t="s">
        <v>663</v>
      </c>
      <c r="E85" s="1120">
        <v>60700643000</v>
      </c>
      <c r="F85" s="1120">
        <v>63770389913.020004</v>
      </c>
      <c r="G85" s="1120">
        <v>37217185863.409996</v>
      </c>
      <c r="H85" s="1120">
        <v>42724002462.179993</v>
      </c>
      <c r="I85" s="1120">
        <v>48170583966.75</v>
      </c>
      <c r="J85" s="1064">
        <v>0.58361233033344462</v>
      </c>
      <c r="K85" s="1024">
        <v>0.66996614761888151</v>
      </c>
      <c r="L85" s="1024">
        <v>0.755375402791994</v>
      </c>
    </row>
    <row r="86" spans="2:12" ht="30">
      <c r="B86" s="621"/>
      <c r="C86" s="628" t="s">
        <v>665</v>
      </c>
      <c r="D86" s="629" t="s">
        <v>666</v>
      </c>
      <c r="E86" s="1120">
        <v>3171071000</v>
      </c>
      <c r="F86" s="1120">
        <v>5714820426.1900015</v>
      </c>
      <c r="G86" s="1120">
        <v>3121371497.6400003</v>
      </c>
      <c r="H86" s="1120">
        <v>3631117193.2700005</v>
      </c>
      <c r="I86" s="1120">
        <v>4063739268.5999994</v>
      </c>
      <c r="J86" s="1064">
        <v>0.54618890268805509</v>
      </c>
      <c r="K86" s="1024">
        <v>0.63538605283715277</v>
      </c>
      <c r="L86" s="1024">
        <v>0.7110878322574421</v>
      </c>
    </row>
    <row r="87" spans="2:12" ht="30">
      <c r="B87" s="621"/>
      <c r="C87" s="628" t="s">
        <v>668</v>
      </c>
      <c r="D87" s="629" t="s">
        <v>727</v>
      </c>
      <c r="E87" s="1120">
        <v>20318325000</v>
      </c>
      <c r="F87" s="1120">
        <v>20961619163</v>
      </c>
      <c r="G87" s="1120">
        <v>11936586835.190001</v>
      </c>
      <c r="H87" s="1120">
        <v>13485496555.210001</v>
      </c>
      <c r="I87" s="1120">
        <v>15033479113.450001</v>
      </c>
      <c r="J87" s="1064">
        <v>0.56944965664959879</v>
      </c>
      <c r="K87" s="1024">
        <v>0.64334231293609545</v>
      </c>
      <c r="L87" s="1024">
        <v>0.71719073782172604</v>
      </c>
    </row>
    <row r="88" spans="2:12" ht="15.75">
      <c r="B88" s="613" t="s">
        <v>637</v>
      </c>
      <c r="C88" s="614" t="s">
        <v>670</v>
      </c>
      <c r="D88" s="630"/>
      <c r="E88" s="1121">
        <v>26744707000</v>
      </c>
      <c r="F88" s="1121">
        <v>26631321510.419991</v>
      </c>
      <c r="G88" s="1121">
        <v>15424973466.329996</v>
      </c>
      <c r="H88" s="1121">
        <v>17665207312.059998</v>
      </c>
      <c r="I88" s="1121">
        <v>19937597205.039974</v>
      </c>
      <c r="J88" s="1063">
        <v>0.57920420735766698</v>
      </c>
      <c r="K88" s="1023">
        <v>0.66332447322030796</v>
      </c>
      <c r="L88" s="1023">
        <v>0.74865219126429849</v>
      </c>
    </row>
    <row r="89" spans="2:12" ht="15.75">
      <c r="B89" s="631" t="s">
        <v>672</v>
      </c>
      <c r="C89" s="614" t="s">
        <v>673</v>
      </c>
      <c r="D89" s="630"/>
      <c r="E89" s="1121">
        <v>88863531000</v>
      </c>
      <c r="F89" s="1121">
        <v>86676382992.919815</v>
      </c>
      <c r="G89" s="1121">
        <v>45598472095.290237</v>
      </c>
      <c r="H89" s="1121">
        <v>51900679869.359985</v>
      </c>
      <c r="I89" s="1121">
        <v>58204891310.689873</v>
      </c>
      <c r="J89" s="1063">
        <v>0.52607723719868382</v>
      </c>
      <c r="K89" s="1023">
        <v>0.59878686762459277</v>
      </c>
      <c r="L89" s="1023">
        <v>0.67151961469647803</v>
      </c>
    </row>
    <row r="90" spans="2:12" ht="15.75">
      <c r="B90" s="631"/>
      <c r="C90" s="622" t="s">
        <v>564</v>
      </c>
      <c r="D90" s="630"/>
      <c r="E90" s="1120"/>
      <c r="F90" s="1120"/>
      <c r="G90" s="1120"/>
      <c r="H90" s="1120"/>
      <c r="I90" s="1120"/>
      <c r="J90" s="1063"/>
      <c r="K90" s="1023"/>
      <c r="L90" s="1023"/>
    </row>
    <row r="91" spans="2:12" ht="15.75">
      <c r="B91" s="631"/>
      <c r="C91" s="624" t="s">
        <v>675</v>
      </c>
      <c r="D91" s="623" t="s">
        <v>676</v>
      </c>
      <c r="E91" s="1120">
        <v>58362182000</v>
      </c>
      <c r="F91" s="1120">
        <v>57079326486.960014</v>
      </c>
      <c r="G91" s="1120">
        <v>32748619659.820011</v>
      </c>
      <c r="H91" s="1120">
        <v>37187270577.289993</v>
      </c>
      <c r="I91" s="1120">
        <v>41588436036.680008</v>
      </c>
      <c r="J91" s="1064">
        <v>0.5737387189966503</v>
      </c>
      <c r="K91" s="1024">
        <v>0.65150156573388374</v>
      </c>
      <c r="L91" s="1024">
        <v>0.72860768681601462</v>
      </c>
    </row>
    <row r="92" spans="2:12" ht="15.75">
      <c r="B92" s="631"/>
      <c r="C92" s="624" t="s">
        <v>678</v>
      </c>
      <c r="D92" s="623" t="s">
        <v>679</v>
      </c>
      <c r="E92" s="1120">
        <v>20882825000</v>
      </c>
      <c r="F92" s="1120">
        <v>24052221437.680004</v>
      </c>
      <c r="G92" s="1120">
        <v>9503047376.739996</v>
      </c>
      <c r="H92" s="1120">
        <v>11045185572.529993</v>
      </c>
      <c r="I92" s="1120">
        <v>12690135340.519999</v>
      </c>
      <c r="J92" s="1064">
        <v>0.39510061061772045</v>
      </c>
      <c r="K92" s="1024">
        <v>0.45921685866515016</v>
      </c>
      <c r="L92" s="1024">
        <v>0.52760762133345995</v>
      </c>
    </row>
    <row r="93" spans="2:12" ht="15.75">
      <c r="B93" s="631" t="s">
        <v>681</v>
      </c>
      <c r="C93" s="614" t="s">
        <v>682</v>
      </c>
      <c r="D93" s="630"/>
      <c r="E93" s="1121">
        <v>33668011000</v>
      </c>
      <c r="F93" s="1121">
        <v>33609412323.250038</v>
      </c>
      <c r="G93" s="1121">
        <v>7264497924.409996</v>
      </c>
      <c r="H93" s="1121">
        <v>8256364436.5999937</v>
      </c>
      <c r="I93" s="1121">
        <v>9999161530.7299976</v>
      </c>
      <c r="J93" s="1063">
        <v>0.21614474702923092</v>
      </c>
      <c r="K93" s="1023">
        <v>0.24565631666485507</v>
      </c>
      <c r="L93" s="1023">
        <v>0.29751075188580017</v>
      </c>
    </row>
    <row r="94" spans="2:12" ht="15.75">
      <c r="B94" s="631"/>
      <c r="C94" s="622" t="s">
        <v>564</v>
      </c>
      <c r="D94" s="630"/>
      <c r="E94" s="1120"/>
      <c r="F94" s="1120"/>
      <c r="G94" s="1120"/>
      <c r="H94" s="1120"/>
      <c r="I94" s="1120"/>
      <c r="J94" s="1064"/>
      <c r="K94" s="1024"/>
      <c r="L94" s="1024"/>
    </row>
    <row r="95" spans="2:12" ht="30">
      <c r="B95" s="631"/>
      <c r="C95" s="628" t="s">
        <v>684</v>
      </c>
      <c r="D95" s="632" t="s">
        <v>685</v>
      </c>
      <c r="E95" s="1120">
        <v>18128884000</v>
      </c>
      <c r="F95" s="1120">
        <v>19762974027.099995</v>
      </c>
      <c r="G95" s="1120">
        <v>5671721668.039999</v>
      </c>
      <c r="H95" s="1120">
        <v>6330666280.4599991</v>
      </c>
      <c r="I95" s="1120">
        <v>7670932300.6599998</v>
      </c>
      <c r="J95" s="1064">
        <v>0.28698725506913314</v>
      </c>
      <c r="K95" s="1024">
        <v>0.32032963620652782</v>
      </c>
      <c r="L95" s="1024">
        <v>0.38814665698296358</v>
      </c>
    </row>
    <row r="96" spans="2:12" ht="45">
      <c r="B96" s="631"/>
      <c r="C96" s="628" t="s">
        <v>687</v>
      </c>
      <c r="D96" s="632" t="s">
        <v>688</v>
      </c>
      <c r="E96" s="1120">
        <v>159134000</v>
      </c>
      <c r="F96" s="1120">
        <v>373026755.79000008</v>
      </c>
      <c r="G96" s="1120">
        <v>110555186.69999999</v>
      </c>
      <c r="H96" s="1120">
        <v>118018807.21999998</v>
      </c>
      <c r="I96" s="1120">
        <v>123631972.2</v>
      </c>
      <c r="J96" s="1064">
        <v>0.2963733431556807</v>
      </c>
      <c r="K96" s="1024">
        <v>0.31638161442349755</v>
      </c>
      <c r="L96" s="1024">
        <v>0.33142923471580715</v>
      </c>
    </row>
    <row r="97" spans="2:12" ht="30">
      <c r="B97" s="631"/>
      <c r="C97" s="628" t="s">
        <v>690</v>
      </c>
      <c r="D97" s="632" t="s">
        <v>691</v>
      </c>
      <c r="E97" s="1120">
        <v>20150000</v>
      </c>
      <c r="F97" s="1120">
        <v>394532149.8499999</v>
      </c>
      <c r="G97" s="1120">
        <v>70426964.399999991</v>
      </c>
      <c r="H97" s="1120">
        <v>142821554.09999999</v>
      </c>
      <c r="I97" s="1120">
        <v>155545802.56000003</v>
      </c>
      <c r="J97" s="1064">
        <v>0.17850754222888082</v>
      </c>
      <c r="K97" s="1024">
        <v>0.36200232136798072</v>
      </c>
      <c r="L97" s="1024">
        <v>0.39425380826160339</v>
      </c>
    </row>
    <row r="98" spans="2:12" ht="15.75">
      <c r="B98" s="634" t="s">
        <v>693</v>
      </c>
      <c r="C98" s="635" t="s">
        <v>694</v>
      </c>
      <c r="D98" s="636"/>
      <c r="E98" s="1119">
        <v>29399900000</v>
      </c>
      <c r="F98" s="1119">
        <v>29301495000</v>
      </c>
      <c r="G98" s="1119">
        <v>18338798221.899998</v>
      </c>
      <c r="H98" s="1119">
        <v>18799912625.93</v>
      </c>
      <c r="I98" s="1119">
        <v>20776377513.75</v>
      </c>
      <c r="J98" s="1063">
        <v>0.62586561613665093</v>
      </c>
      <c r="K98" s="1023">
        <v>0.6416025061496009</v>
      </c>
      <c r="L98" s="1023">
        <v>0.7090552039665553</v>
      </c>
    </row>
    <row r="99" spans="2:12" ht="15.75">
      <c r="B99" s="634" t="s">
        <v>696</v>
      </c>
      <c r="C99" s="635" t="s">
        <v>697</v>
      </c>
      <c r="D99" s="636"/>
      <c r="E99" s="1121">
        <v>25992407000</v>
      </c>
      <c r="F99" s="1121">
        <v>24828887381.919998</v>
      </c>
      <c r="G99" s="1121">
        <v>14531419873.700001</v>
      </c>
      <c r="H99" s="1121">
        <v>15532757309.610001</v>
      </c>
      <c r="I99" s="1121">
        <v>17136516563.739998</v>
      </c>
      <c r="J99" s="1063">
        <v>0.58526262776807103</v>
      </c>
      <c r="K99" s="1023">
        <v>0.62559216088437009</v>
      </c>
      <c r="L99" s="1023">
        <v>0.69018463454059309</v>
      </c>
    </row>
    <row r="100" spans="2:12" ht="15.75">
      <c r="B100" s="637" t="s">
        <v>699</v>
      </c>
      <c r="C100" s="638" t="s">
        <v>700</v>
      </c>
      <c r="D100" s="639"/>
      <c r="E100" s="1122">
        <v>11939282000</v>
      </c>
      <c r="F100" s="1122">
        <v>10085198750.919998</v>
      </c>
      <c r="G100" s="1122">
        <v>4701263512.3199911</v>
      </c>
      <c r="H100" s="1122">
        <v>5381923488.9799805</v>
      </c>
      <c r="I100" s="1122">
        <v>6057105820.1400118</v>
      </c>
      <c r="J100" s="1102">
        <v>0.46615477081114831</v>
      </c>
      <c r="K100" s="1025">
        <v>0.53364575373281831</v>
      </c>
      <c r="L100" s="1025">
        <v>0.60059359956465574</v>
      </c>
    </row>
    <row r="103" spans="2:12" ht="15.75">
      <c r="B103" s="591"/>
      <c r="C103" s="592"/>
      <c r="D103" s="593"/>
      <c r="E103" s="99" t="s">
        <v>227</v>
      </c>
      <c r="F103" s="879" t="s">
        <v>516</v>
      </c>
      <c r="G103" s="594" t="s">
        <v>229</v>
      </c>
      <c r="H103" s="595"/>
      <c r="I103" s="595"/>
      <c r="J103" s="595" t="s">
        <v>433</v>
      </c>
      <c r="K103" s="595"/>
      <c r="L103" s="596"/>
    </row>
    <row r="104" spans="2:12" ht="15.75">
      <c r="B104" s="597" t="s">
        <v>3</v>
      </c>
      <c r="C104" s="598"/>
      <c r="D104" s="599"/>
      <c r="E104" s="102" t="s">
        <v>228</v>
      </c>
      <c r="F104" s="880" t="s">
        <v>519</v>
      </c>
      <c r="G104" s="601"/>
      <c r="H104" s="601"/>
      <c r="I104" s="601"/>
      <c r="J104" s="601"/>
      <c r="K104" s="749"/>
      <c r="L104" s="749"/>
    </row>
    <row r="105" spans="2:12" ht="18.75">
      <c r="B105" s="602"/>
      <c r="C105" s="589"/>
      <c r="D105" s="603"/>
      <c r="E105" s="105" t="s">
        <v>745</v>
      </c>
      <c r="F105" s="600"/>
      <c r="G105" s="1576" t="s">
        <v>752</v>
      </c>
      <c r="H105" s="1577" t="s">
        <v>753</v>
      </c>
      <c r="I105" s="605" t="s">
        <v>892</v>
      </c>
      <c r="J105" s="1045" t="s">
        <v>531</v>
      </c>
      <c r="K105" s="1046" t="s">
        <v>456</v>
      </c>
      <c r="L105" s="1046" t="s">
        <v>735</v>
      </c>
    </row>
    <row r="106" spans="2:12">
      <c r="B106" s="607"/>
      <c r="C106" s="608"/>
      <c r="D106" s="609"/>
      <c r="E106" s="1677" t="s">
        <v>646</v>
      </c>
      <c r="F106" s="1678"/>
      <c r="G106" s="1678"/>
      <c r="H106" s="1678"/>
      <c r="I106" s="1679"/>
      <c r="J106" s="750"/>
      <c r="K106" s="750"/>
      <c r="L106" s="750"/>
    </row>
    <row r="107" spans="2:12">
      <c r="B107" s="1675">
        <v>1</v>
      </c>
      <c r="C107" s="1676"/>
      <c r="D107" s="1676"/>
      <c r="E107" s="1136">
        <v>2</v>
      </c>
      <c r="F107" s="610">
        <v>3</v>
      </c>
      <c r="G107" s="610">
        <v>4</v>
      </c>
      <c r="H107" s="611">
        <v>5</v>
      </c>
      <c r="I107" s="611">
        <v>6</v>
      </c>
      <c r="J107" s="682">
        <v>7</v>
      </c>
      <c r="K107" s="854">
        <v>8</v>
      </c>
      <c r="L107" s="682">
        <v>9</v>
      </c>
    </row>
    <row r="108" spans="2:12" ht="15.75">
      <c r="B108" s="613" t="s">
        <v>648</v>
      </c>
      <c r="C108" s="614"/>
      <c r="D108" s="615"/>
      <c r="E108" s="1126">
        <v>508019293000</v>
      </c>
      <c r="F108" s="1126">
        <v>508019292999.99976</v>
      </c>
      <c r="G108" s="1126">
        <v>356042934029.39008</v>
      </c>
      <c r="H108" s="1126">
        <v>395692416169.63989</v>
      </c>
      <c r="I108" s="1126">
        <v>504776147677.29028</v>
      </c>
      <c r="J108" s="853">
        <v>0.70084530043505699</v>
      </c>
      <c r="K108" s="640">
        <v>0.7788924980249522</v>
      </c>
      <c r="L108" s="640">
        <v>0.99361609811399532</v>
      </c>
    </row>
    <row r="109" spans="2:12" ht="15.75">
      <c r="B109" s="616" t="s">
        <v>536</v>
      </c>
      <c r="C109" s="617"/>
      <c r="D109" s="615"/>
      <c r="E109" s="1121"/>
      <c r="F109" s="1121"/>
      <c r="G109" s="1121"/>
      <c r="H109" s="1121"/>
      <c r="I109" s="1121"/>
      <c r="J109" s="1063"/>
      <c r="K109" s="1023"/>
      <c r="L109" s="1023"/>
    </row>
    <row r="110" spans="2:12" ht="15.75">
      <c r="B110" s="618" t="s">
        <v>622</v>
      </c>
      <c r="C110" s="619" t="s">
        <v>650</v>
      </c>
      <c r="D110" s="620"/>
      <c r="E110" s="1121">
        <v>291411455000</v>
      </c>
      <c r="F110" s="1121">
        <v>296886595040.56995</v>
      </c>
      <c r="G110" s="1121">
        <v>205720903601.54004</v>
      </c>
      <c r="H110" s="1121">
        <v>223105898792.47995</v>
      </c>
      <c r="I110" s="1121">
        <v>295768308897.29999</v>
      </c>
      <c r="J110" s="1063">
        <v>0.69292755900086367</v>
      </c>
      <c r="K110" s="1023">
        <v>0.75148525571520741</v>
      </c>
      <c r="L110" s="1023">
        <v>0.99623328852851323</v>
      </c>
    </row>
    <row r="111" spans="2:12">
      <c r="B111" s="621"/>
      <c r="C111" s="622" t="s">
        <v>564</v>
      </c>
      <c r="D111" s="623"/>
      <c r="E111" s="1120"/>
      <c r="F111" s="1120"/>
      <c r="G111" s="1120"/>
      <c r="H111" s="1120"/>
      <c r="I111" s="1120"/>
      <c r="J111" s="1064"/>
      <c r="K111" s="1024"/>
      <c r="L111" s="1024"/>
    </row>
    <row r="112" spans="2:12">
      <c r="B112" s="621"/>
      <c r="C112" s="624" t="s">
        <v>652</v>
      </c>
      <c r="D112" s="623" t="s">
        <v>653</v>
      </c>
      <c r="E112" s="1120">
        <v>66697426000</v>
      </c>
      <c r="F112" s="1120">
        <v>66737530661</v>
      </c>
      <c r="G112" s="1120">
        <v>59523985536</v>
      </c>
      <c r="H112" s="1120">
        <v>65111784273</v>
      </c>
      <c r="I112" s="1120">
        <v>66737513396.839996</v>
      </c>
      <c r="J112" s="1064">
        <v>0.89191171663749547</v>
      </c>
      <c r="K112" s="1024">
        <v>0.97563969820432606</v>
      </c>
      <c r="L112" s="1024">
        <v>0.9999997413125743</v>
      </c>
    </row>
    <row r="113" spans="2:12">
      <c r="B113" s="621"/>
      <c r="C113" s="624" t="s">
        <v>655</v>
      </c>
      <c r="D113" s="623" t="s">
        <v>656</v>
      </c>
      <c r="E113" s="1120">
        <v>69281878000</v>
      </c>
      <c r="F113" s="1120">
        <v>70810629079</v>
      </c>
      <c r="G113" s="1120">
        <v>50311639907.619995</v>
      </c>
      <c r="H113" s="1120">
        <v>52378897922.979996</v>
      </c>
      <c r="I113" s="1120">
        <v>70810233485.009995</v>
      </c>
      <c r="J113" s="1064">
        <v>0.71050971530686058</v>
      </c>
      <c r="K113" s="1024">
        <v>0.73970389197564379</v>
      </c>
      <c r="L113" s="1024">
        <v>0.99999441335297889</v>
      </c>
    </row>
    <row r="114" spans="2:12">
      <c r="B114" s="621"/>
      <c r="C114" s="624"/>
      <c r="D114" s="623" t="s">
        <v>564</v>
      </c>
      <c r="E114" s="1120"/>
      <c r="F114" s="1120"/>
      <c r="G114" s="1120"/>
      <c r="H114" s="1120"/>
      <c r="I114" s="1120"/>
      <c r="J114" s="1064"/>
      <c r="K114" s="1024"/>
      <c r="L114" s="1024"/>
    </row>
    <row r="115" spans="2:12">
      <c r="B115" s="625"/>
      <c r="C115" s="624"/>
      <c r="D115" s="623" t="s">
        <v>658</v>
      </c>
      <c r="E115" s="1120">
        <v>45522023000</v>
      </c>
      <c r="F115" s="1120">
        <v>45522023000</v>
      </c>
      <c r="G115" s="1120">
        <v>32267335963.029999</v>
      </c>
      <c r="H115" s="1120">
        <v>32843766222.91</v>
      </c>
      <c r="I115" s="1120">
        <v>45522023000</v>
      </c>
      <c r="J115" s="1064">
        <v>0.70882913009006654</v>
      </c>
      <c r="K115" s="1024">
        <v>0.72149179800093677</v>
      </c>
      <c r="L115" s="1024">
        <v>1</v>
      </c>
    </row>
    <row r="116" spans="2:12">
      <c r="B116" s="621"/>
      <c r="C116" s="624"/>
      <c r="D116" s="626" t="s">
        <v>660</v>
      </c>
      <c r="E116" s="1120">
        <v>18497155000</v>
      </c>
      <c r="F116" s="1120">
        <v>18430517000</v>
      </c>
      <c r="G116" s="1120">
        <v>15261149278.59</v>
      </c>
      <c r="H116" s="1120">
        <v>16610894034.07</v>
      </c>
      <c r="I116" s="1120">
        <v>18430121406.009998</v>
      </c>
      <c r="J116" s="1064">
        <v>0.82803696057956488</v>
      </c>
      <c r="K116" s="1024">
        <v>0.90127119245054277</v>
      </c>
      <c r="L116" s="1024">
        <v>0.99997853592549779</v>
      </c>
    </row>
    <row r="117" spans="2:12" ht="45">
      <c r="B117" s="621"/>
      <c r="C117" s="628" t="s">
        <v>662</v>
      </c>
      <c r="D117" s="629" t="s">
        <v>663</v>
      </c>
      <c r="E117" s="1120">
        <v>60700643000</v>
      </c>
      <c r="F117" s="1120">
        <v>63770389913.020004</v>
      </c>
      <c r="G117" s="1120">
        <v>53729035612.470001</v>
      </c>
      <c r="H117" s="1120">
        <v>58814142045.619995</v>
      </c>
      <c r="I117" s="1120">
        <v>63330730760.69001</v>
      </c>
      <c r="J117" s="1064">
        <v>0.84253892262151808</v>
      </c>
      <c r="K117" s="1024">
        <v>0.92227979358194123</v>
      </c>
      <c r="L117" s="1024">
        <v>0.9931055909658123</v>
      </c>
    </row>
    <row r="118" spans="2:12" ht="30">
      <c r="B118" s="621"/>
      <c r="C118" s="628" t="s">
        <v>665</v>
      </c>
      <c r="D118" s="629" t="s">
        <v>666</v>
      </c>
      <c r="E118" s="1120">
        <v>3171071000</v>
      </c>
      <c r="F118" s="1120">
        <v>5714820426.1900015</v>
      </c>
      <c r="G118" s="1120">
        <v>4532093876.0199995</v>
      </c>
      <c r="H118" s="1120">
        <v>5130805129.869998</v>
      </c>
      <c r="I118" s="1120">
        <v>5551660468.7400007</v>
      </c>
      <c r="J118" s="1064">
        <v>0.79304221970829081</v>
      </c>
      <c r="K118" s="1024">
        <v>0.89780688582206958</v>
      </c>
      <c r="L118" s="1024">
        <v>0.97144967903063628</v>
      </c>
    </row>
    <row r="119" spans="2:12" ht="30">
      <c r="B119" s="621"/>
      <c r="C119" s="628" t="s">
        <v>668</v>
      </c>
      <c r="D119" s="629" t="s">
        <v>727</v>
      </c>
      <c r="E119" s="1120">
        <v>20318325000</v>
      </c>
      <c r="F119" s="1120">
        <v>20961619163</v>
      </c>
      <c r="G119" s="1120">
        <v>16787352168.070002</v>
      </c>
      <c r="H119" s="1120">
        <v>18729720797.959999</v>
      </c>
      <c r="I119" s="1120">
        <v>20948628363.209999</v>
      </c>
      <c r="J119" s="1064">
        <v>0.80086142380173919</v>
      </c>
      <c r="K119" s="1024">
        <v>0.89352452462357523</v>
      </c>
      <c r="L119" s="1024">
        <v>0.99938025780885609</v>
      </c>
    </row>
    <row r="120" spans="2:12" ht="15.75">
      <c r="B120" s="613" t="s">
        <v>637</v>
      </c>
      <c r="C120" s="614" t="s">
        <v>670</v>
      </c>
      <c r="D120" s="630"/>
      <c r="E120" s="1121">
        <v>26744707000</v>
      </c>
      <c r="F120" s="1121">
        <v>26631321510.419991</v>
      </c>
      <c r="G120" s="1121">
        <v>22023534533.429981</v>
      </c>
      <c r="H120" s="1121">
        <v>24190833071.720001</v>
      </c>
      <c r="I120" s="1121">
        <v>26413009666.98</v>
      </c>
      <c r="J120" s="1063">
        <v>0.82697865837460871</v>
      </c>
      <c r="K120" s="1023">
        <v>0.90836022021118612</v>
      </c>
      <c r="L120" s="1023">
        <v>0.99180244047015942</v>
      </c>
    </row>
    <row r="121" spans="2:12" ht="15.75">
      <c r="B121" s="631" t="s">
        <v>672</v>
      </c>
      <c r="C121" s="614" t="s">
        <v>673</v>
      </c>
      <c r="D121" s="630"/>
      <c r="E121" s="1121">
        <v>88863531000</v>
      </c>
      <c r="F121" s="1121">
        <v>86676382992.919998</v>
      </c>
      <c r="G121" s="1121">
        <v>65106878623.820045</v>
      </c>
      <c r="H121" s="1121">
        <v>72280059242.96991</v>
      </c>
      <c r="I121" s="1121">
        <v>85437524862.610214</v>
      </c>
      <c r="J121" s="1063">
        <v>0.751149002481314</v>
      </c>
      <c r="K121" s="1023">
        <v>0.83390719302251137</v>
      </c>
      <c r="L121" s="1023">
        <v>0.98570708551127706</v>
      </c>
    </row>
    <row r="122" spans="2:12" ht="15.75">
      <c r="B122" s="631"/>
      <c r="C122" s="622" t="s">
        <v>564</v>
      </c>
      <c r="D122" s="630"/>
      <c r="E122" s="1120"/>
      <c r="F122" s="1120"/>
      <c r="G122" s="1120"/>
      <c r="H122" s="1120"/>
      <c r="I122" s="1120"/>
      <c r="J122" s="1063"/>
      <c r="K122" s="1023"/>
      <c r="L122" s="1023"/>
    </row>
    <row r="123" spans="2:12" ht="15.75">
      <c r="B123" s="631"/>
      <c r="C123" s="624" t="s">
        <v>675</v>
      </c>
      <c r="D123" s="623" t="s">
        <v>676</v>
      </c>
      <c r="E123" s="1120">
        <v>58362182000</v>
      </c>
      <c r="F123" s="1120">
        <v>57079326486.960014</v>
      </c>
      <c r="G123" s="1120">
        <v>46029141888.839996</v>
      </c>
      <c r="H123" s="1120">
        <v>50722667073.710007</v>
      </c>
      <c r="I123" s="1120">
        <v>56693290574.389992</v>
      </c>
      <c r="J123" s="1064">
        <v>0.80640653493617387</v>
      </c>
      <c r="K123" s="1024">
        <v>0.88863464577315554</v>
      </c>
      <c r="L123" s="1024">
        <v>0.99323685235392167</v>
      </c>
    </row>
    <row r="124" spans="2:12" ht="15.75">
      <c r="B124" s="631"/>
      <c r="C124" s="624" t="s">
        <v>678</v>
      </c>
      <c r="D124" s="623" t="s">
        <v>679</v>
      </c>
      <c r="E124" s="1120">
        <v>20882825000</v>
      </c>
      <c r="F124" s="1120">
        <v>24052221437.680004</v>
      </c>
      <c r="G124" s="1120">
        <v>14802007819.899994</v>
      </c>
      <c r="H124" s="1120">
        <v>16860999714.789989</v>
      </c>
      <c r="I124" s="1120">
        <v>23549850058.309982</v>
      </c>
      <c r="J124" s="1064">
        <v>0.61541125663807894</v>
      </c>
      <c r="K124" s="1024">
        <v>0.70101631811753118</v>
      </c>
      <c r="L124" s="1024">
        <v>0.97911330640823846</v>
      </c>
    </row>
    <row r="125" spans="2:12" ht="15.75">
      <c r="B125" s="631" t="s">
        <v>681</v>
      </c>
      <c r="C125" s="614" t="s">
        <v>682</v>
      </c>
      <c r="D125" s="630"/>
      <c r="E125" s="1121">
        <v>33668011000</v>
      </c>
      <c r="F125" s="1121">
        <v>33609412323.250038</v>
      </c>
      <c r="G125" s="1121">
        <v>11581353052.379995</v>
      </c>
      <c r="H125" s="1121">
        <v>17613623120.299969</v>
      </c>
      <c r="I125" s="1121">
        <v>33395622169.090004</v>
      </c>
      <c r="J125" s="1063">
        <v>0.34458659797417357</v>
      </c>
      <c r="K125" s="1023">
        <v>0.52406816730072259</v>
      </c>
      <c r="L125" s="1023">
        <v>0.99363897969700177</v>
      </c>
    </row>
    <row r="126" spans="2:12" ht="15.75">
      <c r="B126" s="631"/>
      <c r="C126" s="622" t="s">
        <v>564</v>
      </c>
      <c r="D126" s="630"/>
      <c r="E126" s="1120"/>
      <c r="F126" s="1120"/>
      <c r="G126" s="1120"/>
      <c r="H126" s="1120"/>
      <c r="I126" s="1120"/>
      <c r="J126" s="1064"/>
      <c r="K126" s="1024"/>
      <c r="L126" s="1024"/>
    </row>
    <row r="127" spans="2:12" ht="30">
      <c r="B127" s="631"/>
      <c r="C127" s="628" t="s">
        <v>684</v>
      </c>
      <c r="D127" s="632" t="s">
        <v>685</v>
      </c>
      <c r="E127" s="1120">
        <v>18128884000</v>
      </c>
      <c r="F127" s="1120">
        <v>19762974027.099995</v>
      </c>
      <c r="G127" s="1120">
        <v>8735906596.8099976</v>
      </c>
      <c r="H127" s="1120">
        <v>11179130542.1</v>
      </c>
      <c r="I127" s="1120">
        <v>19676150945.860001</v>
      </c>
      <c r="J127" s="1064">
        <v>0.44203400686712829</v>
      </c>
      <c r="K127" s="1024">
        <v>0.56566033668670557</v>
      </c>
      <c r="L127" s="1024">
        <v>0.99560678058267249</v>
      </c>
    </row>
    <row r="128" spans="2:12" ht="45">
      <c r="B128" s="631"/>
      <c r="C128" s="628" t="s">
        <v>687</v>
      </c>
      <c r="D128" s="632" t="s">
        <v>688</v>
      </c>
      <c r="E128" s="1120">
        <v>159134000</v>
      </c>
      <c r="F128" s="1120">
        <v>373026755.79000008</v>
      </c>
      <c r="G128" s="1120">
        <v>137132371.82999998</v>
      </c>
      <c r="H128" s="1120">
        <v>157725371.16</v>
      </c>
      <c r="I128" s="1120">
        <v>367204044.06999993</v>
      </c>
      <c r="J128" s="1064">
        <v>0.36762073953537078</v>
      </c>
      <c r="K128" s="1024">
        <v>0.42282589308096014</v>
      </c>
      <c r="L128" s="1024">
        <v>0.98439063249586822</v>
      </c>
    </row>
    <row r="129" spans="2:12" ht="30">
      <c r="B129" s="631"/>
      <c r="C129" s="628" t="s">
        <v>690</v>
      </c>
      <c r="D129" s="632" t="s">
        <v>691</v>
      </c>
      <c r="E129" s="1120">
        <v>20150000</v>
      </c>
      <c r="F129" s="1120">
        <v>394532149.8499999</v>
      </c>
      <c r="G129" s="1120">
        <v>176722001.79000005</v>
      </c>
      <c r="H129" s="1120">
        <v>208217958.06</v>
      </c>
      <c r="I129" s="1120">
        <v>383449329.09999996</v>
      </c>
      <c r="J129" s="1064">
        <v>0.44792801260224113</v>
      </c>
      <c r="K129" s="1024">
        <v>0.52775916522687427</v>
      </c>
      <c r="L129" s="1024">
        <v>0.97190895405047828</v>
      </c>
    </row>
    <row r="130" spans="2:12" ht="15.75">
      <c r="B130" s="634" t="s">
        <v>693</v>
      </c>
      <c r="C130" s="635" t="s">
        <v>694</v>
      </c>
      <c r="D130" s="636"/>
      <c r="E130" s="1119">
        <v>29399900000</v>
      </c>
      <c r="F130" s="1119">
        <v>29301495000</v>
      </c>
      <c r="G130" s="1119">
        <v>25953941784.830002</v>
      </c>
      <c r="H130" s="1119">
        <v>27821999680.470001</v>
      </c>
      <c r="I130" s="1119">
        <v>29300232624.52</v>
      </c>
      <c r="J130" s="1063">
        <v>0.88575486625614164</v>
      </c>
      <c r="K130" s="1023">
        <v>0.94950785550259476</v>
      </c>
      <c r="L130" s="1023">
        <v>0.99995691771085404</v>
      </c>
    </row>
    <row r="131" spans="2:12" ht="15.75">
      <c r="B131" s="634" t="s">
        <v>696</v>
      </c>
      <c r="C131" s="635" t="s">
        <v>697</v>
      </c>
      <c r="D131" s="636"/>
      <c r="E131" s="1121">
        <v>25992407000</v>
      </c>
      <c r="F131" s="1121">
        <v>24828887381.919998</v>
      </c>
      <c r="G131" s="1121">
        <v>19052643099.119999</v>
      </c>
      <c r="H131" s="1121">
        <v>22681619148.100006</v>
      </c>
      <c r="I131" s="1121">
        <v>24827509656.210003</v>
      </c>
      <c r="J131" s="1063">
        <v>0.76735790879593868</v>
      </c>
      <c r="K131" s="1023">
        <v>0.91351733967009741</v>
      </c>
      <c r="L131" s="1023">
        <v>0.99994451117809657</v>
      </c>
    </row>
    <row r="132" spans="2:12" ht="15.75">
      <c r="B132" s="637" t="s">
        <v>699</v>
      </c>
      <c r="C132" s="638" t="s">
        <v>700</v>
      </c>
      <c r="D132" s="639"/>
      <c r="E132" s="1122">
        <v>11939282000</v>
      </c>
      <c r="F132" s="1122">
        <v>10085198750.919998</v>
      </c>
      <c r="G132" s="1122">
        <v>6603679334.2700014</v>
      </c>
      <c r="H132" s="1122">
        <v>7998383113.5999908</v>
      </c>
      <c r="I132" s="1122">
        <v>9633939800.5800343</v>
      </c>
      <c r="J132" s="1102">
        <v>0.65478921113652788</v>
      </c>
      <c r="K132" s="1025">
        <v>0.79308135725836415</v>
      </c>
      <c r="L132" s="1025">
        <v>0.95525532401641577</v>
      </c>
    </row>
    <row r="134" spans="2:12">
      <c r="B134" s="980" t="s">
        <v>932</v>
      </c>
    </row>
  </sheetData>
  <mergeCells count="9">
    <mergeCell ref="B75:D75"/>
    <mergeCell ref="E106:I106"/>
    <mergeCell ref="B107:D107"/>
    <mergeCell ref="B2:L2"/>
    <mergeCell ref="E8:I8"/>
    <mergeCell ref="B9:D9"/>
    <mergeCell ref="E41:I41"/>
    <mergeCell ref="B42:D42"/>
    <mergeCell ref="E74:I74"/>
  </mergeCells>
  <conditionalFormatting sqref="J10:J11">
    <cfRule type="containsErrors" dxfId="23" priority="24">
      <formula>ISERROR(J10)</formula>
    </cfRule>
  </conditionalFormatting>
  <conditionalFormatting sqref="K10:K11">
    <cfRule type="containsErrors" dxfId="22" priority="23">
      <formula>ISERROR(K10)</formula>
    </cfRule>
  </conditionalFormatting>
  <conditionalFormatting sqref="L10:L11">
    <cfRule type="containsErrors" dxfId="21" priority="22">
      <formula>ISERROR(L10)</formula>
    </cfRule>
  </conditionalFormatting>
  <conditionalFormatting sqref="J12:J34">
    <cfRule type="containsErrors" dxfId="20" priority="21">
      <formula>ISERROR(J12)</formula>
    </cfRule>
  </conditionalFormatting>
  <conditionalFormatting sqref="K12:K34">
    <cfRule type="containsErrors" dxfId="19" priority="20">
      <formula>ISERROR(K12)</formula>
    </cfRule>
  </conditionalFormatting>
  <conditionalFormatting sqref="L12:L34">
    <cfRule type="containsErrors" dxfId="18" priority="19">
      <formula>ISERROR(L12)</formula>
    </cfRule>
  </conditionalFormatting>
  <conditionalFormatting sqref="J43:J44">
    <cfRule type="containsErrors" dxfId="17" priority="18">
      <formula>ISERROR(J43)</formula>
    </cfRule>
  </conditionalFormatting>
  <conditionalFormatting sqref="K43:K44">
    <cfRule type="containsErrors" dxfId="16" priority="17">
      <formula>ISERROR(K43)</formula>
    </cfRule>
  </conditionalFormatting>
  <conditionalFormatting sqref="L43:L44">
    <cfRule type="containsErrors" dxfId="15" priority="16">
      <formula>ISERROR(L43)</formula>
    </cfRule>
  </conditionalFormatting>
  <conditionalFormatting sqref="J45:J67">
    <cfRule type="containsErrors" dxfId="14" priority="15">
      <formula>ISERROR(J45)</formula>
    </cfRule>
  </conditionalFormatting>
  <conditionalFormatting sqref="K45:K67">
    <cfRule type="containsErrors" dxfId="13" priority="14">
      <formula>ISERROR(K45)</formula>
    </cfRule>
  </conditionalFormatting>
  <conditionalFormatting sqref="L45:L67">
    <cfRule type="containsErrors" dxfId="12" priority="13">
      <formula>ISERROR(L45)</formula>
    </cfRule>
  </conditionalFormatting>
  <conditionalFormatting sqref="J76:J77">
    <cfRule type="containsErrors" dxfId="11" priority="12">
      <formula>ISERROR(J76)</formula>
    </cfRule>
  </conditionalFormatting>
  <conditionalFormatting sqref="J78:J100">
    <cfRule type="containsErrors" dxfId="10" priority="11">
      <formula>ISERROR(J78)</formula>
    </cfRule>
  </conditionalFormatting>
  <conditionalFormatting sqref="K76:K77">
    <cfRule type="containsErrors" dxfId="9" priority="10">
      <formula>ISERROR(K76)</formula>
    </cfRule>
  </conditionalFormatting>
  <conditionalFormatting sqref="K78:K100">
    <cfRule type="containsErrors" dxfId="8" priority="9">
      <formula>ISERROR(K78)</formula>
    </cfRule>
  </conditionalFormatting>
  <conditionalFormatting sqref="L76:L77">
    <cfRule type="containsErrors" dxfId="7" priority="8">
      <formula>ISERROR(L76)</formula>
    </cfRule>
  </conditionalFormatting>
  <conditionalFormatting sqref="L78:L100">
    <cfRule type="containsErrors" dxfId="6" priority="7">
      <formula>ISERROR(L78)</formula>
    </cfRule>
  </conditionalFormatting>
  <conditionalFormatting sqref="J108:J109">
    <cfRule type="containsErrors" dxfId="5" priority="6">
      <formula>ISERROR(J108)</formula>
    </cfRule>
  </conditionalFormatting>
  <conditionalFormatting sqref="J110:J132">
    <cfRule type="containsErrors" dxfId="4" priority="5">
      <formula>ISERROR(J110)</formula>
    </cfRule>
  </conditionalFormatting>
  <conditionalFormatting sqref="K108:K109">
    <cfRule type="containsErrors" dxfId="3" priority="4">
      <formula>ISERROR(K108)</formula>
    </cfRule>
  </conditionalFormatting>
  <conditionalFormatting sqref="K110:K132">
    <cfRule type="containsErrors" dxfId="2" priority="3">
      <formula>ISERROR(K110)</formula>
    </cfRule>
  </conditionalFormatting>
  <conditionalFormatting sqref="L108:L109">
    <cfRule type="containsErrors" dxfId="1" priority="2">
      <formula>ISERROR(L108)</formula>
    </cfRule>
  </conditionalFormatting>
  <conditionalFormatting sqref="L110:L132">
    <cfRule type="containsErrors" dxfId="0" priority="1">
      <formula>ISERROR(L110)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&amp;C&amp;"Times New Roman,Normalny"&amp;12- &amp;P -</oddHeader>
  </headerFooter>
  <rowBreaks count="3" manualBreakCount="3">
    <brk id="36" min="1" max="11" man="1"/>
    <brk id="69" min="1" max="11" man="1"/>
    <brk id="10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grudzień 2020 r.</dc:title>
  <cp:lastPrinted>2021-06-01T13:42:18Z</cp:lastPrinted>
  <dcterms:created xsi:type="dcterms:W3CDTF">2019-07-31T09:18:36Z</dcterms:created>
  <dcterms:modified xsi:type="dcterms:W3CDTF">2021-06-01T13:42:56Z</dcterms:modified>
</cp:coreProperties>
</file>