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SingleCells1.xml" ContentType="application/vnd.openxmlformats-officedocument.spreadsheetml.tableSingleCell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Passini\Desktop\"/>
    </mc:Choice>
  </mc:AlternateContent>
  <bookViews>
    <workbookView xWindow="0" yWindow="0" windowWidth="23040" windowHeight="7752" tabRatio="577"/>
  </bookViews>
  <sheets>
    <sheet name="RA" sheetId="1" r:id="rId1"/>
    <sheet name="Actual harms" sheetId="3" r:id="rId2"/>
    <sheet name="Translations" sheetId="2" state="hidden" r:id="rId3"/>
    <sheet name="Configuration" sheetId="5" state="hidden" r:id="rId4"/>
  </sheets>
  <definedNames>
    <definedName name="_xlnm._FilterDatabase" localSheetId="0" hidden="1">RA!$G$1:$G$34</definedName>
    <definedName name="actualHarms_tinstr">Translations!$B$112</definedName>
    <definedName name="additional_fields_tinstr">Translations!$B$103</definedName>
    <definedName name="additional_fields_title">Translations!$B$102</definedName>
    <definedName name="application_of_the_three_rs_label">Translations!$B$63</definedName>
    <definedName name="at_least_one_reason_mssg">Translations!$B$73</definedName>
    <definedName name="at_least_one_row_mssg">Translations!$B$80</definedName>
    <definedName name="choice_mandatory">Configuration!$B$3:$C$3</definedName>
    <definedName name="choice_optional">Configuration!$B$4:$C$4</definedName>
    <definedName name="choiceCode">Translations!$A$4:$A$6</definedName>
    <definedName name="choiceTranslated">Translations!$B$4:$B$6</definedName>
    <definedName name="choiceTranslations">Translations!$D$4:$AB$6</definedName>
    <definedName name="comments_label">Translations!$B$60</definedName>
    <definedName name="comparisonFate_instr">Translations!$B$89</definedName>
    <definedName name="comparisonFate_label">Translations!$B$61</definedName>
    <definedName name="comparisonHarms_instr">Translations!$B$88</definedName>
    <definedName name="comparisonHarms_label">Translations!$B$59</definedName>
    <definedName name="compulsory_field_tinstr">Translations!$B$104</definedName>
    <definedName name="countries">Configuration!$A$9:$A$36</definedName>
    <definedName name="country_label">Translations!$B$53</definedName>
    <definedName name="custom_severity_label">Translations!$B$122</definedName>
    <definedName name="euSubmission_instr">Translations!$B$117</definedName>
    <definedName name="euSubmission_label">Translations!$B$116</definedName>
    <definedName name="field1_label">Translations!$B$97</definedName>
    <definedName name="field2_label">Translations!$B$98</definedName>
    <definedName name="field3_label">Translations!$B$99</definedName>
    <definedName name="field4_label">Translations!$B$100</definedName>
    <definedName name="field5_label">Translations!$B$101</definedName>
    <definedName name="fill_all_cells_mssg">Translations!$B$113</definedName>
    <definedName name="findingsDissemination_instr">Translations!$B$93</definedName>
    <definedName name="harms_instr">Translations!#REF!</definedName>
    <definedName name="harms_label">Translations!$B$62</definedName>
    <definedName name="inconsistent_value_mssg">Translations!$B$74</definedName>
    <definedName name="internal_national_field_instr">Translations!#REF!</definedName>
    <definedName name="language">RA!$B$3</definedName>
    <definedName name="language_label">Translations!$B$54</definedName>
    <definedName name="language_or_default">Configuration!$B$2</definedName>
    <definedName name="languages">Translations!$D$2:$AB$2</definedName>
    <definedName name="maxLength_100_tinstr">Translations!$B$105</definedName>
    <definedName name="maxLength_2500_tinstr">Translations!$B$106</definedName>
    <definedName name="maxLength_500_tinstr">Translations!$B$107</definedName>
    <definedName name="mild_label">Translations!$B$83</definedName>
    <definedName name="moderate_label">Translations!$B$84</definedName>
    <definedName name="nhpUse_label">Translations!$B$70</definedName>
    <definedName name="no">Translations!$C$6</definedName>
    <definedName name="nonRecovery_label">Translations!$B$82</definedName>
    <definedName name="not_be_published_instr">Translations!$B$123</definedName>
    <definedName name="ntsExternalLink_instr">Translations!$B$121</definedName>
    <definedName name="ntsExternalLink_label">Translations!$B$119</definedName>
    <definedName name="ntsIdReference_instr">Translations!$B$95</definedName>
    <definedName name="ntsIdReference_label">Translations!$B$76</definedName>
    <definedName name="ntsIdReference_tinstr">Translations!$B$108</definedName>
    <definedName name="ntsNationalIdReference_instr">Translations!$B$109</definedName>
    <definedName name="ntsNationalIdReference_label">Translations!$B$77</definedName>
    <definedName name="numbers_per_severity_label">Translations!$B$94</definedName>
    <definedName name="objectivesAchievement_instr">Translations!$B$87</definedName>
    <definedName name="objectivesAchievement_label">Translations!$B$58</definedName>
    <definedName name="other_label">Translations!$B$71</definedName>
    <definedName name="other_title">Translations!$B$67</definedName>
    <definedName name="otherExplanation_label">Translations!$B$72</definedName>
    <definedName name="otherExplanation_tinstr">Translations!$B$111</definedName>
    <definedName name="ra_reasons_label">Translations!$B$68</definedName>
    <definedName name="RA_title">Translations!$B$57</definedName>
    <definedName name="raId_instr">Translations!$B$114</definedName>
    <definedName name="raId_label">Translations!$B$56</definedName>
    <definedName name="raId_tinstr">Translations!$B$115</definedName>
    <definedName name="raNationalId_instr">Translations!$B$110</definedName>
    <definedName name="raNationalId_label">Translations!$B$75</definedName>
    <definedName name="raPreviousVersionExternalLink_instr">Translations!$B$120</definedName>
    <definedName name="raPreviousVersionExternalLink_label">Translations!$B$118</definedName>
    <definedName name="reductionFindings_instr">Translations!$B$91</definedName>
    <definedName name="reductionFindings_label">Translations!$B$65</definedName>
    <definedName name="refinementFindings_instr">Translations!$B$92</definedName>
    <definedName name="refinementFindings_label">Translations!$B$66</definedName>
    <definedName name="replacementFindings_instr">Translations!$B$90</definedName>
    <definedName name="replacementFindings_label">Translations!$B$64</definedName>
    <definedName name="select_species_mssg">Translations!$B$79</definedName>
    <definedName name="severe_label">Translations!$B$85</definedName>
    <definedName name="severeProcedure_label">Translations!$B$69</definedName>
    <definedName name="species_label">Translations!$B$81</definedName>
    <definedName name="speciesCode">Translations!$A$8:$A$50</definedName>
    <definedName name="speciesShown">Translations!$C$9:$C$50</definedName>
    <definedName name="speciesTranslated">Translations!$B$8:$B$50</definedName>
    <definedName name="speciesTranslations">Translations!$D$8:$AB$50</definedName>
    <definedName name="text">Translations!$A$52:$A$125</definedName>
    <definedName name="textTranslations">Translations!$D$52:$AB$125</definedName>
    <definedName name="title_instr">Translations!$B$96</definedName>
    <definedName name="title_label">Translations!$B$55</definedName>
    <definedName name="total_number_label">Translations!$B$86</definedName>
    <definedName name="total_number_mssg">Translations!$B$78</definedName>
    <definedName name="yes">Translations!$C$5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 i="3" l="1"/>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40" i="1"/>
  <c r="B41" i="1"/>
  <c r="B4" i="1"/>
  <c r="B3" i="1"/>
  <c r="B8" i="1"/>
  <c r="B38" i="1" l="1"/>
  <c r="B39" i="1"/>
  <c r="B36" i="1" l="1"/>
  <c r="B37" i="1"/>
  <c r="B35" i="1"/>
  <c r="B9" i="1"/>
  <c r="B7" i="1"/>
  <c r="B6" i="1"/>
  <c r="E52" i="2"/>
  <c r="F52" i="2"/>
  <c r="G52" i="2"/>
  <c r="H52" i="2"/>
  <c r="I52" i="2"/>
  <c r="J52" i="2"/>
  <c r="K52" i="2"/>
  <c r="L52" i="2"/>
  <c r="M52" i="2"/>
  <c r="N52" i="2"/>
  <c r="O52" i="2"/>
  <c r="P52" i="2"/>
  <c r="Q52" i="2"/>
  <c r="R52" i="2"/>
  <c r="S52" i="2"/>
  <c r="T52" i="2"/>
  <c r="U52" i="2"/>
  <c r="V52" i="2"/>
  <c r="W52" i="2"/>
  <c r="X52" i="2"/>
  <c r="Y52" i="2"/>
  <c r="Z52" i="2"/>
  <c r="AA52" i="2"/>
  <c r="AB52" i="2"/>
  <c r="D52" i="2"/>
  <c r="E8" i="2"/>
  <c r="F8" i="2"/>
  <c r="G8" i="2"/>
  <c r="H8" i="2"/>
  <c r="I8" i="2"/>
  <c r="J8" i="2"/>
  <c r="K8" i="2"/>
  <c r="L8" i="2"/>
  <c r="M8" i="2"/>
  <c r="N8" i="2"/>
  <c r="O8" i="2"/>
  <c r="P8" i="2"/>
  <c r="Q8" i="2"/>
  <c r="R8" i="2"/>
  <c r="S8" i="2"/>
  <c r="T8" i="2"/>
  <c r="U8" i="2"/>
  <c r="V8" i="2"/>
  <c r="W8" i="2"/>
  <c r="X8" i="2"/>
  <c r="Y8" i="2"/>
  <c r="Z8" i="2"/>
  <c r="AA8" i="2"/>
  <c r="AB8" i="2"/>
  <c r="D8" i="2"/>
  <c r="E4" i="2"/>
  <c r="F4" i="2"/>
  <c r="G4" i="2"/>
  <c r="H4" i="2"/>
  <c r="I4" i="2"/>
  <c r="J4" i="2"/>
  <c r="K4" i="2"/>
  <c r="L4" i="2"/>
  <c r="M4" i="2"/>
  <c r="N4" i="2"/>
  <c r="O4" i="2"/>
  <c r="P4" i="2"/>
  <c r="Q4" i="2"/>
  <c r="R4" i="2"/>
  <c r="S4" i="2"/>
  <c r="T4" i="2"/>
  <c r="U4" i="2"/>
  <c r="V4" i="2"/>
  <c r="W4" i="2"/>
  <c r="X4" i="2"/>
  <c r="Y4" i="2"/>
  <c r="Z4" i="2"/>
  <c r="AA4" i="2"/>
  <c r="AB4" i="2"/>
  <c r="D4" i="2"/>
  <c r="B33" i="1" l="1"/>
  <c r="B15" i="1"/>
  <c r="B13" i="1"/>
  <c r="G15" i="1" s="1"/>
  <c r="B12" i="1"/>
  <c r="B11" i="1"/>
  <c r="C13" i="1" l="1"/>
  <c r="B31" i="1" l="1"/>
  <c r="B29" i="1"/>
  <c r="B27" i="1"/>
  <c r="B25" i="1"/>
  <c r="B2" i="1" l="1"/>
  <c r="B2" i="5" l="1"/>
  <c r="B116" i="2" l="1"/>
  <c r="C4" i="1" s="1"/>
  <c r="B121" i="2"/>
  <c r="B122" i="2"/>
  <c r="F2" i="3" s="1"/>
  <c r="B123" i="2"/>
  <c r="B124" i="2"/>
  <c r="B120" i="2"/>
  <c r="B56" i="2"/>
  <c r="C8" i="1" s="1"/>
  <c r="B114" i="2"/>
  <c r="B115" i="2"/>
  <c r="B117" i="2"/>
  <c r="B119" i="2"/>
  <c r="C41" i="1" s="1"/>
  <c r="B118" i="2"/>
  <c r="C40" i="1" s="1"/>
  <c r="B100" i="2"/>
  <c r="C38" i="1" s="1"/>
  <c r="B101" i="2"/>
  <c r="C39" i="1" s="1"/>
  <c r="B112" i="2"/>
  <c r="B125" i="2"/>
  <c r="B113" i="2"/>
  <c r="H4" i="3" s="1"/>
  <c r="B106" i="2"/>
  <c r="B103" i="2"/>
  <c r="I34" i="1" s="1"/>
  <c r="B107" i="2"/>
  <c r="B104" i="2"/>
  <c r="B108" i="2"/>
  <c r="B98" i="2"/>
  <c r="C36" i="1" s="1"/>
  <c r="B109" i="2"/>
  <c r="B99" i="2"/>
  <c r="B102" i="2"/>
  <c r="C34" i="1" s="1"/>
  <c r="B110" i="2"/>
  <c r="B111" i="2"/>
  <c r="B97" i="2"/>
  <c r="C35" i="1" s="1"/>
  <c r="B105" i="2"/>
  <c r="B31" i="2"/>
  <c r="C31" i="2" s="1"/>
  <c r="B32" i="2"/>
  <c r="C32" i="2" s="1"/>
  <c r="B29" i="2"/>
  <c r="C29" i="2" s="1"/>
  <c r="B30" i="2"/>
  <c r="C30" i="2" s="1"/>
  <c r="B76" i="2"/>
  <c r="B77" i="2"/>
  <c r="C7" i="1" s="1"/>
  <c r="B95" i="2"/>
  <c r="B96" i="2"/>
  <c r="H5" i="1" s="1"/>
  <c r="B20" i="1"/>
  <c r="B22" i="1"/>
  <c r="B17" i="1"/>
  <c r="B5" i="1"/>
  <c r="I41" i="1" l="1"/>
  <c r="I40" i="1"/>
  <c r="I18" i="1"/>
  <c r="I39" i="1"/>
  <c r="I38" i="1"/>
  <c r="I37" i="1"/>
  <c r="I36" i="1"/>
  <c r="I35" i="1"/>
  <c r="I9" i="1"/>
  <c r="I4" i="1"/>
  <c r="I8" i="1"/>
  <c r="I7" i="1"/>
  <c r="I6" i="1"/>
  <c r="I3" i="1"/>
  <c r="I5" i="1"/>
  <c r="I33" i="1"/>
  <c r="I22" i="1"/>
  <c r="I15" i="1"/>
  <c r="C37" i="1"/>
  <c r="I31" i="1"/>
  <c r="I25" i="1"/>
  <c r="I29" i="1"/>
  <c r="I27" i="1"/>
  <c r="I17" i="1"/>
  <c r="I2" i="1"/>
  <c r="I20" i="1"/>
  <c r="C6" i="1"/>
  <c r="B91" i="2"/>
  <c r="H27" i="1" s="1"/>
  <c r="B87" i="2"/>
  <c r="H17" i="1" s="1"/>
  <c r="B84" i="2"/>
  <c r="D2" i="3" s="1"/>
  <c r="B78" i="2"/>
  <c r="G4" i="3" s="1"/>
  <c r="B53" i="2"/>
  <c r="C2" i="1" s="1"/>
  <c r="B67" i="2"/>
  <c r="B63" i="2"/>
  <c r="C23" i="1" s="1"/>
  <c r="B73" i="2"/>
  <c r="I10" i="1" s="1"/>
  <c r="B72" i="2"/>
  <c r="B93" i="2"/>
  <c r="B85" i="2"/>
  <c r="E2" i="3" s="1"/>
  <c r="B55" i="2"/>
  <c r="C5" i="1" s="1"/>
  <c r="B92" i="2"/>
  <c r="H29" i="1" s="1"/>
  <c r="B89" i="2"/>
  <c r="H22" i="1" s="1"/>
  <c r="B86" i="2"/>
  <c r="B69" i="2"/>
  <c r="B54" i="2"/>
  <c r="B70" i="2"/>
  <c r="B94" i="2"/>
  <c r="B1" i="3" s="1"/>
  <c r="B83" i="2"/>
  <c r="C2" i="3" s="1"/>
  <c r="B64" i="2"/>
  <c r="C24" i="1" s="1"/>
  <c r="B71" i="2"/>
  <c r="B58" i="2"/>
  <c r="C16" i="1" s="1"/>
  <c r="B61" i="2"/>
  <c r="C21" i="1" s="1" a="1"/>
  <c r="C21" i="1" s="1"/>
  <c r="B57" i="2"/>
  <c r="C1" i="1" s="1"/>
  <c r="B66" i="2"/>
  <c r="C28" i="1" s="1"/>
  <c r="B81" i="2"/>
  <c r="B59" i="2"/>
  <c r="C19" i="1" s="1"/>
  <c r="B60" i="2"/>
  <c r="C32" i="1" s="1"/>
  <c r="B74" i="2"/>
  <c r="B79" i="2"/>
  <c r="B90" i="2"/>
  <c r="H25" i="1" s="1"/>
  <c r="B82" i="2"/>
  <c r="B2" i="3" s="1"/>
  <c r="B62" i="2"/>
  <c r="C18" i="1" s="1"/>
  <c r="B65" i="2"/>
  <c r="C26" i="1" s="1"/>
  <c r="B80" i="2"/>
  <c r="F18" i="1" s="1"/>
  <c r="B75" i="2"/>
  <c r="C9" i="1" s="1"/>
  <c r="B68" i="2"/>
  <c r="B88" i="2"/>
  <c r="H20" i="1" s="1"/>
  <c r="B16" i="2"/>
  <c r="C16" i="2" s="1"/>
  <c r="B10" i="2"/>
  <c r="C10" i="2" s="1"/>
  <c r="B39" i="2"/>
  <c r="C39" i="2" s="1"/>
  <c r="B21" i="2"/>
  <c r="C21" i="2" s="1"/>
  <c r="B50" i="2"/>
  <c r="C50" i="2" s="1"/>
  <c r="B12" i="2"/>
  <c r="C12" i="2" s="1"/>
  <c r="B24" i="2"/>
  <c r="C24" i="2" s="1"/>
  <c r="B18" i="2"/>
  <c r="C18" i="2" s="1"/>
  <c r="B47" i="2"/>
  <c r="C47" i="2" s="1"/>
  <c r="B33" i="2"/>
  <c r="C33" i="2" s="1"/>
  <c r="B26" i="2"/>
  <c r="C26" i="2" s="1"/>
  <c r="B41" i="2"/>
  <c r="C41" i="2" s="1"/>
  <c r="B36" i="2"/>
  <c r="C36" i="2" s="1"/>
  <c r="B9" i="2"/>
  <c r="C9" i="2" s="1"/>
  <c r="B44" i="2"/>
  <c r="C44" i="2" s="1"/>
  <c r="B38" i="2"/>
  <c r="C38" i="2" s="1"/>
  <c r="B20" i="2"/>
  <c r="C20" i="2" s="1"/>
  <c r="B49" i="2"/>
  <c r="C49" i="2" s="1"/>
  <c r="B15" i="2"/>
  <c r="C15" i="2" s="1"/>
  <c r="B17" i="2"/>
  <c r="C17" i="2" s="1"/>
  <c r="B46" i="2"/>
  <c r="C46" i="2" s="1"/>
  <c r="B28" i="2"/>
  <c r="C28" i="2" s="1"/>
  <c r="B23" i="2"/>
  <c r="C23" i="2" s="1"/>
  <c r="B25" i="2"/>
  <c r="C25" i="2" s="1"/>
  <c r="B11" i="2"/>
  <c r="C11" i="2" s="1"/>
  <c r="B40" i="2"/>
  <c r="C40" i="2" s="1"/>
  <c r="B22" i="2"/>
  <c r="C22" i="2" s="1"/>
  <c r="B35" i="2"/>
  <c r="C35" i="2" s="1"/>
  <c r="B37" i="2"/>
  <c r="C37" i="2" s="1"/>
  <c r="B19" i="2"/>
  <c r="C19" i="2" s="1"/>
  <c r="B48" i="2"/>
  <c r="C48" i="2" s="1"/>
  <c r="B34" i="2"/>
  <c r="C34" i="2" s="1"/>
  <c r="B14" i="2"/>
  <c r="C14" i="2" s="1"/>
  <c r="B43" i="2"/>
  <c r="C43" i="2" s="1"/>
  <c r="B45" i="2"/>
  <c r="C45" i="2" s="1"/>
  <c r="B27" i="2"/>
  <c r="C27" i="2" s="1"/>
  <c r="B13" i="2"/>
  <c r="C13" i="2" s="1"/>
  <c r="B42" i="2"/>
  <c r="C42" i="2" s="1"/>
  <c r="B5" i="2"/>
  <c r="C5" i="2" s="1"/>
  <c r="B6" i="2"/>
  <c r="C6" i="2" s="1"/>
  <c r="C3" i="5" s="1"/>
  <c r="C3" i="1" l="1"/>
  <c r="E10" i="1"/>
  <c r="H31" i="1"/>
  <c r="C30" i="1"/>
  <c r="C10" i="1"/>
  <c r="D13" i="1"/>
  <c r="D12" i="1"/>
  <c r="C14" i="1"/>
  <c r="D11" i="1"/>
  <c r="A1" i="3"/>
  <c r="A2" i="3"/>
  <c r="B3" i="5"/>
  <c r="B4"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<sst xmlns="http://schemas.openxmlformats.org/spreadsheetml/2006/main" count="3036" uniqueCount="2956">
  <si>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</si>
  <si>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</si>
  <si>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</si>
  <si>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</si>
  <si>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</si>
  <si>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</si>
  <si>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</si>
  <si>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</si>
  <si>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</si>
  <si>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</si>
  <si>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</si>
  <si>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</si>
  <si>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</si>
  <si>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</si>
  <si>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</si>
  <si>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</si>
  <si>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</si>
  <si>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</si>
  <si>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</si>
  <si>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</si>
  <si>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</si>
  <si>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</si>
  <si>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</si>
  <si>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</si>
  <si>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</si>
  <si>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</si>
  <si>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</si>
  <si>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</si>
  <si>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</si>
  <si>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</si>
  <si>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</si>
  <si>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</si>
  <si>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</si>
  <si>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</si>
  <si>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</si>
  <si>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</si>
  <si>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</si>
  <si>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</si>
  <si>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</si>
  <si>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</si>
  <si>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</si>
  <si>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</si>
  <si>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</si>
  <si>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</si>
  <si>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</si>
  <si>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</si>
  <si>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</si>
  <si>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</si>
  <si>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</si>
  <si>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</si>
  <si>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</si>
  <si>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</si>
  <si>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</si>
  <si>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</si>
  <si>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</si>
  <si>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</si>
  <si>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</si>
  <si>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</si>
  <si>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</si>
  <si>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</si>
  <si>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</si>
  <si>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</si>
  <si>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</si>
  <si>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</si>
  <si>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</si>
  <si>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</si>
  <si>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</si>
  <si>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</si>
  <si>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</si>
  <si>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</si>
  <si>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application_of_the_three_rs_label</t>
  </si>
  <si>
    <t>1. Replacement</t>
  </si>
  <si>
    <t>2. Reduction</t>
  </si>
  <si>
    <t>3. Refinement</t>
  </si>
  <si>
    <t>ra_reasons_label</t>
  </si>
  <si>
    <t>severeProcedure_label</t>
  </si>
  <si>
    <t>nhpUse_label</t>
  </si>
  <si>
    <t>other_label</t>
  </si>
  <si>
    <t>otherExplanation_label</t>
  </si>
  <si>
    <t>Contains severe procedures</t>
  </si>
  <si>
    <t>Uses non-human primates</t>
  </si>
  <si>
    <t>Other reason</t>
  </si>
  <si>
    <t>at_least_one_reason_mssg</t>
  </si>
  <si>
    <t>inconsistent_value_mssg</t>
  </si>
  <si>
    <t>Inconsistent value!</t>
  </si>
  <si>
    <t>xs:country</t>
  </si>
  <si>
    <t>xs:language</t>
  </si>
  <si>
    <t>xs:severeProcedure</t>
  </si>
  <si>
    <t>xs:nhpUse</t>
  </si>
  <si>
    <t>xs:other</t>
  </si>
  <si>
    <t>xs:otherExplanation</t>
  </si>
  <si>
    <t>countries</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</si>
  <si>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</si>
  <si>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</si>
  <si>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</si>
  <si>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</si>
  <si>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</si>
  <si>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</si>
  <si>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</si>
  <si>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</si>
  <si>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</si>
  <si>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</si>
  <si>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</si>
  <si>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</si>
  <si>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</si>
  <si>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</si>
  <si>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</si>
  <si>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</si>
  <si>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</si>
  <si>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</si>
  <si>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</si>
  <si>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</si>
  <si>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</si>
  <si>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</si>
  <si>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</si>
  <si>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</si>
  <si>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</si>
  <si>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</si>
  <si>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</si>
  <si>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</si>
  <si>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</si>
  <si>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</si>
  <si>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</si>
  <si>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</si>
  <si>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</si>
  <si>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</si>
  <si>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</si>
  <si>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</si>
  <si>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</si>
  <si>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</si>
  <si>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</si>
  <si>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</si>
  <si>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</si>
  <si>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</si>
  <si>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</si>
  <si>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</si>
  <si>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</si>
  <si>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</si>
  <si>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</si>
  <si>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</si>
  <si>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</si>
  <si>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</si>
  <si>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</si>
  <si>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</si>
  <si>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</si>
  <si>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</si>
  <si>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</si>
  <si>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</si>
  <si>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</si>
  <si>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</si>
  <si>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</si>
  <si>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</si>
  <si>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</si>
  <si>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</si>
  <si>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</si>
  <si>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</si>
  <si>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</si>
  <si>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</si>
  <si>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</si>
  <si>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</si>
  <si>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</si>
  <si>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</si>
  <si>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</si>
  <si>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</si>
  <si>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</si>
  <si>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</si>
  <si>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</si>
  <si>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</si>
  <si>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</si>
  <si>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</si>
  <si>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</si>
  <si>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</si>
  <si>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</si>
  <si>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</si>
  <si>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</si>
  <si>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</si>
  <si>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</si>
  <si>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</si>
  <si>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</si>
  <si>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</si>
  <si>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</si>
  <si>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</si>
  <si>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</si>
  <si>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</si>
  <si>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</si>
  <si>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</si>
  <si>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</si>
  <si>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</si>
  <si>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</si>
  <si>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</si>
  <si>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</si>
  <si>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</si>
  <si>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</si>
  <si>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</si>
  <si>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</si>
  <si>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</si>
  <si>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</si>
  <si>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</si>
  <si>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</si>
  <si>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</si>
  <si>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</si>
  <si>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</si>
  <si>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</si>
  <si>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</si>
  <si>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</si>
  <si>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</si>
  <si>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</si>
  <si>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</si>
  <si>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</si>
  <si>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</si>
  <si>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</si>
  <si>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</si>
  <si>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</si>
  <si>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</si>
  <si>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</si>
  <si>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</si>
  <si>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</si>
  <si>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</si>
  <si>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</si>
  <si>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</si>
  <si>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</si>
  <si>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</si>
  <si>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</si>
  <si>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</si>
  <si>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</si>
  <si>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</si>
  <si>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</si>
  <si>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</si>
  <si>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numbers_per_severity_label</t>
  </si>
  <si>
    <t>RA_title</t>
  </si>
  <si>
    <t>Title</t>
  </si>
  <si>
    <t>title_label</t>
  </si>
  <si>
    <t>objectivesAchievement_label</t>
  </si>
  <si>
    <t>Achievement of objectives</t>
  </si>
  <si>
    <t>Explain briefly whether, and to what extent, the objectives set out in the authorised project have been achieved. Provide reasons if objectives have not been attained.
Have there been any other significant findings?
What benefits have resulted from the work to date, and are further benefits expected?
Have the results of this project been disseminated, including where hypotheses are not proven? If so, describe how. If not, indicate how and when results are expected to be publicised.</t>
  </si>
  <si>
    <t>objectivesAchievement_instr</t>
  </si>
  <si>
    <t>harms_label</t>
  </si>
  <si>
    <t>comparisonHarms_label</t>
  </si>
  <si>
    <t>How do numbers of animals used and actual severities compare with those estimated? Where the actual numbers are higher than the estimated numbers, please provide an explanation. Where the actual numbers are lower, please provide an explanation unless that difference is a result of Reduction or Refinement?</t>
  </si>
  <si>
    <t>How do numbers of animals used and actual severities compare with those estimated?</t>
  </si>
  <si>
    <t>comparisonHarms_instr</t>
  </si>
  <si>
    <t>comparisonFate_label</t>
  </si>
  <si>
    <t>How does the fate of animals kept alive at the end of the study compare with the estimated fate?</t>
  </si>
  <si>
    <t>comparisonFate_instr</t>
  </si>
  <si>
    <t>How does the fate of animals kept alive at the end of the study compare with the estimated fate? Please provide an explanation.</t>
  </si>
  <si>
    <t>Any elements that may contribute to further implementation of the Three Rs:</t>
  </si>
  <si>
    <t>replacementFindings_label</t>
  </si>
  <si>
    <t>replacementFindings_instr</t>
  </si>
  <si>
    <t>With the knowledge obtained from this project, have any new approaches that could replace some or all of the use of animals in similar projects been identified/developed (including the development/validation of new in vitro or in silico techniques)?</t>
  </si>
  <si>
    <t>reductionFindings_label</t>
  </si>
  <si>
    <t>reductionFindings_instr</t>
  </si>
  <si>
    <t>With the knowledge obtained from this project, could the experimental design be improved to enable any further reduction of the use of animals, and if so, how? 
Provide an explanation where numbers of animals used were lower than those originally estimated.</t>
  </si>
  <si>
    <t>refinementFindings_label</t>
  </si>
  <si>
    <t>refinementFindings_instr</t>
  </si>
  <si>
    <t>Provide an explanation where the actual severities were lower than those originally estimated.
With the new knowledge obtained from this project, are the animal models used still the most appropriate? Please specify per species/model, where appropriate.
List any novel refinements introduced during the project to reduce harm to the animals or to improve their welfare. 
What are the potential opportunities for further refinement in the future, for example, emerging technologies, techniques, improved welfare assessment methods, earlier endpoints, housing/husbandry measures?</t>
  </si>
  <si>
    <t>4. Other</t>
  </si>
  <si>
    <t>findingsDissemination_instr</t>
  </si>
  <si>
    <t>How are the findings for further implementation of the Three Rs disseminated?</t>
  </si>
  <si>
    <t>comments_label</t>
  </si>
  <si>
    <t>Additional comments</t>
  </si>
  <si>
    <t>other_title</t>
  </si>
  <si>
    <t>ntsIdReference_label</t>
  </si>
  <si>
    <t>NTS identifier</t>
  </si>
  <si>
    <t>Actual harms</t>
  </si>
  <si>
    <t>languages</t>
  </si>
  <si>
    <t>ntsIdReference_instr</t>
  </si>
  <si>
    <t>title_instr</t>
  </si>
  <si>
    <t>Reasons for Retrospective Assessment</t>
  </si>
  <si>
    <t>Explain "Other reason"</t>
  </si>
  <si>
    <t>Numbers of animals per actual severity</t>
  </si>
  <si>
    <t>xs:title</t>
  </si>
  <si>
    <t>xs:objectivesAchievement</t>
  </si>
  <si>
    <t>xs:comparisonHarms</t>
  </si>
  <si>
    <t>xs:comparisonFate</t>
  </si>
  <si>
    <t>xs:replacementFindings</t>
  </si>
  <si>
    <t>xs:reductionFindings</t>
  </si>
  <si>
    <t>xs:refinementFindings</t>
  </si>
  <si>
    <t>xs:ntsIdReference</t>
  </si>
  <si>
    <t>template_version</t>
  </si>
  <si>
    <t>Other species of Old World monkeys</t>
  </si>
  <si>
    <t>Other species of New World monkeys</t>
  </si>
  <si>
    <t>Turkey</t>
  </si>
  <si>
    <t>Sea bass</t>
  </si>
  <si>
    <t>Salmon, trout, chars and graylings</t>
  </si>
  <si>
    <t>Guppy, swordtail, molly, platy</t>
  </si>
  <si>
    <t>A37</t>
  </si>
  <si>
    <t>A38</t>
  </si>
  <si>
    <t>A39</t>
  </si>
  <si>
    <t>A40</t>
  </si>
  <si>
    <t>Bos taurus</t>
  </si>
  <si>
    <t>Meleagris gallopavo</t>
  </si>
  <si>
    <t>spp. from families e.g. Serranidae, Moronidae</t>
  </si>
  <si>
    <t>Salmonidae</t>
  </si>
  <si>
    <t>Poeciliidae</t>
  </si>
  <si>
    <t>ntsNationalIdReference_label</t>
  </si>
  <si>
    <t>NTS national identifier</t>
  </si>
  <si>
    <t>raNationalId_label</t>
  </si>
  <si>
    <t>RA national identifier</t>
  </si>
  <si>
    <t>field1_label</t>
  </si>
  <si>
    <t>field2_label</t>
  </si>
  <si>
    <t>field3_label</t>
  </si>
  <si>
    <t>additional_fields_title</t>
  </si>
  <si>
    <t>Additional fields</t>
  </si>
  <si>
    <t>additional_fields_tinstr</t>
  </si>
  <si>
    <t>Whether the particular field is applicable or not, depends on national rules.</t>
  </si>
  <si>
    <t>compulsory_field_tinstr</t>
  </si>
  <si>
    <t>maxLength_100_tinstr</t>
  </si>
  <si>
    <t>Maximum length is 100 characters.</t>
  </si>
  <si>
    <t>maxLength_2500_tinstr</t>
  </si>
  <si>
    <t>Maximum length is 2500 characters.</t>
  </si>
  <si>
    <t>maxLength_500_tinstr</t>
  </si>
  <si>
    <t>Maximum length is 500 characters.</t>
  </si>
  <si>
    <t>ntsIdReference_tinstr</t>
  </si>
  <si>
    <t>ntsNationalIdReference_instr</t>
  </si>
  <si>
    <t>raNationalId_instr</t>
  </si>
  <si>
    <t>otherExplanation_tinstr</t>
  </si>
  <si>
    <t>Must be filled-in if other reason is chosen!</t>
  </si>
  <si>
    <t>At least one reason must be chosen!</t>
  </si>
  <si>
    <t>Please fill-in 'Actual harms' sheet. At least one row must be filled-in!</t>
  </si>
  <si>
    <t>actualHarms_tinstr</t>
  </si>
  <si>
    <t>field4_label</t>
  </si>
  <si>
    <t>field5_label</t>
  </si>
  <si>
    <t>fill_all_cells_mssg</t>
  </si>
  <si>
    <t>Please fill-in all categories with whole numbers (0 or higher)!</t>
  </si>
  <si>
    <t>National identifier of the NTS to which this RA refers</t>
  </si>
  <si>
    <t>In case that related NTS is not stored in the EC system, put 0000 into this field and fill-in the 'NTS national identifier' field.</t>
  </si>
  <si>
    <t>xs:ntsNationalIdReference</t>
  </si>
  <si>
    <t>xs:raNationalId</t>
  </si>
  <si>
    <t>xs:actualHarms</t>
  </si>
  <si>
    <t>xs:otherFindingsDissemination</t>
  </si>
  <si>
    <t>xs:additionalComments</t>
  </si>
  <si>
    <t>xs:field1</t>
  </si>
  <si>
    <t>xs:field2</t>
  </si>
  <si>
    <t>xs:field3</t>
  </si>
  <si>
    <t>xs:field4</t>
  </si>
  <si>
    <t>xs:field5</t>
  </si>
  <si>
    <t>xs:raId</t>
  </si>
  <si>
    <t>raId_label</t>
  </si>
  <si>
    <t>RA identifier</t>
  </si>
  <si>
    <t>raId_instr</t>
  </si>
  <si>
    <t>raId_tinstr</t>
  </si>
  <si>
    <t>To be filled-in only when updating RA already stored in the EC system.</t>
  </si>
  <si>
    <t>xs:euSubmission</t>
  </si>
  <si>
    <t>euSubmission_instr</t>
  </si>
  <si>
    <t>Indicate if project is falling inside the scope of the Directive or not.</t>
  </si>
  <si>
    <t>euSubmission_label</t>
  </si>
  <si>
    <t>EU submission</t>
  </si>
  <si>
    <t>xs:raPreviousVersionExternalLink</t>
  </si>
  <si>
    <t>xs:ntsExternalLink</t>
  </si>
  <si>
    <t>Link to the previous RA version outside the EC system</t>
  </si>
  <si>
    <t>raPreviousVersionExternalLink_label</t>
  </si>
  <si>
    <t>ntsExternalLink_label</t>
  </si>
  <si>
    <t>Link to the NTS to which this RA refers which is not in the EC system</t>
  </si>
  <si>
    <t>To be used in transition period where the previous version of the RA might not exist in the EC system.</t>
  </si>
  <si>
    <t>raPreviousVersionExternalLink_instr</t>
  </si>
  <si>
    <t>ntsExternalLink_instr</t>
  </si>
  <si>
    <t>To be used in transition period where NTS to which the RA refers might not exist in the EC system.</t>
  </si>
  <si>
    <t>xs:custom</t>
  </si>
  <si>
    <t>custom_severity_label</t>
  </si>
  <si>
    <t>MS custom severity</t>
  </si>
  <si>
    <t>*</t>
  </si>
  <si>
    <t>Compulsory!</t>
  </si>
  <si>
    <t>as per Non-technical Project Summary</t>
  </si>
  <si>
    <t>Identifier of the NTS to which this RA refers.</t>
  </si>
  <si>
    <t>not_be_published_instr</t>
  </si>
  <si>
    <t>Field will not be published.</t>
  </si>
  <si>
    <t>Unique RA identifier assigned by the central EC system.</t>
  </si>
  <si>
    <t>National identifier of the RA.</t>
  </si>
  <si>
    <t>National field 1</t>
  </si>
  <si>
    <t>National field 2</t>
  </si>
  <si>
    <t>National field 3</t>
  </si>
  <si>
    <t>National field 4</t>
  </si>
  <si>
    <t>National field 5</t>
  </si>
  <si>
    <t>Result of Retrospective Assessment</t>
  </si>
  <si>
    <t>да</t>
  </si>
  <si>
    <t>ano</t>
  </si>
  <si>
    <t>ja</t>
  </si>
  <si>
    <t>Ja</t>
  </si>
  <si>
    <t>ναι</t>
  </si>
  <si>
    <t>не</t>
  </si>
  <si>
    <t>ne</t>
  </si>
  <si>
    <t>nej</t>
  </si>
  <si>
    <t>Nein</t>
  </si>
  <si>
    <t>όχι</t>
  </si>
  <si>
    <t>sí</t>
  </si>
  <si>
    <t>Jah</t>
  </si>
  <si>
    <t>kyllä</t>
  </si>
  <si>
    <t>oui</t>
  </si>
  <si>
    <t>Da</t>
  </si>
  <si>
    <t>igen</t>
  </si>
  <si>
    <t>sì</t>
  </si>
  <si>
    <t>taip</t>
  </si>
  <si>
    <t>jā</t>
  </si>
  <si>
    <t>tak</t>
  </si>
  <si>
    <t>sim</t>
  </si>
  <si>
    <t>áno</t>
  </si>
  <si>
    <t>Ei</t>
  </si>
  <si>
    <t>ei</t>
  </si>
  <si>
    <t>non</t>
  </si>
  <si>
    <t>Ne</t>
  </si>
  <si>
    <t>nem</t>
  </si>
  <si>
    <t>nē</t>
  </si>
  <si>
    <t>le</t>
  </si>
  <si>
    <t>nee</t>
  </si>
  <si>
    <t>nie</t>
  </si>
  <si>
    <t>não</t>
  </si>
  <si>
    <t>nu</t>
  </si>
  <si>
    <t>nei</t>
  </si>
  <si>
    <r>
      <rPr>
        <sz val="11"/>
        <rFont val="Calibri"/>
        <family val="2"/>
      </rPr>
      <t>iva</t>
    </r>
  </si>
  <si>
    <r>
      <rPr>
        <sz val="11"/>
        <rFont val="Calibri"/>
        <family val="2"/>
      </rPr>
      <t>ja</t>
    </r>
  </si>
  <si>
    <r>
      <rPr>
        <sz val="11"/>
        <rFont val="Calibri"/>
        <family val="2"/>
      </rPr>
      <t>nej</t>
    </r>
  </si>
  <si>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</si>
  <si>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</si>
  <si>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</si>
  <si>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</si>
  <si>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</si>
  <si>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</si>
  <si>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</si>
  <si>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</si>
  <si>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</si>
  <si>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</si>
  <si>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</si>
  <si>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</si>
  <si>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</si>
  <si>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</si>
  <si>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</si>
  <si>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</si>
  <si>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</si>
  <si>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</si>
  <si>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</si>
  <si>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</si>
  <si>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</si>
  <si>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</si>
  <si>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</si>
  <si>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</si>
  <si>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</si>
  <si>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</si>
  <si>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</si>
  <si>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</si>
  <si>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</si>
  <si>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</si>
  <si>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</si>
  <si>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</si>
  <si>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</si>
  <si>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</si>
  <si>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</si>
  <si>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</si>
  <si>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</si>
  <si>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</si>
  <si>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</si>
  <si>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</si>
  <si>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</si>
  <si>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</si>
  <si>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</si>
  <si>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</si>
  <si>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</si>
  <si>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</si>
  <si>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</si>
  <si>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</si>
  <si>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</si>
  <si>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</si>
  <si>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</si>
  <si>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</si>
  <si>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</si>
  <si>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</si>
  <si>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Κουνάβια</t>
  </si>
  <si>
    <t>Други хищници</t>
  </si>
  <si>
    <t>jiní masožravci</t>
  </si>
  <si>
    <t>Andre rovdyr</t>
  </si>
  <si>
    <t>Andere Fleischfresser</t>
  </si>
  <si>
    <t>Λοιπά σαρκοφάγα</t>
  </si>
  <si>
    <t>Коне, магарета и кръстоски</t>
  </si>
  <si>
    <t>koně, osli a kříženci</t>
  </si>
  <si>
    <t>Dyr af hestefamilien</t>
  </si>
  <si>
    <t>Pferde, Esel und Kreuzungen</t>
  </si>
  <si>
    <t>Άλογα, όνοι και διασταυρώσεις αυτών</t>
  </si>
  <si>
    <t>Свине</t>
  </si>
  <si>
    <t>prasata</t>
  </si>
  <si>
    <t>Svin</t>
  </si>
  <si>
    <t>Schweine</t>
  </si>
  <si>
    <t>Χοίροι</t>
  </si>
  <si>
    <t>Кози</t>
  </si>
  <si>
    <t>kozy</t>
  </si>
  <si>
    <t>Geder</t>
  </si>
  <si>
    <t>Ziegen</t>
  </si>
  <si>
    <t>Αίγες</t>
  </si>
  <si>
    <t>Овце</t>
  </si>
  <si>
    <t>ovce</t>
  </si>
  <si>
    <t>Får</t>
  </si>
  <si>
    <t>Schafe</t>
  </si>
  <si>
    <t>Πρόβατα</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</si>
  <si>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</si>
  <si>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</si>
  <si>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</si>
  <si>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</si>
  <si>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</si>
  <si>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</si>
  <si>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</si>
  <si>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</si>
  <si>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</si>
  <si>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</si>
  <si>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</si>
  <si>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</si>
  <si>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</si>
  <si>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</si>
  <si>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Καλλίτριχες (μαρμοσέτες) και ταμαρίνοι</t>
  </si>
  <si>
    <t>Дългоопашат макак</t>
  </si>
  <si>
    <t>makak jávský</t>
  </si>
  <si>
    <t>Java-makak</t>
  </si>
  <si>
    <t>Javaneraffen</t>
  </si>
  <si>
    <t>Μακάκος</t>
  </si>
  <si>
    <t>Макак резус</t>
  </si>
  <si>
    <r>
      <t xml:space="preserve">makak </t>
    </r>
    <r>
      <rPr>
        <i/>
        <sz val="11"/>
        <rFont val="Calibri"/>
        <family val="2"/>
        <scheme val="minor"/>
      </rPr>
      <t>rhesus</t>
    </r>
  </si>
  <si>
    <t>Rhesusabe</t>
  </si>
  <si>
    <t>Rhesusaffen</t>
  </si>
  <si>
    <t>Πίθηκος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</si>
  <si>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</si>
  <si>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</si>
  <si>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</si>
  <si>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</si>
  <si>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</si>
  <si>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t>
  </si>
  <si>
    <t>paviáni</t>
  </si>
  <si>
    <t>Bavianer</t>
  </si>
  <si>
    <t>Paviane</t>
  </si>
  <si>
    <t>Μπαμπουίνοι</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</si>
  <si>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</si>
  <si>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</si>
  <si>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</si>
  <si>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</si>
  <si>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</si>
  <si>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</si>
  <si>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</si>
  <si>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</si>
  <si>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</si>
  <si>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Νέου Κόσμου</t>
  </si>
  <si>
    <t>Други видове маймуни от Новия свят</t>
  </si>
  <si>
    <t>jiné druhy opic Nového světa</t>
  </si>
  <si>
    <t>Andre arter af vestaber</t>
  </si>
  <si>
    <t>Andere Arten von Neuweltaffen</t>
  </si>
  <si>
    <t>Άλλα είδη πιθήκων του Παλαιού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</si>
  <si>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</si>
  <si>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</si>
  <si>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</si>
  <si>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</si>
  <si>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</si>
  <si>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</si>
  <si>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</si>
  <si>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</si>
  <si>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</si>
  <si>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</si>
  <si>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</si>
  <si>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</si>
  <si>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</si>
  <si>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</si>
  <si>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</si>
  <si>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</si>
  <si>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</si>
  <si>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</si>
  <si>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</si>
  <si>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</si>
  <si>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</si>
  <si>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</si>
  <si>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</si>
  <si>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</si>
  <si>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</si>
  <si>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</si>
  <si>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</si>
  <si>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</si>
  <si>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</si>
  <si>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</si>
  <si>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</si>
  <si>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</si>
  <si>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</si>
  <si>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t>
  </si>
  <si>
    <t>Жаби Xenopus</t>
  </si>
  <si>
    <t>drápatky</t>
  </si>
  <si>
    <t>Krallenfrösche</t>
  </si>
  <si>
    <t>Ξενόποδες</t>
  </si>
  <si>
    <t>Други земноводни</t>
  </si>
  <si>
    <t>jiní obojživelníci</t>
  </si>
  <si>
    <t>Andre padder</t>
  </si>
  <si>
    <t>Andere Amphibien</t>
  </si>
  <si>
    <t>Άλλα αμφίβια</t>
  </si>
  <si>
    <t>Риби зебра</t>
  </si>
  <si>
    <t>dánio pruhované</t>
  </si>
  <si>
    <t>Zebrafisk</t>
  </si>
  <si>
    <t>Zebrafische</t>
  </si>
  <si>
    <t>Ζεβρόψαρα</t>
  </si>
  <si>
    <t>Лаврак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</si>
  <si>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</si>
  <si>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</si>
  <si>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</si>
  <si>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</si>
  <si>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</si>
  <si>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</si>
  <si>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</si>
  <si>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</si>
  <si>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</si>
  <si>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</si>
  <si>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</si>
  <si>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</si>
  <si>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</si>
  <si>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</si>
  <si>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</si>
  <si>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</si>
  <si>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</si>
  <si>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</si>
  <si>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</si>
  <si>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</si>
  <si>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</si>
  <si>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</si>
  <si>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</si>
  <si>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</si>
  <si>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</si>
  <si>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</si>
  <si>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</si>
  <si>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</si>
  <si>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μη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</si>
  <si>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</si>
  <si>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</si>
  <si>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</si>
  <si>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</si>
  <si>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</si>
  <si>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</si>
  <si>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</si>
  <si>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</si>
  <si>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</si>
  <si>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</si>
  <si>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</si>
  <si>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</si>
  <si>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</si>
  <si>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</si>
  <si>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</si>
  <si>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r>
      <rPr>
        <sz val="11"/>
        <rFont val="Calibri"/>
        <family val="2"/>
      </rPr>
      <t>Miši</t>
    </r>
  </si>
  <si>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</si>
  <si>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</si>
  <si>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</si>
  <si>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</si>
  <si>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</si>
  <si>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</si>
  <si>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</si>
  <si>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</si>
  <si>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</si>
  <si>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</si>
  <si>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</si>
  <si>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</si>
  <si>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</si>
  <si>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</si>
  <si>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r>
      <rPr>
        <sz val="11"/>
        <rFont val="Calibri"/>
        <family val="2"/>
      </rPr>
      <t>Podgane</t>
    </r>
  </si>
  <si>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</si>
  <si>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</si>
  <si>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</si>
  <si>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</si>
  <si>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</si>
  <si>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</si>
  <si>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</si>
  <si>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</si>
  <si>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</si>
  <si>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</si>
  <si>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</si>
  <si>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</si>
  <si>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</si>
  <si>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</si>
  <si>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</si>
  <si>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</si>
  <si>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r>
      <rPr>
        <sz val="11"/>
        <rFont val="Calibri"/>
        <family val="2"/>
      </rPr>
      <t>Morski prašički</t>
    </r>
  </si>
  <si>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</si>
  <si>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</si>
  <si>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</si>
  <si>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</si>
  <si>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</si>
  <si>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</si>
  <si>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</si>
  <si>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</si>
  <si>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</si>
  <si>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</si>
  <si>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</si>
  <si>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</si>
  <si>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</si>
  <si>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</si>
  <si>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</si>
  <si>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</si>
  <si>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r>
      <rPr>
        <sz val="11"/>
        <rFont val="Calibri"/>
        <family val="2"/>
      </rPr>
      <t>Sirski (zlati) hrčki</t>
    </r>
  </si>
  <si>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</si>
  <si>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</si>
  <si>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</si>
  <si>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</si>
  <si>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</si>
  <si>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</si>
  <si>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</si>
  <si>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</si>
  <si>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</si>
  <si>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</si>
  <si>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</si>
  <si>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</si>
  <si>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</si>
  <si>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</si>
  <si>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</si>
  <si>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</si>
  <si>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</si>
  <si>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r>
      <rPr>
        <sz val="11"/>
        <rFont val="Calibri"/>
        <family val="2"/>
      </rPr>
      <t>Kitajski hrčki</t>
    </r>
  </si>
  <si>
    <r>
      <rPr>
        <sz val="11"/>
        <rFont val="Calibri"/>
        <family val="2"/>
      </rPr>
      <t>Kinesisk dvärghamster</t>
    </r>
  </si>
  <si>
    <t>Jerbos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</si>
  <si>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</si>
  <si>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</si>
  <si>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</si>
  <si>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</si>
  <si>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</si>
  <si>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</si>
  <si>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</si>
  <si>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</si>
  <si>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</si>
  <si>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</si>
  <si>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</si>
  <si>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</si>
  <si>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</si>
  <si>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</si>
  <si>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r>
      <rPr>
        <sz val="11"/>
        <rFont val="Calibri"/>
        <family val="2"/>
      </rPr>
      <t>Mongolske puščavske podgane</t>
    </r>
  </si>
  <si>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</si>
  <si>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</si>
  <si>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</si>
  <si>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</si>
  <si>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</si>
  <si>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</si>
  <si>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</si>
  <si>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</si>
  <si>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</si>
  <si>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</si>
  <si>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</si>
  <si>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</si>
  <si>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</si>
  <si>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</si>
  <si>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</si>
  <si>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</si>
  <si>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Drugi glodavci</t>
    </r>
  </si>
  <si>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</si>
  <si>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</si>
  <si>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</si>
  <si>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</si>
  <si>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</si>
  <si>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</si>
  <si>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</si>
  <si>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</si>
  <si>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</si>
  <si>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</si>
  <si>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</si>
  <si>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</si>
  <si>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</si>
  <si>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</si>
  <si>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</si>
  <si>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</si>
  <si>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</si>
  <si>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r>
      <rPr>
        <sz val="11"/>
        <rFont val="Calibri"/>
        <family val="2"/>
      </rPr>
      <t>Kunci</t>
    </r>
  </si>
  <si>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</si>
  <si>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</si>
  <si>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</si>
  <si>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</si>
  <si>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</si>
  <si>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</si>
  <si>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</si>
  <si>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</si>
  <si>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</si>
  <si>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</si>
  <si>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</si>
  <si>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</si>
  <si>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</si>
  <si>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</si>
  <si>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</si>
  <si>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</si>
  <si>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Mačke</t>
    </r>
  </si>
  <si>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</si>
  <si>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</si>
  <si>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</si>
  <si>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</si>
  <si>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</si>
  <si>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</si>
  <si>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</si>
  <si>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</si>
  <si>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</si>
  <si>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</si>
  <si>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</si>
  <si>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</si>
  <si>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</si>
  <si>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</si>
  <si>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</si>
  <si>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</si>
  <si>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Psi</t>
    </r>
  </si>
  <si>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</si>
  <si>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</si>
  <si>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</si>
  <si>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</si>
  <si>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</si>
  <si>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</si>
  <si>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</si>
  <si>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</si>
  <si>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</si>
  <si>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</si>
  <si>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Inmsa</t>
    </r>
  </si>
  <si>
    <t>Fretten</t>
  </si>
  <si>
    <t>Fretki</t>
  </si>
  <si>
    <t>Furão</t>
  </si>
  <si>
    <t>Dihori</t>
  </si>
  <si>
    <t>Fretky</t>
  </si>
  <si>
    <r>
      <rPr>
        <sz val="11"/>
        <rFont val="Calibri"/>
        <family val="2"/>
      </rPr>
      <t>Beli dihurji</t>
    </r>
  </si>
  <si>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</si>
  <si>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</si>
  <si>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</si>
  <si>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</si>
  <si>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</si>
  <si>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</si>
  <si>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</si>
  <si>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</si>
  <si>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</si>
  <si>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</si>
  <si>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</si>
  <si>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t>
    </r>
  </si>
  <si>
    <t>Andere roofdieren</t>
  </si>
  <si>
    <t>Inne zwierzęta drapieżne</t>
  </si>
  <si>
    <t>Outros carnívoros</t>
  </si>
  <si>
    <t>Alte carnivore</t>
  </si>
  <si>
    <t>Iné mäsožravce</t>
  </si>
  <si>
    <r>
      <rPr>
        <sz val="11"/>
        <rFont val="Calibri"/>
        <family val="2"/>
      </rPr>
      <t>Druge mesojede živali</t>
    </r>
  </si>
  <si>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</si>
  <si>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</si>
  <si>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</si>
  <si>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</si>
  <si>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</si>
  <si>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</si>
  <si>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</si>
  <si>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</si>
  <si>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</si>
  <si>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</si>
  <si>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</si>
  <si>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</si>
  <si>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</si>
  <si>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</si>
  <si>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</si>
  <si>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</si>
  <si>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</si>
  <si>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r>
      <rPr>
        <sz val="11"/>
        <rFont val="Calibri"/>
        <family val="2"/>
      </rPr>
      <t>Konji, osli in križanci</t>
    </r>
  </si>
  <si>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</si>
  <si>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</si>
  <si>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</si>
  <si>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</si>
  <si>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</si>
  <si>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</si>
  <si>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</si>
  <si>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</si>
  <si>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</si>
  <si>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</si>
  <si>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</si>
  <si>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</si>
  <si>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</si>
  <si>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</si>
  <si>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</si>
  <si>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</si>
  <si>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</si>
  <si>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r>
      <rPr>
        <sz val="11"/>
        <rFont val="Calibri"/>
        <family val="2"/>
      </rPr>
      <t>Prašiči</t>
    </r>
  </si>
  <si>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</si>
  <si>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</si>
  <si>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</si>
  <si>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</si>
  <si>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</si>
  <si>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</si>
  <si>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</si>
  <si>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</si>
  <si>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</si>
  <si>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</si>
  <si>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</si>
  <si>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</si>
  <si>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</si>
  <si>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</si>
  <si>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</si>
  <si>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</si>
  <si>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Koze</t>
    </r>
  </si>
  <si>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</si>
  <si>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</si>
  <si>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</si>
  <si>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</si>
  <si>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</si>
  <si>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</si>
  <si>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</si>
  <si>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</si>
  <si>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</si>
  <si>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</si>
  <si>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</si>
  <si>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</si>
  <si>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</si>
  <si>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</si>
  <si>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</si>
  <si>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</si>
  <si>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Ovce</t>
    </r>
  </si>
  <si>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</si>
  <si>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</si>
  <si>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</si>
  <si>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</si>
  <si>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</si>
  <si>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</si>
  <si>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</si>
  <si>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</si>
  <si>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</si>
  <si>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</si>
  <si>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</si>
  <si>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Bhejjem tal-Ifrat</t>
    </r>
  </si>
  <si>
    <t>Runderen</t>
  </si>
  <si>
    <t>Bydło</t>
  </si>
  <si>
    <t>Bovine</t>
  </si>
  <si>
    <t>Hovädzí dobytok</t>
  </si>
  <si>
    <r>
      <rPr>
        <sz val="11"/>
        <rFont val="Calibri"/>
        <family val="2"/>
      </rPr>
      <t>Govedo</t>
    </r>
  </si>
  <si>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</si>
  <si>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</si>
  <si>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</si>
  <si>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</si>
  <si>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</si>
  <si>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</si>
  <si>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</si>
  <si>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</si>
  <si>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</si>
  <si>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</si>
  <si>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</si>
  <si>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</si>
  <si>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</si>
  <si>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</si>
  <si>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</si>
  <si>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</si>
  <si>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</si>
  <si>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r>
      <rPr>
        <sz val="11"/>
        <rFont val="Calibri"/>
        <family val="2"/>
      </rPr>
      <t>Prosimiji</t>
    </r>
  </si>
  <si>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</si>
  <si>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</si>
  <si>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</si>
  <si>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</si>
  <si>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</si>
  <si>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</si>
  <si>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</si>
  <si>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</si>
  <si>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</si>
  <si>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</si>
  <si>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</si>
  <si>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</si>
  <si>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</si>
  <si>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</si>
  <si>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</si>
  <si>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</si>
  <si>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</si>
  <si>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r>
      <rPr>
        <sz val="11"/>
        <rFont val="Calibri"/>
        <family val="2"/>
      </rPr>
      <t>Marmozetke in tamarinke</t>
    </r>
  </si>
  <si>
    <r>
      <rPr>
        <sz val="11"/>
        <rFont val="Calibri"/>
        <family val="2"/>
      </rPr>
      <t>Silkesapor och tamariner</t>
    </r>
  </si>
  <si>
    <t>Silkeaper og tamariner</t>
  </si>
  <si>
    <t>Macaco cangrejero</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</si>
  <si>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</si>
  <si>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</si>
  <si>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</si>
  <si>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</si>
  <si>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</si>
  <si>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</si>
  <si>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</si>
  <si>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</si>
  <si>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</si>
  <si>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</si>
  <si>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</si>
  <si>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</si>
  <si>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</si>
  <si>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</si>
  <si>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r>
      <rPr>
        <sz val="11"/>
        <rFont val="Calibri"/>
        <family val="2"/>
      </rPr>
      <t>Javanski makak</t>
    </r>
  </si>
  <si>
    <r>
      <rPr>
        <sz val="11"/>
        <rFont val="Calibri"/>
        <family val="2"/>
      </rPr>
      <t>Krabbmakak</t>
    </r>
  </si>
  <si>
    <t>Krabbemakak</t>
  </si>
  <si>
    <t>Macaco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</si>
  <si>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</si>
  <si>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</si>
  <si>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</si>
  <si>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</si>
  <si>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</si>
  <si>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</si>
  <si>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</si>
  <si>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</si>
  <si>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</si>
  <si>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</si>
  <si>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</si>
  <si>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</si>
  <si>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</si>
  <si>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</si>
  <si>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r>
      <rPr>
        <sz val="11"/>
        <rFont val="Calibri"/>
        <family val="2"/>
      </rPr>
      <t>Rezus</t>
    </r>
  </si>
  <si>
    <r>
      <rPr>
        <sz val="11"/>
        <rFont val="Calibri"/>
        <family val="2"/>
      </rPr>
      <t>Rhesusapa</t>
    </r>
  </si>
  <si>
    <t>Rhesusape</t>
  </si>
  <si>
    <r>
      <t>Monos verdes (</t>
    </r>
    <r>
      <rPr>
        <i/>
        <sz val="11"/>
        <rFont val="Calibri"/>
        <family val="2"/>
        <scheme val="minor"/>
      </rPr>
      <t>Chlorocebus</t>
    </r>
    <r>
      <rPr>
        <sz val="11"/>
        <rFont val="Calibri"/>
        <family val="2"/>
        <scheme val="minor"/>
      </rPr>
      <t xml:space="preserve"> spp.)</t>
    </r>
  </si>
  <si>
    <r>
      <t>Pärdikud (</t>
    </r>
    <r>
      <rPr>
        <i/>
        <sz val="11"/>
        <rFont val="Calibri"/>
        <family val="2"/>
        <scheme val="minor"/>
      </rPr>
      <t>Chlorocebus</t>
    </r>
    <r>
      <rPr>
        <sz val="11"/>
        <rFont val="Calibri"/>
        <family val="2"/>
        <scheme val="minor"/>
      </rPr>
      <t xml:space="preserve"> spp.)</t>
    </r>
  </si>
  <si>
    <t>Vervetit (Chlorocebus spp.)</t>
  </si>
  <si>
    <r>
      <t>Vervet majmuni (</t>
    </r>
    <r>
      <rPr>
        <i/>
        <sz val="11"/>
        <rFont val="Calibri"/>
        <family val="2"/>
        <scheme val="minor"/>
      </rPr>
      <t>Chlorocebus</t>
    </r>
    <r>
      <rPr>
        <sz val="11"/>
        <rFont val="Calibri"/>
        <family val="2"/>
        <scheme val="minor"/>
      </rPr>
      <t xml:space="preserve"> spp.)</t>
    </r>
  </si>
  <si>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</si>
  <si>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</si>
  <si>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</si>
  <si>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</si>
  <si>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</si>
  <si>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</si>
  <si>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r>
      <t>Koczkodany (</t>
    </r>
    <r>
      <rPr>
        <i/>
        <sz val="11"/>
        <rFont val="Calibri"/>
        <family val="2"/>
        <scheme val="minor"/>
      </rPr>
      <t>Chlorocebus</t>
    </r>
    <r>
      <rPr>
        <sz val="11"/>
        <rFont val="Calibri"/>
        <family val="2"/>
        <scheme val="minor"/>
      </rPr>
      <t xml:space="preserve"> spp.)</t>
    </r>
  </si>
  <si>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</si>
  <si>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</si>
  <si>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 (Chlorocebus spp.)</t>
  </si>
  <si>
    <r>
      <rPr>
        <sz val="11"/>
        <rFont val="Calibri"/>
        <family val="2"/>
      </rPr>
      <t>Zamorske mačke (Chlorocebus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</si>
  <si>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</si>
  <si>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</si>
  <si>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t>
  </si>
  <si>
    <t>Paavianid</t>
  </si>
  <si>
    <t>Paviaanit</t>
  </si>
  <si>
    <t>Babouins</t>
  </si>
  <si>
    <t>Pavijani</t>
  </si>
  <si>
    <t>Pávián</t>
  </si>
  <si>
    <t>Babbuini</t>
  </si>
  <si>
    <t>Babuinai</t>
  </si>
  <si>
    <t>Paviāni</t>
  </si>
  <si>
    <r>
      <rPr>
        <sz val="11"/>
        <rFont val="Calibri"/>
        <family val="2"/>
      </rPr>
      <t>Babwini</t>
    </r>
  </si>
  <si>
    <t>Bavianen</t>
  </si>
  <si>
    <t>Pawiany</t>
  </si>
  <si>
    <t>Babuínos</t>
  </si>
  <si>
    <t>Babuini</t>
  </si>
  <si>
    <t>Paviány</t>
  </si>
  <si>
    <r>
      <rPr>
        <sz val="11"/>
        <rFont val="Calibri"/>
        <family val="2"/>
      </rPr>
      <t>pavijani</t>
    </r>
  </si>
  <si>
    <r>
      <rPr>
        <sz val="11"/>
        <rFont val="Calibri"/>
        <family val="2"/>
      </rPr>
      <t>Babianer</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</si>
  <si>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</si>
  <si>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</si>
  <si>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</si>
  <si>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</si>
  <si>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</si>
  <si>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</si>
  <si>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</si>
  <si>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</si>
  <si>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</si>
  <si>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</si>
  <si>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</si>
  <si>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</si>
  <si>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</si>
  <si>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</si>
  <si>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</si>
  <si>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r>
      <rPr>
        <sz val="11"/>
        <rFont val="Calibri"/>
        <family val="2"/>
      </rPr>
      <t>Veveričje opice</t>
    </r>
  </si>
  <si>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</si>
  <si>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</si>
  <si>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</si>
  <si>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</si>
  <si>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</si>
  <si>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</si>
  <si>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</si>
  <si>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</si>
  <si>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</si>
  <si>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</si>
  <si>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</si>
  <si>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</si>
  <si>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Andere soorten smalneusapen</t>
  </si>
  <si>
    <t>Pozostałe gatunki małp wąskonosych</t>
  </si>
  <si>
    <t>Outras espécies de macacos do Velho Mundo (Cercopithecoidea)</t>
  </si>
  <si>
    <t xml:space="preserve">Alte specii de cercopitecide </t>
  </si>
  <si>
    <t>Iné druhy ploskonosých opíc</t>
  </si>
  <si>
    <r>
      <rPr>
        <sz val="11"/>
        <rFont val="Calibri"/>
        <family val="2"/>
      </rPr>
      <t>Druge vrste opic starega sveta</t>
    </r>
  </si>
  <si>
    <r>
      <rPr>
        <sz val="11"/>
        <rFont val="Calibri"/>
        <family val="2"/>
      </rPr>
      <t>Andra arter av östapor (smalnäsapor)</t>
    </r>
  </si>
  <si>
    <t>Andre østapearter</t>
  </si>
  <si>
    <t>Otras especies de monos del Nuevo Mundo</t>
  </si>
  <si>
    <t>Muud Uue Maailma ahvide liigid</t>
  </si>
  <si>
    <t>Muut uuden maailman apinalajit</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</si>
  <si>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</si>
  <si>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</si>
  <si>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</si>
  <si>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</si>
  <si>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</si>
  <si>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</si>
  <si>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</si>
  <si>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breedneusapen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</si>
  <si>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</si>
  <si>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</si>
  <si>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</si>
  <si>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úzkonosých opíc</t>
  </si>
  <si>
    <r>
      <rPr>
        <sz val="11"/>
        <rFont val="Calibri"/>
        <family val="2"/>
      </rPr>
      <t>Druge vrste opic novega sveta</t>
    </r>
  </si>
  <si>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</si>
  <si>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</si>
  <si>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</si>
  <si>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</si>
  <si>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</si>
  <si>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</si>
  <si>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</si>
  <si>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</si>
  <si>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</si>
  <si>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</si>
  <si>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</si>
  <si>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t>
    </r>
  </si>
  <si>
    <t>Mensapen</t>
  </si>
  <si>
    <t>Małpy człekokształtne</t>
  </si>
  <si>
    <t>Antropóides</t>
  </si>
  <si>
    <t>Maimuțe</t>
  </si>
  <si>
    <t>Ľudoopy</t>
  </si>
  <si>
    <r>
      <rPr>
        <sz val="11"/>
        <rFont val="Calibri"/>
        <family val="2"/>
      </rPr>
      <t>Opice</t>
    </r>
  </si>
  <si>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</si>
  <si>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</si>
  <si>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</si>
  <si>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</si>
  <si>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</si>
  <si>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</si>
  <si>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</si>
  <si>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</si>
  <si>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</si>
  <si>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</si>
  <si>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</si>
  <si>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t>
    </r>
  </si>
  <si>
    <t>Andere zoogdieren</t>
  </si>
  <si>
    <t>Inne ssaki</t>
  </si>
  <si>
    <t>Outros mamíferos</t>
  </si>
  <si>
    <t>Alte mamifere</t>
  </si>
  <si>
    <t>Iné cicavce</t>
  </si>
  <si>
    <r>
      <rPr>
        <sz val="11"/>
        <rFont val="Calibri"/>
        <family val="2"/>
      </rPr>
      <t>Drugi sesalci</t>
    </r>
  </si>
  <si>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</si>
  <si>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</si>
  <si>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</si>
  <si>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</si>
  <si>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</si>
  <si>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</si>
  <si>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</si>
  <si>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</si>
  <si>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</si>
  <si>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</si>
  <si>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</si>
  <si>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</si>
  <si>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</si>
  <si>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</si>
  <si>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</si>
  <si>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</si>
  <si>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r>
      <rPr>
        <sz val="11"/>
        <rFont val="Calibri"/>
        <family val="2"/>
      </rPr>
      <t>Domača kokoš</t>
    </r>
  </si>
  <si>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</si>
  <si>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</si>
  <si>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</si>
  <si>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</si>
  <si>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</si>
  <si>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</si>
  <si>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</si>
  <si>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</si>
  <si>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</si>
  <si>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</si>
  <si>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</si>
  <si>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Dundjani</t>
    </r>
  </si>
  <si>
    <t>Kalkoenen</t>
  </si>
  <si>
    <t>Indyk</t>
  </si>
  <si>
    <t>Peru</t>
  </si>
  <si>
    <t>Curcani</t>
  </si>
  <si>
    <t>Morka</t>
  </si>
  <si>
    <r>
      <rPr>
        <sz val="11"/>
        <rFont val="Calibri"/>
        <family val="2"/>
      </rPr>
      <t>Puran</t>
    </r>
  </si>
  <si>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</si>
  <si>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</si>
  <si>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</si>
  <si>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</si>
  <si>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</si>
  <si>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</si>
  <si>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</si>
  <si>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</si>
  <si>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</si>
  <si>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</si>
  <si>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Tjur oħrajn</t>
    </r>
  </si>
  <si>
    <t>Andere vogels</t>
  </si>
  <si>
    <t>Inne ptaki</t>
  </si>
  <si>
    <t>Outras aves</t>
  </si>
  <si>
    <t>Alte păsări</t>
  </si>
  <si>
    <t>Iné vtáky</t>
  </si>
  <si>
    <r>
      <rPr>
        <sz val="11"/>
        <rFont val="Calibri"/>
        <family val="2"/>
      </rPr>
      <t>Drugi ptiči</t>
    </r>
  </si>
  <si>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</si>
  <si>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</si>
  <si>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</si>
  <si>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</si>
  <si>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</si>
  <si>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</si>
  <si>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</si>
  <si>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</si>
  <si>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</si>
  <si>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</si>
  <si>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</si>
  <si>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</si>
  <si>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</si>
  <si>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</si>
  <si>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</si>
  <si>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r>
      <rPr>
        <sz val="11"/>
        <rFont val="Calibri"/>
        <family val="2"/>
      </rPr>
      <t>Plazilci</t>
    </r>
  </si>
  <si>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</si>
  <si>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</si>
  <si>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</si>
  <si>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</si>
  <si>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</si>
  <si>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</si>
  <si>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</si>
  <si>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</si>
  <si>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</si>
  <si>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</si>
  <si>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</si>
  <si>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</si>
  <si>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</si>
  <si>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</si>
  <si>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</si>
  <si>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</si>
  <si>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</si>
  <si>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</si>
  <si>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</si>
  <si>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</si>
  <si>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</si>
  <si>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</si>
  <si>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</si>
  <si>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</si>
  <si>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</si>
  <si>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</si>
  <si>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</si>
  <si>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</si>
  <si>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</si>
  <si>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</si>
  <si>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</si>
  <si>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</si>
  <si>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</si>
  <si>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</si>
  <si>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</si>
  <si>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</si>
  <si>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</si>
  <si>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</si>
  <si>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</si>
  <si>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</si>
  <si>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</si>
  <si>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</si>
  <si>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</si>
  <si>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</si>
  <si>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</si>
  <si>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</si>
  <si>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</si>
  <si>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</si>
  <si>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</si>
  <si>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r>
      <rPr>
        <sz val="11"/>
        <rFont val="Calibri"/>
        <family val="2"/>
      </rPr>
      <t>Druge dvoživke</t>
    </r>
  </si>
  <si>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</si>
  <si>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</si>
  <si>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</si>
  <si>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</si>
  <si>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</si>
  <si>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</si>
  <si>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</si>
  <si>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</si>
  <si>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</si>
  <si>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</si>
  <si>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</si>
  <si>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</si>
  <si>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</si>
  <si>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</si>
  <si>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</si>
  <si>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</si>
  <si>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</si>
  <si>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r>
      <rPr>
        <sz val="11"/>
        <rFont val="Calibri"/>
        <family val="2"/>
      </rPr>
      <t>Cebrice</t>
    </r>
  </si>
  <si>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</si>
  <si>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</si>
  <si>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</si>
  <si>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</si>
  <si>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</si>
  <si>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</si>
  <si>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</si>
  <si>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</si>
  <si>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</si>
  <si>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</si>
  <si>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Spnotta</t>
    </r>
  </si>
  <si>
    <t>Zeebaars</t>
  </si>
  <si>
    <t>Labraks</t>
  </si>
  <si>
    <t>Robalo</t>
  </si>
  <si>
    <t>Biban-de-mare</t>
  </si>
  <si>
    <t>Morona striebristá</t>
  </si>
  <si>
    <r>
      <rPr>
        <sz val="11"/>
        <rFont val="Calibri"/>
        <family val="2"/>
      </rPr>
      <t>Brancin</t>
    </r>
  </si>
  <si>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</si>
  <si>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</si>
  <si>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</si>
  <si>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</si>
  <si>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</si>
  <si>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</si>
  <si>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</si>
  <si>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</si>
  <si>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</si>
  <si>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</si>
  <si>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</si>
  <si>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</si>
  <si>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</si>
  <si>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</si>
  <si>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</si>
  <si>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</si>
  <si>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</si>
  <si>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r>
      <rPr>
        <sz val="11"/>
        <rFont val="Calibri"/>
        <family val="2"/>
      </rPr>
      <t>Losos, postrv, zlatovčice in lipani</t>
    </r>
  </si>
  <si>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</si>
  <si>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</si>
  <si>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</si>
  <si>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</si>
  <si>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</si>
  <si>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</si>
  <si>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</si>
  <si>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</si>
  <si>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</si>
  <si>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</si>
  <si>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</si>
  <si>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</si>
  <si>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</si>
  <si>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</si>
  <si>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</si>
  <si>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</si>
  <si>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</si>
  <si>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r>
      <rPr>
        <sz val="11"/>
        <rFont val="Calibri"/>
        <family val="2"/>
      </rPr>
      <t>Gupi, mečka, moli, plati</t>
    </r>
  </si>
  <si>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</si>
  <si>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</si>
  <si>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</si>
  <si>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</si>
  <si>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</si>
  <si>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</si>
  <si>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</si>
  <si>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</si>
  <si>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</si>
  <si>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</si>
  <si>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</si>
  <si>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</si>
  <si>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</si>
  <si>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</si>
  <si>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</si>
  <si>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</si>
  <si>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</si>
  <si>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Druge ribe</t>
    </r>
  </si>
  <si>
    <r>
      <rPr>
        <sz val="11"/>
        <rFont val="Calibri"/>
        <family val="2"/>
      </rPr>
      <t>Andra fiskar</t>
    </r>
  </si>
  <si>
    <t>Andre fisker</t>
  </si>
  <si>
    <t>Cefalópodos</t>
  </si>
  <si>
    <t>Peajalgsed</t>
  </si>
  <si>
    <t>Pääjalkaiset</t>
  </si>
  <si>
    <t>Céphalopodes</t>
  </si>
  <si>
    <t>Glavonošci</t>
  </si>
  <si>
    <t>Lábasfejűek</t>
  </si>
  <si>
    <t>Cefalopodi</t>
  </si>
  <si>
    <t>Galvakojai moliuskai</t>
  </si>
  <si>
    <t>Galvkāji</t>
  </si>
  <si>
    <r>
      <rPr>
        <sz val="11"/>
        <rFont val="Calibri"/>
        <family val="2"/>
      </rPr>
      <t>Ċefalopodi</t>
    </r>
  </si>
  <si>
    <t>Koppotigen</t>
  </si>
  <si>
    <t>Głowonogi</t>
  </si>
  <si>
    <t>Cefalópodes</t>
  </si>
  <si>
    <t>Cefalopode</t>
  </si>
  <si>
    <t>Hlavonožce</t>
  </si>
  <si>
    <r>
      <rPr>
        <sz val="11"/>
        <rFont val="Calibri"/>
        <family val="2"/>
      </rPr>
      <t>Glavonožci</t>
    </r>
  </si>
  <si>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</si>
  <si>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</si>
  <si>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</si>
  <si>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</si>
  <si>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</si>
  <si>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</si>
  <si>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</si>
  <si>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</si>
  <si>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</si>
  <si>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nenurodytos rūšies žinduolis</t>
  </si>
  <si>
    <t>neprecizēti zīdītāji</t>
  </si>
  <si>
    <t>niet-gespecificeerd zoogdier</t>
  </si>
  <si>
    <t>nieokreślony ssak</t>
  </si>
  <si>
    <t>mamíferos não especificados</t>
  </si>
  <si>
    <t>mamifere nespecificate</t>
  </si>
  <si>
    <t>nešpecifikovaný cicavec</t>
  </si>
  <si>
    <t>Uspesifisert pattedyr</t>
  </si>
  <si>
    <r>
      <rPr>
        <sz val="11"/>
        <rFont val="Calibri"/>
        <family val="2"/>
      </rPr>
      <t>mammiferi mhux speċifikati</t>
    </r>
  </si>
  <si>
    <r>
      <rPr>
        <sz val="11"/>
        <rFont val="Calibri"/>
        <family val="2"/>
      </rPr>
      <t>Neopredeljen sesalec</t>
    </r>
  </si>
  <si>
    <r>
      <rPr>
        <sz val="11"/>
        <rFont val="Calibri"/>
        <family val="2"/>
      </rPr>
      <t>Icke specificerat däggdjur</t>
    </r>
  </si>
  <si>
    <t>Държава</t>
  </si>
  <si>
    <t>Země</t>
  </si>
  <si>
    <t>Land</t>
  </si>
  <si>
    <t>Χώρα</t>
  </si>
  <si>
    <t>Език</t>
  </si>
  <si>
    <t>Jazyk</t>
  </si>
  <si>
    <t>Sprog</t>
  </si>
  <si>
    <t>Sprache</t>
  </si>
  <si>
    <t>Γλώσσα</t>
  </si>
  <si>
    <t>Наименование</t>
  </si>
  <si>
    <t>Název</t>
  </si>
  <si>
    <t>Overskrift</t>
  </si>
  <si>
    <t>Titel</t>
  </si>
  <si>
    <t>Τίτλος</t>
  </si>
  <si>
    <t>Идентификатор на НТО</t>
  </si>
  <si>
    <t>Identifikátor ZP</t>
  </si>
  <si>
    <t>Identifikator for RE</t>
  </si>
  <si>
    <t>RB-Kennung</t>
  </si>
  <si>
    <t>Αριθμός αναγνώρισης της ΑΑ</t>
  </si>
  <si>
    <t>Резултат от ретроспективната оценка</t>
  </si>
  <si>
    <t>Výsledek zpětného posouzení</t>
  </si>
  <si>
    <t>Resultat af retrospektiv evaluering</t>
  </si>
  <si>
    <t>Ergebnis der rückblickenden Bewertung</t>
  </si>
  <si>
    <t>Αποτέλεσμα της αναδρομικής αξιολόγησης</t>
  </si>
  <si>
    <t>Постигане на целите</t>
  </si>
  <si>
    <t>Dosahování cílů</t>
  </si>
  <si>
    <t>Opfyldelse af mål</t>
  </si>
  <si>
    <t>Erreichen der Ziele</t>
  </si>
  <si>
    <t>Επίτευξη των στόχων</t>
  </si>
  <si>
    <t>До каква степен броят на използваните животни и действителната тежест отговарят на прогнозираните стойности?</t>
  </si>
  <si>
    <t>Jaké jsou počty použitých zvířat a skutečné stupně závažnosti ve srovnání s odhady?</t>
  </si>
  <si>
    <t>Hvordan svarer antallet af anvendte dyr og de faktiske belastningsgrader til det forventede?</t>
  </si>
  <si>
    <t>In welchem Verhältnis stehen die Anzahl der verwendeten Tiere und die tatsächlichen Schweregrade zu den geschätzten Angaben?</t>
  </si>
  <si>
    <t>Αντιστοιχεί ο αριθμός των ζώων που χρησιμοποιήθηκαν και οι πραγματικοί βαθμοί δριμύτητας με τις προβολές/εκτιμήσεις;</t>
  </si>
  <si>
    <t>Допълнителни коментари</t>
  </si>
  <si>
    <t>Další poznámky</t>
  </si>
  <si>
    <t>Yderligere bemærkninger</t>
  </si>
  <si>
    <t>Zusätzliche Anmerkungen</t>
  </si>
  <si>
    <t>Επιπλέον σχόλια</t>
  </si>
  <si>
    <t>Съответства ли съдбата на животните, които са останали живи в края на проучването, на планираната съдба?</t>
  </si>
  <si>
    <t>Jaký je osud zvířat ponechaných naživu na konci provedení studie ve srovnání s odhadovaným osudem?</t>
  </si>
  <si>
    <t>Hvad er der sket med de dyr, der blev holdt i live ved forsøgets afslutning, i forhold til det forventede?</t>
  </si>
  <si>
    <t>In welchem Verhältnis steht der Verbleib der am Leben gebliebenen Tiere am Ende der Studie zu dem erwarteten Verbleib?</t>
  </si>
  <si>
    <t>Ποια είναι η σύγκριση μεταξύ της τύχης των ζώων που παρέμειναν ζωντανά στο τέλος της μελέτης και της εκτιμώμενης τύχης τους;</t>
  </si>
  <si>
    <t>Действителни вреди</t>
  </si>
  <si>
    <t>Skutečné újmy</t>
  </si>
  <si>
    <t>Faktiske skadevirkninger</t>
  </si>
  <si>
    <t>Tatsächliche Schäden</t>
  </si>
  <si>
    <t>Πραγματικές βλάβες</t>
  </si>
  <si>
    <t>Всякакви елементи, които могат да допринесат за по-нататъшното прилагане на принципа на заместване, намаляване и облекчаване:</t>
  </si>
  <si>
    <t>Jakékoli prvky, které mohou přispět k dalšímu uplatňování zásad nahrazení a omezení používání zvířat a šetrného zacházení s nimi:</t>
  </si>
  <si>
    <t>Faktorer, der kan fremme anvendelsen af 3R-princippet om udskiftning, reduktion og forfinelse:</t>
  </si>
  <si>
    <t>Alle Elemente, die zur weiteren Umsetzung des 3R-Prinzips beitragen können:</t>
  </si>
  <si>
    <t>Τυχόν στοιχεία που μπορεί να συμβάλουν στην περαιτέρω 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</si>
  <si>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</si>
  <si>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</si>
  <si>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</si>
  <si>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</si>
  <si>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</si>
  <si>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</si>
  <si>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</si>
  <si>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</si>
  <si>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</si>
  <si>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</si>
  <si>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</si>
  <si>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</si>
  <si>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</si>
  <si>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</si>
  <si>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</si>
  <si>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4. Друго</t>
  </si>
  <si>
    <t>4. Ostatní</t>
  </si>
  <si>
    <t>4. Andet</t>
  </si>
  <si>
    <t>4. Andere</t>
  </si>
  <si>
    <t>4. Άλλο</t>
  </si>
  <si>
    <t>Причини за ретроспективната оценка</t>
  </si>
  <si>
    <t>Důvody ke zpětnému posouzení</t>
  </si>
  <si>
    <t>Begrundelser for retrospektiv evaluering</t>
  </si>
  <si>
    <t>Gründe für die rückblickende Bewertung</t>
  </si>
  <si>
    <t>Λόγοι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</si>
  <si>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</si>
  <si>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</si>
  <si>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</si>
  <si>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</si>
  <si>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</si>
  <si>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</si>
  <si>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</si>
  <si>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</si>
  <si>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</si>
  <si>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</si>
  <si>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</si>
  <si>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</si>
  <si>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</si>
  <si>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</si>
  <si>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</si>
  <si>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Ако сте отбелязали „Друга причина“, пояснете</t>
  </si>
  <si>
    <t>Vysvětlete „jiný důvod“</t>
  </si>
  <si>
    <t>Forklar "Anden grund"</t>
  </si>
  <si>
    <t>Erläutern Sie „Anderer Grund“</t>
  </si>
  <si>
    <t>Εξηγήστε τον «Άλλο λόγο»</t>
  </si>
  <si>
    <t>Трябва да се избере поне една причина!</t>
  </si>
  <si>
    <t>Zvolte alespoň jeden účel!</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</si>
  <si>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</si>
  <si>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</si>
  <si>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</si>
  <si>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</si>
  <si>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</si>
  <si>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</si>
  <si>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</si>
  <si>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</si>
  <si>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РО</t>
  </si>
  <si>
    <t>Vnitrostátní identifikátor ZP</t>
  </si>
  <si>
    <t>Nationale identifikator for RE</t>
  </si>
  <si>
    <t>Nationale RB-Kennung</t>
  </si>
  <si>
    <t>Εθνικός κωδικός αναγνώρισης της ΑΑ</t>
  </si>
  <si>
    <t>Identifikátor NSPP</t>
  </si>
  <si>
    <t>LB identifikator</t>
  </si>
  <si>
    <t>Kennung der NTP</t>
  </si>
  <si>
    <t>Κωδικός αναγνώρισης της ΜΤΠ</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</si>
  <si>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</si>
  <si>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</si>
  <si>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</si>
  <si>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</si>
  <si>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της ΜΤΠ</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</si>
  <si>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</si>
  <si>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</si>
  <si>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</si>
  <si>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</si>
  <si>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</si>
  <si>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</si>
  <si>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</si>
  <si>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</si>
  <si>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</si>
  <si>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</si>
  <si>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</si>
  <si>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</si>
  <si>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</si>
  <si>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</si>
  <si>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</si>
  <si>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</si>
  <si>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</si>
  <si>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</si>
  <si>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</si>
  <si>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</si>
  <si>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</si>
  <si>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</si>
  <si>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</si>
  <si>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</si>
  <si>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</si>
  <si>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</si>
  <si>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</si>
  <si>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</si>
  <si>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</si>
  <si>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</si>
  <si>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</si>
  <si>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</si>
  <si>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</si>
  <si>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</si>
  <si>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</si>
  <si>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</si>
  <si>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</si>
  <si>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</si>
  <si>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</si>
  <si>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</si>
  <si>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</si>
  <si>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</si>
  <si>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</si>
  <si>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</si>
  <si>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Обяснете накратко дали и до каква степен са постигнати целите, определени в проекта, за който е предоставено разрешение. Ако целите не са постигнати, посочете защо.
Има ли други значими констатации?
Какви ползи е донесла досегашната работа и очакват ли се допълнителни ползи?
Разпространени ли са резултатите от този проект, включително когато хипотезите не са доказани? Ако това е така, опишете как е направено. Ако отговорът е „не“, посочете как и кога се очаква да бъдат публикувани резултатите.</t>
  </si>
  <si>
    <t>Stručně vysvětlete, zda a do jaké míry byly splněny cíle stanovené ve schváleném projektu. Pokud cílů nebylo dosaženo, uveďte důvody proč.
Byly zjištěny jakékoli další významné skutečnosti?
Jaké přínosy přinesla dosavadní činnost a očekávají se další přínosy?
Byly výsledky tohoto projektu publikovány, a to i tehdy, pokud se hypotézy neprokázaly? Pokud ano, popište jak. Pokud ne, uveďte, jakým způsobem a kdy mají být výsledky publikovány.</t>
  </si>
  <si>
    <t>Forklar kort, hvorvidt, og i hvilket omfang, målene i det godkendte projekt er blevet opfyldt. Angiv årsager til, at målene eventuelt ikke er blevet opfyldt.
Er der gjort andre væsentlige opdagelser?
Hvilke fordele er der indtil videre opnået ved arbejdet, og forventes der yderligere fordele?
Er resultaterne af dette projekt blevet formidlet, herunder hvis hypoteserne ikke er blevet bevist? Beskriv i så fald hvordan. I modsat fald angiv hvordan og hvornår resultaterne forventes at blive publiceret.</t>
  </si>
  <si>
    <t>Erläutern Sie kurz, ob und in welchem Umfang die im genehmigten Projekt festgelegten Ziele erreicht wurden. Geben Sie bitte die Gründe an, falls Ziele nicht erreicht wurden.
Gab es weitere wesentliche Erkenntnisse?
Welchen Nutzen hat die bisherige Arbeit erzielt? Wird ein weiterer Nutzen erwartet?
Wurden die Ergebnisse dieses Projekts bekannt gemacht, unter anderem für nicht nachgewiesene Hypothesen? Falls ja, beschreiben Sie bitte, wie. Falls nicht, geben Sie bitte an, wie und wann die Ergebnisse veröffentlicht werden sollen.</t>
  </si>
  <si>
    <t>Εξηγήστε εν συντομία αν, και σε ποιο βαθμό, επιτεύχθηκαν οι στόχοι που είχαν καθοριστεί για το αδειοδοτημένο έργο. Εάν δεν επιτεύχθηκαν οι στόχοι, παραθέστε τους λόγους.
Υπήρξαν τυχόν άλλα σημαντικά ευρήματα;
Ποια οφέλη προέκυψαν από το έργο έως σήμερα, και αναμένονται περαιτέρω οφέλη;
Έχουν διαδοθεί τα αποτελέσματα του έργου αυτού, μεταξύ άλλων και όσον αφορά τις υποθέσεις που δεν αποδείχθηκαν; Εάν ναι, περιγράψτε πώς. Εάν όχι, αναφέρετε πώς και πότε αναμένεται να δημοσιευτούν τα αποτελέσματα.</t>
  </si>
  <si>
    <t>До каква степен броят на използваните животни и действителната тежест отговарят на прогнозираните стойности? Ако действителните стойности са по-високи от прогнозираните, обяснете защо. Ако действителните стойности са по-ниски, обяснете защо, освен ако тази разлика е в резултат на намаляване или облекчаване.</t>
  </si>
  <si>
    <t>Jaké jsou počty použitých zvířat a skutečné stupně závažnosti ve srovnání s odhady? Pokud jsou skutečné počty vyšší než odhadované počty, předložte vysvětlení. V případech, kdy jsou skutečné počty nižší, předložte vysvětlení, pokud není rozdíl výsledkem omezení nebo šetrného zacházení.</t>
  </si>
  <si>
    <t>Hvordan svarer antallet af anvendte dyr og de faktiske belastningsgrader til det forventede? Hvis de faktiske antal var højere end de forventede antal, forklar hvorfor. Hvis de faktiske antal var lavere, forklar hvorfor, medmindre forskellen er et resultat af reduktion eller forfinelse.</t>
  </si>
  <si>
    <t>In welchem Verhältnis stehen die Anzahl der verwendeten Tiere und die tatsächlichen Schweregrade zu den geschätzten Angaben? Bitte erläutern, falls die tatsächliche Anzahl höher ist als die geschätzte Anzahl. Bitte erläutern, falls die tatsächliche Anzahl niedriger ist, es sei denn, diese Differenz ist auf die Verringerung oder die Verbesserung zurückzuführen.</t>
  </si>
  <si>
    <t>Αντιστοιχεί ο αριθμός των ζώων που χρησιμοποιήθηκαν και οι πραγματικοί βαθμοί δριμύτητας με τις προβολές/εκτιμήσεις; Όταν οι πραγματικοί αριθμοί υπερβαίνουν τους εκτιμώμενους, εξηγήστε τους λόγους. Όταν οι πραγματικοί αριθμοί είναι χαμηλότεροι, εξηγήστε τους λόγους, εκτός εάν η διαφορά αυτή απορρέει από τις αρχές της μείωσης ή της βελτίωσης.</t>
  </si>
  <si>
    <t>Съответства ли съдбата на животните, които са останали живи в края на проучването, на планираната съдба? Обяснете.</t>
  </si>
  <si>
    <t>Jaký je osud zvířat ponechaných naživu na konci provedení studie ve srovnání s odhadovaným osudem? Předložte vysvětlení.</t>
  </si>
  <si>
    <t>Hvad er der sket med de dyr, der blev holdt i live ved forsøgets afslutning, i forhold til det forventede? Angiv en forklaring.</t>
  </si>
  <si>
    <t>In welchem Verhältnis steht der Verbleib der am Leben gebliebenen Tiere am Ende der Studie zu dem erwarteten Verbleib? Bitte erläutern.</t>
  </si>
  <si>
    <t>Ποια είναι η σύγκριση μεταξύ της τύχης των ζώων που παρέμειναν ζωντανά στο τέλος της μελέτης και της εκτιμώμενης τύχης τους; Διευκρινίστε.</t>
  </si>
  <si>
    <t>Знанията, получени от този проект, спомогнали ли са за определянето/разработването на нови подходи, които биха могли да заместят някои или всички видове използване на животни при подобни проекти (включително разработването/валидирането на нови методи in vitro или in silico)?</t>
  </si>
  <si>
    <r>
      <t xml:space="preserve">Byly díky poznatkům získaným z tohoto projektu zjištěny/vyvinuty jakékoli nové přístupy, které by mohly nahradit některá nebo všechna použití zvířat v podobných projektech (včetně vývoje/validace nových metod </t>
    </r>
    <r>
      <rPr>
        <i/>
        <sz val="11"/>
        <rFont val="Calibri"/>
        <family val="2"/>
        <scheme val="minor"/>
      </rPr>
      <t>in vitro</t>
    </r>
    <r>
      <rPr>
        <sz val="11"/>
        <rFont val="Calibri"/>
        <family val="2"/>
        <scheme val="minor"/>
      </rPr>
      <t xml:space="preserve"> nebo </t>
    </r>
    <r>
      <rPr>
        <i/>
        <sz val="11"/>
        <rFont val="Calibri"/>
        <family val="2"/>
        <scheme val="minor"/>
      </rPr>
      <t>in silico</t>
    </r>
    <r>
      <rPr>
        <sz val="11"/>
        <rFont val="Calibri"/>
        <family val="2"/>
        <scheme val="minor"/>
      </rPr>
      <t>)?</t>
    </r>
  </si>
  <si>
    <t>Med den viden, der er opnået i projektet, er der da konstateret/udviklet nogen nye tilgange, der kunne erstatte nogle af eller alle de anvendte dyr i lignende projekter (herunder udvikling/validering af nye in vitro- eller in silico-teknikker)?</t>
  </si>
  <si>
    <t>Wurden mit den Erkenntnissen, die aus diesem Projekt gewonnen wurden, neue Ansätze ermittelt/entwickelt, die einige oder alle Verwendungen von Tieren in ähnlichen Projekten ersetzen könnten (einschließlich der Entwicklung/Validierung von neuen In-vitro- oder In-silico-Techniken)?</t>
  </si>
  <si>
    <t>Με τις γνώσεις που αποκομίστηκαν από το έργο αυτό, έχουν εντοπιστεί ή αναπτυχθεί τυχόν νέες προσεγγίσεις, οι οποίες θα μπορούσαν να αντικαταστήσουν μερικές ή όλες τις χρήσεις ζώων σε παρόμοια έργα (μεταξύ των οποίων η ανάπτυξη/επικύρωση νέων τεχνικών in vitro ή in silico );</t>
  </si>
  <si>
    <t>Биха ли могли знанията, получени от този проект, да спомогнат за подобряване на проектирането на експерименти, за да се даде възможност за по-нататъшно намаляване на използването на животни, и ако това е така, по какъв начин? 
Ако броят на използваните животни е по-малък от първоначално прогнозирания, обяснете защо.</t>
  </si>
  <si>
    <t>Bylo by možné díky poznatkům získaným z tohoto projektu zlepšit koncepci pokusu, aby bylo možné jakékoli další omezení používání zvířat, a pokud ano, jakým způsobem? 
Předložte vysvětlení, pokud byl počet použitých zvířat nižší než původně odhadovaný počet.</t>
  </si>
  <si>
    <t>Med den viden, der er opnået i projektet, kan undersøgelsesdesignet da forbedres for yderligere at reducere anvendelsen af dyr, og i så fald, hvordan? 
Angiv en beskrivelse, hvis antallet af anvendte dyr var lavere end det, der oprindeligt blev anslået.</t>
  </si>
  <si>
    <t>Könnten mit dem im Rahmen dieses Projekts gewonnenen Wissen Versuchsanordnungen verbessert werden, um die Verwendung von Tieren weiter zu vermindern? Wenn ja, wie? 
Bitte erläutern, falls die Anzahl der verwendeten Tiere niedriger war als ursprünglich erwartet.</t>
  </si>
  <si>
    <t>Με τις γνώσεις που αποκομίστηκαν από το έργο αυτό, θα μπορούσε να βελτιωθεί ο πειραματικός σχεδιασμός ώστε να καταστεί δυνατή η περαιτέρω μείωση της χρήσης ζώων; Και αν ναι, πώς; 
Παραθέστε εξηγήσεις στην περίπτωση που οι αριθμοί των ζώων που χρησιμοποιήθηκαν ήταν χαμηλότεροι από εκείνους που είχαν αρχικά εκτιμηθεί.</t>
  </si>
  <si>
    <t>Ако действителната тежест е по-малка от първоначално прогнозираната, обяснете защо.
Като се имат предвид новите знания, получени от този проект, използваните животински модели все още ли са най-подходящите? Посочете за всеки вид/модел, където е уместно.
Избройте всички нови облекчавания, въведени по време на проекта с цел да се намалят вредите за животните или да се подобри тяхното благосъстояние. 
Какви са възможностите за допълнително облекчаване в бъдеще, например новопоявяващи се технологии, техники, подобрени методи за оценка на благосъстоянието, по-ранни крайни точки, мерки за настаняване/отглеждане?</t>
  </si>
  <si>
    <t>Předložte vysvětlení, pokud byly stupně skutečné závažnosti nižší než původně odhadované stupně.
Jsou použité zvířecí modely s ohledem na nové poznatky získané z tohoto projektu stále nejvhodnější? Upřesněte případně podle druhu/modelu.
Uveďte seznam jakýchkoli nových způsobů šetrného zacházení zavedených v rámci projektu, které snižují újmu způsobenou zvířatům nebo zlepšují jejich životní podmínky. 
Jaké jsou potenciální příležitosti pro další šetrné zacházení v budoucnu (například vznikající technologie, techniky, vylepšené metody posuzování dobrých životních podmínek, dřívější konečné ukazatele, opatření pro umístění zvířat a jejich chov)?</t>
  </si>
  <si>
    <t>Angiv en beskrivelse, hvis de faktiske belastningsgrader var lavere end det, der oprindeligt blev anslået.
Med den nye viden, der er opnået i projektet, er de anvendte dyremodeller da stadig de mest hensigtsmæssige? Angives pr. art/model, hvor det er relevant.
Angiv eventuelle nye metoder til forfinelse, der blev anvendt i projektet for at reducere skaden på dyrene eller forbedre deres velfærd. 
Hvilke muligheder er der for yderligere forfinelse i fremtiden, herunder f.eks. nye teknologier, teknikker, bedre metoder til vurdering af velfærden, tidligere endepunkter, opstaldnings-/pasningsmetoder?</t>
  </si>
  <si>
    <t>Bitte erläutern, falls die tatsächlichen Schweregrade niedriger waren als ursprünglich erwartet.
Sind die verwendeten Tiermodelle unter Berücksichtigung der neuen Erkenntnisse, die aus diesem Projekt gewonnen wurden, nach wie vor die am besten geeigneten? Bitte gegebenenfalls nach Art/Modell angeben.
Führen Sie etwaige neue Verbesserungen an, die während der Projektlaufzeit eingeführt wurden, um den Schaden für Tiere zu verringern oder ihr Wohlergehen zu verbessern. 
Welche Möglichkeiten gibt es für eine weitere Verbesserung in der Zukunft (z. B. neue Technologien, Techniken, verbesserte Tierschutzbewertungsmethoden, frühere Endpunkte, Unterbringungs-/Haltungsmaßnahmen)?</t>
  </si>
  <si>
    <t>Παραθέστε εξηγήσεις στην περίπτωση που οι πραγματικοί βαθμοί δριμύτητας ήταν χαμηλότεροι από εκείνους που είχαν αρχικά εκτιμηθεί.
Με τη νέα γνώση που αποκομίστηκε από το έργο, εξακολουθούν τα χρησιμοποιούμενα ζωικά μοντέλα να είναι τα πλέον κατάλληλα; Προσδιορίστε ανά είδος/μοντέλο, όπου αυτό αρμόζει.
Απαριθμήστε τυχόν καινοτόμες βελτιώσεις που καθιερώθηκαν κατά τη διάρκεια του έργου, ώστε να μειωθούν οι βλάβες που υφίστανται τα ζώα ή να βελτιωθεί η καλή διαβίωσή τους. 
Ποιες είναι οι δυνητικές ευκαιρίες για περαιτέρω βελτίωση στο μέλλον; (π.χ. αναδυόμενες τεχνολογίες και τεχνικές, βελτιωμένες μέθοδοι αξιολόγησης της καλής διαβίωσης των ζώων, τελικά σημεία πρωιμότερης εκδήλωσης, μέτρα στέγασης/εκτροφής)</t>
  </si>
  <si>
    <t>Как се разпространяват констатациите за по-нататъшно прилагане на принципа на заместване, намаляване и облекчаване?</t>
  </si>
  <si>
    <t>Jaká jsou zjištění týkající se rozšíření dalšího uplatňování zásad nahrazení a omezení používání zvířat a šetrného zacházení s nimi?</t>
  </si>
  <si>
    <t>Hvordan er resultaterne vedrørende anvendelsen af 3R-princippet om udskiftning, reduktion og forfinelse blevet formidlet?</t>
  </si>
  <si>
    <t>Wie werden die Ergebnisse zur weiteren Umsetzung des 3R-Prinzips verbreitet?</t>
  </si>
  <si>
    <t>Πώς διαδίδονται τα ευρήματα σχετικά με την περαιτέρω εφαρμογή των τριών αρχών;</t>
  </si>
  <si>
    <t>Брой животни според действителната тежест</t>
  </si>
  <si>
    <t>Počet zvířat podle skutečné závažnosti</t>
  </si>
  <si>
    <t>Antal dyr pr. faktisk belastningsgrad</t>
  </si>
  <si>
    <t>Zahl der Tiere je tatsächlichem Schweregrad</t>
  </si>
  <si>
    <t>Αριθμός των ζώων ανά βαθμό δριμύτητας</t>
  </si>
  <si>
    <t>Идентификатор на НТО, за което се отнася тази РО.</t>
  </si>
  <si>
    <t>Identifikátor NSPP, k němuž se vztahuje toto ZP.</t>
  </si>
  <si>
    <t>Identifikator for LB, som denne RE henviser til.</t>
  </si>
  <si>
    <t>Kennung der NTP, auf die sich diese RB bezieht.</t>
  </si>
  <si>
    <t>Κωδικός αναγνώρισης της ΜΤΠ στην οποία αναφέρεται η παρούσα ΑΑ.</t>
  </si>
  <si>
    <t>съгласно „Нетехническо обобщение на проекта“</t>
  </si>
  <si>
    <t>podle netechnického shrnutí projektu</t>
  </si>
  <si>
    <t>ifølge lægmandsbeskrivelse</t>
  </si>
  <si>
    <t>gemäß der nichttechnischen Projektzusammenfassung</t>
  </si>
  <si>
    <t>όπως και στη μη τεχνική περίληψη έργου</t>
  </si>
  <si>
    <t>Национално поле 1</t>
  </si>
  <si>
    <t>Vnitrostátní pole 1</t>
  </si>
  <si>
    <t>Nationalt felt 1</t>
  </si>
  <si>
    <t>Nationales Feld 1</t>
  </si>
  <si>
    <t>Εθνικός τομέας 1</t>
  </si>
  <si>
    <t>Национално поле 2</t>
  </si>
  <si>
    <t>Vnitrostátní pole 2</t>
  </si>
  <si>
    <t>Nationalt felt 2</t>
  </si>
  <si>
    <t>Nationales Feld 2</t>
  </si>
  <si>
    <t>Εθνικός τομέας 2</t>
  </si>
  <si>
    <t>Национално поле 3</t>
  </si>
  <si>
    <t>Vnitrostátní pole 3</t>
  </si>
  <si>
    <t>Nationalt felt 3</t>
  </si>
  <si>
    <t>Nationales Feld 3</t>
  </si>
  <si>
    <t>Εθνικός τομέας 3</t>
  </si>
  <si>
    <t>Национално поле 4</t>
  </si>
  <si>
    <t>Vnitrostátní pole 4</t>
  </si>
  <si>
    <t>Nationalt felt 4</t>
  </si>
  <si>
    <t>Nationales Feld 4</t>
  </si>
  <si>
    <t>Εθνικός τομέας 4</t>
  </si>
  <si>
    <t>Национално поле 5</t>
  </si>
  <si>
    <t>Vnitrostátní pole 5</t>
  </si>
  <si>
    <t>Nationalt felt 5</t>
  </si>
  <si>
    <t>Nationales Feld 5</t>
  </si>
  <si>
    <t>Εθνικός τομέας 5</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</si>
  <si>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</si>
  <si>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</si>
  <si>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</si>
  <si>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</si>
  <si>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</si>
  <si>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</si>
  <si>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</si>
  <si>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</si>
  <si>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</si>
  <si>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Το κατά πόσον ο συγκεκριμένος τομέας είναι εφαρμοστέος ή όχι εξαρτάται από τους εθνικούς κανόνες.</t>
  </si>
  <si>
    <t>Задължително!</t>
  </si>
  <si>
    <t>Povinné!</t>
  </si>
  <si>
    <t>Obligatorisk!</t>
  </si>
  <si>
    <t>Pflichtfeld</t>
  </si>
  <si>
    <t>Υποχρεωτικά!</t>
  </si>
  <si>
    <t>Максимална дължина 100 символа.</t>
  </si>
  <si>
    <t>Maximální délka je 100 znaků.</t>
  </si>
  <si>
    <t>Højst 100 tegn.</t>
  </si>
  <si>
    <t>Maximale Länge 100 Zeichen.</t>
  </si>
  <si>
    <t>Το μέγιστο μήκος είναι 100 χαρακτήρες</t>
  </si>
  <si>
    <t>Максимална дължина 2500 символа.</t>
  </si>
  <si>
    <t>Maximální délka je 2 500 znaků.</t>
  </si>
  <si>
    <t>Højst 2500 tegn.</t>
  </si>
  <si>
    <t>Maximale Länge 2500 Zeichen.</t>
  </si>
  <si>
    <t>Το μέγιστο μήκος είναι 2500 χαρακτήρες</t>
  </si>
  <si>
    <t>Максимална дължина 500 символа.</t>
  </si>
  <si>
    <t>Maximální délka je 500 znaků.</t>
  </si>
  <si>
    <t>Højst 500 tegn.</t>
  </si>
  <si>
    <t>Maximale Länge 500 Zeichen.</t>
  </si>
  <si>
    <t>Το μέγιστο μήκος είναι 500 χαρακτήρες</t>
  </si>
  <si>
    <t>В случай че съответното НТО не е записано в системата на Европейската комисия, в това поле въведете 0000 и попълнете полето „Национален идентификатор на НТО“.</t>
  </si>
  <si>
    <t>Není-li v systému EK uloženo související NSPP, zadejte do tohoto pole 0000 a vyplňte pole „Vnitrostátní identifikátor NSPP“.</t>
  </si>
  <si>
    <t>Hvis LB ikke findes i Europa-Kommissionens system, indsættes 0000 i dette felt, og feltet "Nationale identifikator for LB" udfyldes.</t>
  </si>
  <si>
    <t>Ist die dazugehörige NTP nicht im System der Europäischen Kommission gespeichert, bitte 0000 in dieses Feld eintragen und das Feld „Nationale Kennung der NTP“ ausfüllen.</t>
  </si>
  <si>
    <t>Σε περίπτωση που η σχετική ΜΤΠ δεν είναι αποθηκευμένη στο σύστημα της ΕΚ, καταχωρίστε 0000 στο πεδίο αυτό και συμπληρώστε το πεδίο «Εθνικός κωδικός αναγνώρισης ΜΤΠ».</t>
  </si>
  <si>
    <t>Национален идентификатор на НТО, за което се отнася тази РО.</t>
  </si>
  <si>
    <t>Vnitrostátní identifikátor NSPP, k němuž se vztahuje toto ZP.</t>
  </si>
  <si>
    <t>National identifikator for LB, som denne RE henviser til.</t>
  </si>
  <si>
    <t>Nationale Kennung der NTP, auf die sich diese RB bezieht.</t>
  </si>
  <si>
    <t>Εθνικός κωδικός αναγνώρισης της ΜΤΠ στην οποία αναφέρεται η παρούσα ΑΑ.</t>
  </si>
  <si>
    <t>Национален идентификатор на РО.</t>
  </si>
  <si>
    <t>National identifikator for RE</t>
  </si>
  <si>
    <t>Nationale RB-Kennung.</t>
  </si>
  <si>
    <t>Εθνικός κωδικός αναγνώρισης της ΑΑ.</t>
  </si>
  <si>
    <t>Трябва да се попълни, ако е избрана друга причина!</t>
  </si>
  <si>
    <t>Vyplní se, je-li zvolen jiný důvod!</t>
  </si>
  <si>
    <t>Skal udfyldes, hvis "Anden grund" er valgt!</t>
  </si>
  <si>
    <t>Muss ausgefüllt werden, wenn ein anderer Grund angegeben wird.</t>
  </si>
  <si>
    <t>Πρέπει να συμπληρώνεται, εάν επιλεγεί άλλος λόγος!</t>
  </si>
  <si>
    <t>Попълнете листа „Действителни вреди“. Трябва да се попълни поне един ред!</t>
  </si>
  <si>
    <t>Vyplňte prosím list „Skutečné újmy“. Vyplněn musí být alespoň jeden řádek!</t>
  </si>
  <si>
    <t>Udfyld skemaet "Faktiske skadevirkninger". Der skal udfyldes mindst én række!</t>
  </si>
  <si>
    <t>Bitte das Blatt „Tatsächliche Schäden“ ausfüllen. Bitte mindestens eine Zeile ausfüllen.</t>
  </si>
  <si>
    <t>Συμπληρώστε το φύλλο «Πραγματικές βλάβες». Πρέπει να συμπληρωθεί τουλάχιστον μία σειρά!</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</si>
  <si>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</si>
  <si>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</si>
  <si>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</si>
  <si>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</si>
  <si>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μεγαλύτερους)!</t>
  </si>
  <si>
    <t>Уникален идентификатор на РО, присвоен от централната система на Европейската комисия.</t>
  </si>
  <si>
    <t>Jedinečný identifikátor ZP přidělený centrálním systémem EK.</t>
  </si>
  <si>
    <t>Entydig identifikator for RE tildelt af Europa-Kommissionens centrale system.</t>
  </si>
  <si>
    <t>Vom zentralen System der Europäischen Kommission zugewiesene eindeutige RB-Kennung.</t>
  </si>
  <si>
    <t>Αποκλειστικός κωδικός αναγνώρισης της ΑΑ που αποδίδεται από το κεντρικό σύστημα της ΕΚ.</t>
  </si>
  <si>
    <t>Попълва се само при актуализиране на РО, които вече са записани в системата на Европейската комисия.</t>
  </si>
  <si>
    <t>Vyplní se pouze v případě aktualizace ZP již uloženého v systému EK.</t>
  </si>
  <si>
    <t>Udfyldes kun ved opdatering af en RE, der allerede findes i Europa-Kommissionens system.</t>
  </si>
  <si>
    <t>Nur auszufüllen bei der Aktualisierung einer im System der Europäischen Kommission bereits gespeicherten RB.</t>
  </si>
  <si>
    <t>Συμπληρώνεται μόνο κατά την επικαιροποίηση της ΑΑ που είναι ήδη αποθηκευμένη στο σύστημα της ΕΚ.</t>
  </si>
  <si>
    <t>Подаване в ЕС</t>
  </si>
  <si>
    <t>Předkládání EU</t>
  </si>
  <si>
    <t>EU-indberetning</t>
  </si>
  <si>
    <t>Übermittlung an die EU</t>
  </si>
  <si>
    <t>Υποβολή της ΕΕ</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</si>
  <si>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</si>
  <si>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</si>
  <si>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</si>
  <si>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</si>
  <si>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</si>
  <si>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Връзка към предишната версия на РО извън системата на Европейската комисия</t>
  </si>
  <si>
    <t>Odkaz na předchozí verzi ZP mimo systém EK</t>
  </si>
  <si>
    <t>Link til tidligere RE, der ikke er i Europa-Kommissionens system.</t>
  </si>
  <si>
    <t>Link zur vorherigen Version der RB außerhalb des Systems der Europäischen Kommission.</t>
  </si>
  <si>
    <t>Σύνδεσμος προς την προηγούμενη έκδοση ΑΑ εκτός του συστήματος της ΕΚ.</t>
  </si>
  <si>
    <t>Връзка към НТО, за което се отнася тази РО и което не е в системата на ЕК.</t>
  </si>
  <si>
    <t>Odkaz na NSPP, k němuž se vztahuje toto ZP, jež není v systému EK.</t>
  </si>
  <si>
    <t>Link til den LB, som denne RE henviser til, og som ikke er i Europa-Kommissionens system.</t>
  </si>
  <si>
    <t>Link zu der NTP, auf die sich diese RB bezieht, die nicht im System der Europäischen Kommission vorhanden ist.</t>
  </si>
  <si>
    <t>Σύνδεσμος προς τη ΜΤΠ στην οποία αναφέρεται η παρούσα ΑΑ, η οποία δεν περιλαμβάνεται στο σύστημα της ΕΚ.</t>
  </si>
  <si>
    <t>Да се използва в преходния период, когато предишната версия на РО може да не съществува в системата на Европейската комисия.</t>
  </si>
  <si>
    <t>Použije se v přechodném období, v němž nemusí existovat předchozí verze ZP v systému EK.</t>
  </si>
  <si>
    <t>Anvendes i en overgangsperiode, hvor en tidligere RE endnu ikke findes i Europa-Kommissionens system.</t>
  </si>
  <si>
    <t>Übergangsweise zu verwenden, wenn die vorherige Version der RB möglicherweise nicht im System der Europäischen Kommission vorhanden ist.</t>
  </si>
  <si>
    <t>Χρησιμοποιείται σε μεταβατική περίοδο, όταν η προηγούμενη έκδοση της ΑΑ ενδέχεται να μην υπάρχει στο σύστημα της ΕΚ.</t>
  </si>
  <si>
    <t>Да се използва в преходния период, когато НТО, за което се отнася РО, може да не съществува в системата на Европейската комисия.</t>
  </si>
  <si>
    <t>Použije se v přechodném období, v němž NSPP, k němuž se vztahuje toto ZP, nemusí existovat v systému EK.</t>
  </si>
  <si>
    <t>Anvendes i en overgangsperiode, hvor en tidligere LB, som denne RE henviser til, endnu ikke findes i Europa-Kommissionens system.</t>
  </si>
  <si>
    <t>Übergangsweise zu verwenden, wenn die NTP, auf die sich die RB bezieht, möglicherweise nicht im System der Europäischen Kommission vorhanden ist.</t>
  </si>
  <si>
    <t>Χρησιμοποιείται σε μεταβατική περίοδο, όταν η ΜΤΠ στην οποία αναφέρεται η ΑΑ ενδέχεται να μην υπάρχει στο σύστημα της ΕΚ.</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</si>
  <si>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</si>
  <si>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</si>
  <si>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</si>
  <si>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</si>
  <si>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</si>
  <si>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</si>
  <si>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</si>
  <si>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</si>
  <si>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</si>
  <si>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</si>
  <si>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</si>
  <si>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</si>
  <si>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</si>
  <si>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</si>
  <si>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</si>
  <si>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</si>
  <si>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</si>
  <si>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</si>
  <si>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</si>
  <si>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</si>
  <si>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</si>
  <si>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</si>
  <si>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</si>
  <si>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Država</t>
    </r>
  </si>
  <si>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</si>
  <si>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</si>
  <si>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</si>
  <si>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</si>
  <si>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</si>
  <si>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</si>
  <si>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</si>
  <si>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</si>
  <si>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</si>
  <si>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</si>
  <si>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</si>
  <si>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</si>
  <si>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</si>
  <si>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</si>
  <si>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</si>
  <si>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Jezik</t>
    </r>
  </si>
  <si>
    <r>
      <rPr>
        <sz val="11"/>
        <rFont val="Calibri"/>
        <family val="2"/>
      </rPr>
      <t>Språk</t>
    </r>
  </si>
  <si>
    <t>Språk</t>
  </si>
  <si>
    <t>Título</t>
  </si>
  <si>
    <t>Pealkiri</t>
  </si>
  <si>
    <t>Otsikko</t>
  </si>
  <si>
    <t>Titre</t>
  </si>
  <si>
    <t>Naslov</t>
  </si>
  <si>
    <t>Cím</t>
  </si>
  <si>
    <t>Titolo</t>
  </si>
  <si>
    <t>Pavadinimas</t>
  </si>
  <si>
    <t>Nosaukums</t>
  </si>
  <si>
    <t>Tytuł</t>
  </si>
  <si>
    <t>Titlul</t>
  </si>
  <si>
    <t>Názov</t>
  </si>
  <si>
    <t>Tittel</t>
  </si>
  <si>
    <t>Identificador ER</t>
  </si>
  <si>
    <t>JH tunnus</t>
  </si>
  <si>
    <t>TA-tunniste</t>
  </si>
  <si>
    <t>Identifiant de l’AR</t>
  </si>
  <si>
    <t>Identifikacijska oznaka RA-a</t>
  </si>
  <si>
    <t>A visszamenőleges hatályú értékelés azonosítója</t>
  </si>
  <si>
    <t>Identificativo VR</t>
  </si>
  <si>
    <t>VAD identifikatorius</t>
  </si>
  <si>
    <t>RI identifikators</t>
  </si>
  <si>
    <t>BA-identificatiecode</t>
  </si>
  <si>
    <t>Identyfikator OR</t>
  </si>
  <si>
    <t>Código de identificação da AR</t>
  </si>
  <si>
    <t>Identificatorul ER</t>
  </si>
  <si>
    <t>Identifikátor RA</t>
  </si>
  <si>
    <t xml:space="preserve">Referanse for etterevalueringen </t>
  </si>
  <si>
    <t>Resultado de la evaluación retrospectiva</t>
  </si>
  <si>
    <t>Tagasiulatuva hindamise (JH) tulemus</t>
  </si>
  <si>
    <t>Takautuvan arvioinnin tulokset</t>
  </si>
  <si>
    <t>Résultats de l’appréciation rétrospective</t>
  </si>
  <si>
    <t>Rezultat retroaktivne ocjene</t>
  </si>
  <si>
    <t>A visszamenőleges hatályú értékelés eredménye</t>
  </si>
  <si>
    <t>Esito della valutazione retrospettiva</t>
  </si>
  <si>
    <t>Vertinimo atgaline data rezultatas</t>
  </si>
  <si>
    <t>Retrospektīvā izvērtējuma rezultāts</t>
  </si>
  <si>
    <t>Resultaat van de beoordeling achteraf</t>
  </si>
  <si>
    <t>Wynik oceny retrospektywnej</t>
  </si>
  <si>
    <t>Resultado da avaliação retrospetiva</t>
  </si>
  <si>
    <t>Rezultatul evaluării retroactive</t>
  </si>
  <si>
    <t>Výsledok spätného posúdenia (RA)</t>
  </si>
  <si>
    <t>Resultat av etterevalueringen</t>
  </si>
  <si>
    <t>Consecución de los objetivos</t>
  </si>
  <si>
    <t>Eesmärkide saavutamine</t>
  </si>
  <si>
    <t>Tavoitteiden saavuttaminen</t>
  </si>
  <si>
    <t>Réalisation des objectifs</t>
  </si>
  <si>
    <t>Ostvarenje ciljeva</t>
  </si>
  <si>
    <t>A célkitűzések teljesülése</t>
  </si>
  <si>
    <t>Raggiungimento degli obiettivi</t>
  </si>
  <si>
    <t>Tikslų įgyvendinimas</t>
  </si>
  <si>
    <t>Mērķu sasniegšana</t>
  </si>
  <si>
    <r>
      <rPr>
        <sz val="11"/>
        <rFont val="Calibri"/>
        <family val="2"/>
      </rPr>
      <t>Kisba tal-għanijiet</t>
    </r>
  </si>
  <si>
    <t>Verwezenlijking van doelstellingen</t>
  </si>
  <si>
    <t>Realizacja celów</t>
  </si>
  <si>
    <t>Realização dos objetivos</t>
  </si>
  <si>
    <t>Îndeplinirea obiectivelor</t>
  </si>
  <si>
    <t>Dosahovanie cieľov</t>
  </si>
  <si>
    <r>
      <rPr>
        <sz val="11"/>
        <rFont val="Calibri"/>
        <family val="2"/>
      </rPr>
      <t>Doseganje ciljev</t>
    </r>
  </si>
  <si>
    <r>
      <rPr>
        <sz val="11"/>
        <rFont val="Calibri"/>
        <family val="2"/>
      </rPr>
      <t>Måluppfyllelse</t>
    </r>
  </si>
  <si>
    <t>Oppfyllelse av mål</t>
  </si>
  <si>
    <t>¿Cuál es la correlación entre el número de animales utilizados y los niveles reales de severidad con los estimados?</t>
  </si>
  <si>
    <t>Kuidas erinevad tegelik kasutatud loomade arv ja tegelikud raskusastmed vastavatest hinnangulistest näitajatest?</t>
  </si>
  <si>
    <t>Miten hyvin käytettyjen eläinten määrä ja haittojen todellinen vakavuus vastaavat ennakoituja määriä ja vakavuusluokkia?</t>
  </si>
  <si>
    <t>Le nombre d’animaux utilisés et les degrés de gravité réelle correspondent-ils aux estimations?</t>
  </si>
  <si>
    <t>Usporedite broj iskorištenih životinja i stvarnu težinu postupaka s predviđenim brojem odnosno težinom.</t>
  </si>
  <si>
    <t>Hogyan viszonyul az alkalmazott egyedszám és a valós súlyosság a becslésekhez?</t>
  </si>
  <si>
    <t>In che modo il numero di animali utilizzati e le gravità effettive sono comparabili a quelli stimati?</t>
  </si>
  <si>
    <t>Kiek naudojamų gyvūnų skaičius ir faktiniai sunkumo lygiai skiriasi nuo įverčių?</t>
  </si>
  <si>
    <t>Izmantoto dzīvnieku skaits un faktiskās smaguma pakāpes salīdzinājumā ar aplēsēm.</t>
  </si>
  <si>
    <r>
      <rPr>
        <sz val="11"/>
        <rFont val="Calibri"/>
        <family val="2"/>
      </rPr>
      <t>Kif jitqabblu l-għadd ta’ annimali użati u l-gradi ta’ severità reali ma’ dawk stmati?</t>
    </r>
  </si>
  <si>
    <t>Hoe staan de aantallen gebruikte dieren en de werkelijke ernstgraden in verhouding tot de geraamde aantallen?</t>
  </si>
  <si>
    <t>Jak kształtują się liczba wykorzystanych zwierząt i rzeczywisty stopień dotkliwości w porównaniu z szacowanymi?</t>
  </si>
  <si>
    <t>Como se comparam os números reais e previstos de animais utilizados e por severidade efetiva?</t>
  </si>
  <si>
    <t>Cum se compară numărul de animale utilizate și gradul real de severitate cu cele estimate?</t>
  </si>
  <si>
    <t>Zodpovedajú počty použitých zvierat a skutočná závažnosť (krutosť) postupov odhadom?</t>
  </si>
  <si>
    <r>
      <rPr>
        <sz val="11"/>
        <rFont val="Calibri"/>
        <family val="2"/>
      </rPr>
      <t>Kakšna je razlika med številom uporabljenih živali in dejanskimi težavnostmi ter ocenjenim številom in težavnostmi?</t>
    </r>
  </si>
  <si>
    <r>
      <rPr>
        <sz val="11"/>
        <rFont val="Calibri"/>
        <family val="2"/>
      </rPr>
      <t>Hur överensstämmer antalet djur som använts och de faktiska svårhetsgraderna med de uppskattade?</t>
    </r>
  </si>
  <si>
    <t>Samsvarer antallet dyr som ble brukt og faktisk belastningsgrad med det som var forventet?</t>
  </si>
  <si>
    <t>Observaciones adicionales</t>
  </si>
  <si>
    <t>Täiendavad märkused</t>
  </si>
  <si>
    <t>Lisähuomautukset</t>
  </si>
  <si>
    <t>Observations supplémentaires</t>
  </si>
  <si>
    <t>Dodatne napomene</t>
  </si>
  <si>
    <t>További észrevételek</t>
  </si>
  <si>
    <t>Altre osservazioni</t>
  </si>
  <si>
    <t>Papildomos pastabos</t>
  </si>
  <si>
    <t>Papildu piezīmes</t>
  </si>
  <si>
    <t>Aanvullende opmerkingen</t>
  </si>
  <si>
    <t>Uwagi dodatkowe</t>
  </si>
  <si>
    <t>Comentários adicionais</t>
  </si>
  <si>
    <t>Observații suplimentare</t>
  </si>
  <si>
    <t>Doplňujúce poznámky</t>
  </si>
  <si>
    <t>Tilleggsmerknader</t>
  </si>
  <si>
    <t>¿Cuál es la correlación entre el destino de los animales que se mantienen vivos al final del estudio y su destino previsto?</t>
  </si>
  <si>
    <t>Kuidas erineb loomade katsejärgne saatus nende kavandatud saatusest?</t>
  </si>
  <si>
    <t xml:space="preserve">Miten hyvin hengissä pidettyjen eläinten kohtalo tutkimuksen päättyessä vastaa ennakoitua kohtaloa? </t>
  </si>
  <si>
    <t>Le sort des animaux maintenus en vie à la fin de l’étude correspond-il au sort prévu?</t>
  </si>
  <si>
    <t>Usporedite sudbinu životinja koje su na kraju studije ostavljene na životu s predviđenom sudbinom tih životinja.</t>
  </si>
  <si>
    <t>Hogyan viszonyul a vizsgálat végén életben maradt állatok sorsa a várthoz?</t>
  </si>
  <si>
    <t>Qual è la differenza tra la sorte degli animali mantenuti in vita al termine dello studio e la sorte prevista?</t>
  </si>
  <si>
    <t>Kuo gyvūnų, kurie užbaigus tyrimą palikti gyvi, likimas skiriasi nuo jų numatytojo likimo?</t>
  </si>
  <si>
    <t>Pētījuma beigās dzīvi palikušo dzīvnieku liktenis salīdzinājumā ar aplēsēm.</t>
  </si>
  <si>
    <r>
      <rPr>
        <sz val="11"/>
        <rFont val="Calibri"/>
        <family val="2"/>
      </rPr>
      <t>Kif jitqabbel id-destin tal-annimali li jinżammu ħajjin fi tmiem l-istudju mad-destin stmat?</t>
    </r>
  </si>
  <si>
    <t>Hoe is het lot van de dieren die aan het einde van de studie in leven worden gehouden in vergelijking met het geschatte lot?</t>
  </si>
  <si>
    <t>Jak wygląda los zwierząt utrzymywanych przy życiu po zakończeniu badania w porównaniu z szacunkami?</t>
  </si>
  <si>
    <t>Como se compara o destino dos animais mantidos vivos no final do estudo com o destino previsto?</t>
  </si>
  <si>
    <t>Cum se compară situația animalelor aflate în viață la sfârșitul studiului cu situația estimată?</t>
  </si>
  <si>
    <t>Zodpovedá osud zvierat, ktoré na konci štúdie zostávajú nažive, očakávaniam?</t>
  </si>
  <si>
    <r>
      <rPr>
        <sz val="11"/>
        <rFont val="Calibri"/>
        <family val="2"/>
      </rPr>
      <t>Kakšna je razlika med usodo živali, ki so se ohranile pri življenju na koncu študije, in ocenjeno usodo?</t>
    </r>
  </si>
  <si>
    <r>
      <rPr>
        <sz val="11"/>
        <rFont val="Calibri"/>
        <family val="2"/>
      </rPr>
      <t>Vad händer med djuren som hålls vid liv i slutet av studien, och stämmer detta överens med deras planerade öde?</t>
    </r>
  </si>
  <si>
    <t>Hva har skjedd med dyr som var i live når studien ble avsluttet, og er dette i samsvar med det som var forutsett?</t>
  </si>
  <si>
    <t>Daños reales</t>
  </si>
  <si>
    <t>Tegelik kahju</t>
  </si>
  <si>
    <t>Todelliset haittavaikutukset</t>
  </si>
  <si>
    <t>Nuisances réelles</t>
  </si>
  <si>
    <t>Stvarna šteta</t>
  </si>
  <si>
    <t>Tényleges ártalmak</t>
  </si>
  <si>
    <t>Danni effettivi</t>
  </si>
  <si>
    <t>Faktinė žala</t>
  </si>
  <si>
    <t>Faktiskais kaitējums</t>
  </si>
  <si>
    <t>Werkelijke schade</t>
  </si>
  <si>
    <t>Rzeczywiste szkody</t>
  </si>
  <si>
    <t>Danos reais</t>
  </si>
  <si>
    <t>Prejudicii reale</t>
  </si>
  <si>
    <t>Skutočné ujmy</t>
  </si>
  <si>
    <t>Faktisk skade</t>
  </si>
  <si>
    <t>Elementos que pueden contribuir a la aplicación de la regla de las «Tres Erres»</t>
  </si>
  <si>
    <t>Mis tahes tegurid, mis võivad aidata kaasa asendamise, vähendamise ja täiustamise põhimõtete edasisele rakendamisele</t>
  </si>
  <si>
    <t>Kaikki seikat, jotka saattavat edistää korvaamista, vähentämistä ja parantamista koskevien toimien toteuttamista:</t>
  </si>
  <si>
    <t>Éléments susceptibles de contribuer au renforcement de l’application des «trois R»:</t>
  </si>
  <si>
    <t>Elementi koji mogu doprinijeti daljnjoj provedbi načela zamjene, smanjenja i poboljšanja</t>
  </si>
  <si>
    <t>A helyettesítés, csökkentés és tökéletesítés követelményének további alkalmazásához esetlegesen hozzájáruló tényezők:</t>
  </si>
  <si>
    <t>Elementi che possono contribuire all'ulteriore attuazione del principio delle 3R</t>
  </si>
  <si>
    <t>Elementai, kurie gali padėti toliau įgyvendinti „trijų R“ principą</t>
  </si>
  <si>
    <t>Elementi, kas var sekmēt 3R principu tālāku īstenošanu</t>
  </si>
  <si>
    <r>
      <rPr>
        <sz val="11"/>
        <rFont val="Calibri"/>
        <family val="2"/>
      </rPr>
      <t>Kwalunkwe element li jista’ jikkontribwixxi għal implimentazzjoni ulterjuri tat-Tliet R:</t>
    </r>
  </si>
  <si>
    <t>Eventuele elementen die kunnen bijdragen tot de verdere toepassing van de drie V’s:</t>
  </si>
  <si>
    <t>Wszelkie elementy, które mogą przyczynić się do dalszego wdrażania zasady 3R:</t>
  </si>
  <si>
    <t>Quaisquer elementos que possam contribuir para uma maior implementação do princípio dos três Rs:</t>
  </si>
  <si>
    <t>Orice elemente care ar putea contribui la punerea în aplicare în continuare a principiului înlocuirii, reducerii și îmbunătățirii:</t>
  </si>
  <si>
    <t>Všetky prvky, ktoré môžu prispieť k ďalšiemu vykonávaniu troch základných zásad pri používaní zvierat na vedecké účely (zásad 3R):</t>
  </si>
  <si>
    <r>
      <rPr>
        <sz val="11"/>
        <rFont val="Calibri"/>
        <family val="2"/>
      </rPr>
      <t>Vsi elementi, ki lahko prispevajo k nadaljnjemu izvajanju načel zamenjave, zmanjšanja in izboljšanja:</t>
    </r>
  </si>
  <si>
    <r>
      <rPr>
        <sz val="11"/>
        <rFont val="Calibri"/>
        <family val="2"/>
      </rPr>
      <t>Alla faktorer som kan bidra till det fortsatta genomförandet av 3R-principen enligt nedanstående:</t>
    </r>
  </si>
  <si>
    <t>Faktorer som kan bidra til utvidet bruk av «3R»:</t>
  </si>
  <si>
    <t>1. Reemplazo</t>
  </si>
  <si>
    <t>1. Asendamine</t>
  </si>
  <si>
    <t>1. Korvaaminen</t>
  </si>
  <si>
    <t>1. Remplacement</t>
  </si>
  <si>
    <t>1. Zamjena</t>
  </si>
  <si>
    <t>1. Helyettesítés</t>
  </si>
  <si>
    <t>1. Replacement (sostituzione)</t>
  </si>
  <si>
    <t>1. Gyvūnų naudojimo pakeitimas</t>
  </si>
  <si>
    <t>1. Aizstāšana</t>
  </si>
  <si>
    <r>
      <rPr>
        <sz val="11"/>
        <rFont val="Calibri"/>
        <family val="2"/>
      </rPr>
      <t>1. Sostituzzjoni (Replacement)</t>
    </r>
  </si>
  <si>
    <t>1. Vervanging</t>
  </si>
  <si>
    <t>1. Zastąpienie</t>
  </si>
  <si>
    <t>1. Substituição</t>
  </si>
  <si>
    <t>1. Înlocuirea</t>
  </si>
  <si>
    <t>1. Nahradenie</t>
  </si>
  <si>
    <r>
      <rPr>
        <sz val="11"/>
        <rFont val="Calibri"/>
        <family val="2"/>
      </rPr>
      <t>1. Zamenjava</t>
    </r>
  </si>
  <si>
    <r>
      <rPr>
        <sz val="11"/>
        <rFont val="Calibri"/>
        <family val="2"/>
      </rPr>
      <t>1. Ersättning</t>
    </r>
  </si>
  <si>
    <t>1. Erstatning (replacement)</t>
  </si>
  <si>
    <t>2. Reducción</t>
  </si>
  <si>
    <t>2. Vähendamine</t>
  </si>
  <si>
    <t>2. Vähentäminen</t>
  </si>
  <si>
    <t>2. Réduction</t>
  </si>
  <si>
    <t>2. Smanjenje</t>
  </si>
  <si>
    <t>2. Csökkentés</t>
  </si>
  <si>
    <t>2. Reduction (riduzione)</t>
  </si>
  <si>
    <t>2. Gyvūnų naudojimo mažinimas</t>
  </si>
  <si>
    <t>2. Samazināšana</t>
  </si>
  <si>
    <r>
      <rPr>
        <sz val="11"/>
        <rFont val="Calibri"/>
        <family val="2"/>
      </rPr>
      <t>2. Tnaqqis (Reduction)</t>
    </r>
  </si>
  <si>
    <t>2. Vermindering</t>
  </si>
  <si>
    <t>2. Ograniczenie</t>
  </si>
  <si>
    <t>2. Redução</t>
  </si>
  <si>
    <t>2. Reducerea</t>
  </si>
  <si>
    <t>2. Obmedzenie</t>
  </si>
  <si>
    <r>
      <rPr>
        <sz val="11"/>
        <rFont val="Calibri"/>
        <family val="2"/>
      </rPr>
      <t>2. Zmanjšanje</t>
    </r>
  </si>
  <si>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</si>
  <si>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</si>
  <si>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</si>
  <si>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</si>
  <si>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</si>
  <si>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</si>
  <si>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</si>
  <si>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</si>
  <si>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</si>
  <si>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t>3. Gyvūnų naudojimo sąlygų gerinimas</t>
  </si>
  <si>
    <t>3. Pilnveidošana</t>
  </si>
  <si>
    <r>
      <rPr>
        <sz val="11"/>
        <rFont val="Calibri"/>
        <family val="2"/>
      </rPr>
      <t>3. Irfinar (Refinement)</t>
    </r>
  </si>
  <si>
    <t>3. Verfijning</t>
  </si>
  <si>
    <t>3. Udoskonalenie</t>
  </si>
  <si>
    <t>3. Refinamento</t>
  </si>
  <si>
    <t>3. Îmbunătățirea</t>
  </si>
  <si>
    <t>3. Zjemnenie</t>
  </si>
  <si>
    <r>
      <rPr>
        <sz val="11"/>
        <rFont val="Calibri"/>
        <family val="2"/>
      </rPr>
      <t>3. Izboljšanje</t>
    </r>
  </si>
  <si>
    <r>
      <rPr>
        <sz val="11"/>
        <rFont val="Calibri"/>
        <family val="2"/>
      </rPr>
      <t>3. Förfining</t>
    </r>
  </si>
  <si>
    <t>3. Forfining (refinement)</t>
  </si>
  <si>
    <t>4. Otros aspectos</t>
  </si>
  <si>
    <t>4. Muu</t>
  </si>
  <si>
    <t>4. Autres</t>
  </si>
  <si>
    <t>4. Ostalo</t>
  </si>
  <si>
    <t>4. Egyéb</t>
  </si>
  <si>
    <t>4. Altro</t>
  </si>
  <si>
    <t>4. Kita</t>
  </si>
  <si>
    <t>4. Cits variants</t>
  </si>
  <si>
    <t>4. Overige</t>
  </si>
  <si>
    <t>4. Inne</t>
  </si>
  <si>
    <t>4. Outro</t>
  </si>
  <si>
    <t>4. Altele</t>
  </si>
  <si>
    <t>4. Iné</t>
  </si>
  <si>
    <t>4. Annet</t>
  </si>
  <si>
    <t>Motivos de la evaluación retrospectiva</t>
  </si>
  <si>
    <t>Tagasiulatuva hindamise põhjused</t>
  </si>
  <si>
    <t>Takautuvan arvioinnin perusteet</t>
  </si>
  <si>
    <t>Raisons de l’appréciation rétrospective</t>
  </si>
  <si>
    <t>Razlozi za retroaktivnu ocjenu</t>
  </si>
  <si>
    <t>A visszamenőleges hatályú értékelés okai</t>
  </si>
  <si>
    <t>Motivi della valutazione retrospettiva</t>
  </si>
  <si>
    <t>Vertinimo atgaline data priežastys</t>
  </si>
  <si>
    <t>Retrospektīvā izvērtējuma iemesli</t>
  </si>
  <si>
    <r>
      <rPr>
        <sz val="11"/>
        <rFont val="Calibri"/>
        <family val="2"/>
      </rPr>
      <t>Raġunijiet għal Valutazzjoni Retrospettiva</t>
    </r>
  </si>
  <si>
    <t>Reden voor de beoordeling achteraf</t>
  </si>
  <si>
    <t>Powody oceny retrospektywnej</t>
  </si>
  <si>
    <t>Justificação da necessidade de avaliação retrospetiva</t>
  </si>
  <si>
    <t>Motivul pentru evaluarea retroactivă</t>
  </si>
  <si>
    <t>Dôvody spätného posúdenia</t>
  </si>
  <si>
    <r>
      <rPr>
        <sz val="11"/>
        <rFont val="Calibri"/>
        <family val="2"/>
      </rPr>
      <t>Razlogi za retrospektivno oceno</t>
    </r>
  </si>
  <si>
    <r>
      <rPr>
        <sz val="11"/>
        <rFont val="Calibri"/>
        <family val="2"/>
      </rPr>
      <t>Skäl till utvärdering i efterhand</t>
    </r>
  </si>
  <si>
    <t>Grunn til at det foretas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</si>
  <si>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</si>
  <si>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</si>
  <si>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</si>
  <si>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</si>
  <si>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</si>
  <si>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</si>
  <si>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</si>
  <si>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</si>
  <si>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</si>
  <si>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</si>
  <si>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</si>
  <si>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</si>
  <si>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</si>
  <si>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</si>
  <si>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závažné (kruté) postupy</t>
  </si>
  <si>
    <r>
      <rPr>
        <sz val="11"/>
        <rFont val="Calibri"/>
        <family val="2"/>
      </rPr>
      <t>Vključuje težavne postopke</t>
    </r>
  </si>
  <si>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</si>
  <si>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</si>
  <si>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</si>
  <si>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</si>
  <si>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</si>
  <si>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</si>
  <si>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</si>
  <si>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</si>
  <si>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</si>
  <si>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</si>
  <si>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</si>
  <si>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</si>
  <si>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</si>
  <si>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</si>
  <si>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</si>
  <si>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</si>
  <si>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</si>
  <si>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r>
      <rPr>
        <sz val="11"/>
        <rFont val="Calibri"/>
        <family val="2"/>
      </rPr>
      <t>Uporaba primatov razen človeka</t>
    </r>
  </si>
  <si>
    <r>
      <rPr>
        <sz val="11"/>
        <rFont val="Calibri"/>
        <family val="2"/>
      </rPr>
      <t>Icke-mänskliga primater används</t>
    </r>
  </si>
  <si>
    <t>Bruk av primater (bortsett fra mennesker)</t>
  </si>
  <si>
    <t>Otros motivos</t>
  </si>
  <si>
    <t>Muu põhjus</t>
  </si>
  <si>
    <t>Muu peruste</t>
  </si>
  <si>
    <t>Autre raison</t>
  </si>
  <si>
    <t>Drugi razlog</t>
  </si>
  <si>
    <t>Egyéb ok</t>
  </si>
  <si>
    <t>Altro motivo</t>
  </si>
  <si>
    <t>Kita priežastis</t>
  </si>
  <si>
    <t>Cits iemesls</t>
  </si>
  <si>
    <r>
      <rPr>
        <sz val="11"/>
        <rFont val="Calibri"/>
        <family val="2"/>
      </rPr>
      <t>Raġuni oħra</t>
    </r>
  </si>
  <si>
    <t>Andere reden</t>
  </si>
  <si>
    <t>Inny powód</t>
  </si>
  <si>
    <t>Outro motivo</t>
  </si>
  <si>
    <t>Alt motiv</t>
  </si>
  <si>
    <t>Iný dôvod</t>
  </si>
  <si>
    <r>
      <rPr>
        <sz val="11"/>
        <rFont val="Calibri"/>
        <family val="2"/>
      </rPr>
      <t>Drugi razlogi</t>
    </r>
  </si>
  <si>
    <r>
      <rPr>
        <sz val="11"/>
        <rFont val="Calibri"/>
        <family val="2"/>
      </rPr>
      <t>Annat skäl</t>
    </r>
  </si>
  <si>
    <t>Annen grunn</t>
  </si>
  <si>
    <t>Explique los «otros motivos»</t>
  </si>
  <si>
    <t>Muu põhjuse selgitus</t>
  </si>
  <si>
    <t>Selvennä ”Muu peruste”</t>
  </si>
  <si>
    <t>Explication de l’«autre raison»</t>
  </si>
  <si>
    <t>Objašnjenje „drugog razloga”</t>
  </si>
  <si>
    <t>Az „Egyéb ok” kifejtése</t>
  </si>
  <si>
    <t>Indicare l'"Altro motivo"</t>
  </si>
  <si>
    <t>Pateikite kitos priežasties paaiškinimą</t>
  </si>
  <si>
    <t>“Cita iemesla” skaidrojums</t>
  </si>
  <si>
    <t>Toelichting op “Andere reden”</t>
  </si>
  <si>
    <t>Proszę wyjaśnić „Inną powód”</t>
  </si>
  <si>
    <t>Indicar os «outros motivos»</t>
  </si>
  <si>
    <t>Explicați „Alt motiv”</t>
  </si>
  <si>
    <t>Vysvetlite „iný dôvod“</t>
  </si>
  <si>
    <t>Oppgi hvilken ‘annen grunn’ det dreier seg om</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</si>
  <si>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</si>
  <si>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</si>
  <si>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</si>
  <si>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</si>
  <si>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</si>
  <si>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</si>
  <si>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</si>
  <si>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</si>
  <si>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</si>
  <si>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</si>
  <si>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</si>
  <si>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</si>
  <si>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</si>
  <si>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</si>
  <si>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zvoliť aspoň jeden dôvod.</t>
  </si>
  <si>
    <r>
      <rPr>
        <sz val="11"/>
        <rFont val="Calibri"/>
        <family val="2"/>
      </rPr>
      <t>Izbrati je treba vsaj en razlog!</t>
    </r>
  </si>
  <si>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</si>
  <si>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</si>
  <si>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</si>
  <si>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</si>
  <si>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</si>
  <si>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</si>
  <si>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</si>
  <si>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</si>
  <si>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</si>
  <si>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</si>
  <si>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</si>
  <si>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</si>
  <si>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</si>
  <si>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</si>
  <si>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</si>
  <si>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</si>
  <si>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</si>
  <si>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r>
      <rPr>
        <sz val="11"/>
        <rFont val="Calibri"/>
        <family val="2"/>
      </rPr>
      <t>Neskladna vrednost!</t>
    </r>
  </si>
  <si>
    <r>
      <rPr>
        <sz val="11"/>
        <rFont val="Calibri"/>
        <family val="2"/>
      </rPr>
      <t>Inkonsekvent värde!</t>
    </r>
  </si>
  <si>
    <t>Ugyldig verdi!</t>
  </si>
  <si>
    <t>Identificador ER nacional</t>
  </si>
  <si>
    <t>JH riiklik tunnus</t>
  </si>
  <si>
    <t>YTT:n kansallinen tunniste</t>
  </si>
  <si>
    <t>Identifiant national de l’AR</t>
  </si>
  <si>
    <t>Nacionalna identifikacijska oznaka RA-a</t>
  </si>
  <si>
    <t>A visszamenőleges hatályú értékelés nemzeti azonosítója</t>
  </si>
  <si>
    <t>Identificativo nazionale VR</t>
  </si>
  <si>
    <t>VAD nacionalinis identifikatorius</t>
  </si>
  <si>
    <t>RI nacionālais identifikators</t>
  </si>
  <si>
    <t>Nationale identificatiecode van de BA</t>
  </si>
  <si>
    <t>Identyfikator krajowy OR</t>
  </si>
  <si>
    <t>Código de identificação nacional da AR</t>
  </si>
  <si>
    <t>Identificatorul național ER</t>
  </si>
  <si>
    <t>Národný identifikátor RA</t>
  </si>
  <si>
    <t>Nasjonal referanse for etterevalueringen</t>
  </si>
  <si>
    <t>Identificador RNT</t>
  </si>
  <si>
    <t>MTK tunnus</t>
  </si>
  <si>
    <t>YTT-tunniste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</si>
  <si>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</si>
  <si>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</si>
  <si>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</si>
  <si>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</si>
  <si>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</si>
  <si>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</si>
  <si>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</si>
  <si>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</si>
  <si>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NSD</t>
  </si>
  <si>
    <t>Código de identificação do RNT</t>
  </si>
  <si>
    <t>Identificatorul RNT</t>
  </si>
  <si>
    <t>Identifikátor NZP</t>
  </si>
  <si>
    <r>
      <rPr>
        <sz val="11"/>
        <rFont val="Calibri"/>
        <family val="2"/>
      </rPr>
      <t>Identifikacijska oznaka NTP</t>
    </r>
  </si>
  <si>
    <r>
      <rPr>
        <sz val="11"/>
        <rFont val="Calibri"/>
        <family val="2"/>
      </rPr>
      <t>Identifierare för PVS</t>
    </r>
  </si>
  <si>
    <t xml:space="preserve">Referanse for forsøkssammendraget </t>
  </si>
  <si>
    <t>Identificador RNT nacional</t>
  </si>
  <si>
    <t>MTK riiklik tunnus</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</si>
  <si>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</si>
  <si>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</si>
  <si>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</si>
  <si>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</si>
  <si>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</si>
  <si>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</si>
  <si>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</si>
  <si>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</si>
  <si>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NSD</t>
  </si>
  <si>
    <t>Código de identificação nacional do RNT</t>
  </si>
  <si>
    <t>Identificatorul național RNT</t>
  </si>
  <si>
    <t>Národný identifikátor NZP</t>
  </si>
  <si>
    <r>
      <rPr>
        <sz val="11"/>
        <rFont val="Calibri"/>
        <family val="2"/>
      </rPr>
      <t>Nacionalna identifikacijska oznaka NTP</t>
    </r>
  </si>
  <si>
    <r>
      <rPr>
        <sz val="11"/>
        <rFont val="Calibri"/>
        <family val="2"/>
      </rPr>
      <t>Nationell identifierare för PVS</t>
    </r>
  </si>
  <si>
    <t>Nasjonal referanse for forsøkssammendraget</t>
  </si>
  <si>
    <t>El número total debe ser superior a 0</t>
  </si>
  <si>
    <t>Koguarv peab olema suurem kui 0!</t>
  </si>
  <si>
    <t>Lukumäärän on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</si>
  <si>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</si>
  <si>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</si>
  <si>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</si>
  <si>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</si>
  <si>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</si>
  <si>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</si>
  <si>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</si>
  <si>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</si>
  <si>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</si>
  <si>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</si>
  <si>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</si>
  <si>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</si>
  <si>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r>
      <rPr>
        <sz val="11"/>
        <rFont val="Calibri"/>
        <family val="2"/>
      </rPr>
      <t>Skupno število mora biti večje od 0!</t>
    </r>
  </si>
  <si>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</si>
  <si>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</si>
  <si>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</si>
  <si>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</si>
  <si>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</si>
  <si>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</si>
  <si>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</si>
  <si>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fajt ki kell választani!</t>
  </si>
  <si>
    <t>Occorre selezionare le specie</t>
  </si>
  <si>
    <t>Būtina pažymėti rūšis!</t>
  </si>
  <si>
    <t>Jānorāda suga.</t>
  </si>
  <si>
    <r>
      <rPr>
        <sz val="11"/>
        <rFont val="Calibri"/>
        <family val="2"/>
      </rPr>
      <t>Trid tintgħażel l-ispeċi!</t>
    </r>
  </si>
  <si>
    <t>Soort moet worden geselecteerd!</t>
  </si>
  <si>
    <t>Należy wybrać gatunek!</t>
  </si>
  <si>
    <t>Selecionar a espécie.</t>
  </si>
  <si>
    <t>Speciile trebuie selectate!</t>
  </si>
  <si>
    <t>Musí sa vybrať druh.</t>
  </si>
  <si>
    <r>
      <rPr>
        <sz val="11"/>
        <rFont val="Calibri"/>
        <family val="2"/>
      </rPr>
      <t>Treba je izbrati vrsto!</t>
    </r>
  </si>
  <si>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</si>
  <si>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</si>
  <si>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</si>
  <si>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</si>
  <si>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</si>
  <si>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</si>
  <si>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</si>
  <si>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</si>
  <si>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</si>
  <si>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</si>
  <si>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</si>
  <si>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</si>
  <si>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</si>
  <si>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</si>
  <si>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</si>
  <si>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</si>
  <si>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</si>
  <si>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r>
      <rPr>
        <sz val="11"/>
        <rFont val="Calibri"/>
        <family val="2"/>
      </rPr>
      <t>Vsaj 1 vrstica!</t>
    </r>
  </si>
  <si>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</si>
  <si>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</si>
  <si>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</si>
  <si>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</si>
  <si>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</si>
  <si>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</si>
  <si>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</si>
  <si>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</si>
  <si>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</si>
  <si>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</si>
  <si>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</si>
  <si>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t>
    </r>
  </si>
  <si>
    <t>Soort</t>
  </si>
  <si>
    <t>Gatunek</t>
  </si>
  <si>
    <t>Espécie</t>
  </si>
  <si>
    <t>Specia</t>
  </si>
  <si>
    <r>
      <rPr>
        <sz val="11"/>
        <rFont val="Calibri"/>
        <family val="2"/>
      </rPr>
      <t>Vrsta</t>
    </r>
  </si>
  <si>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</si>
  <si>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</si>
  <si>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</si>
  <si>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</si>
  <si>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</si>
  <si>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</si>
  <si>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</si>
  <si>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</si>
  <si>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</si>
  <si>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</si>
  <si>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</si>
  <si>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</si>
  <si>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</si>
  <si>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</si>
  <si>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</si>
  <si>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</si>
  <si>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Bez možnosti zotavenia (t. j. bez nadobudnutia vedomia):</t>
  </si>
  <si>
    <r>
      <rPr>
        <sz val="11"/>
        <rFont val="Calibri"/>
        <family val="2"/>
      </rPr>
      <t>Nepovratna</t>
    </r>
  </si>
  <si>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</si>
  <si>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</si>
  <si>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</si>
  <si>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</si>
  <si>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</si>
  <si>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</si>
  <si>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</si>
  <si>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</si>
  <si>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</si>
  <si>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</si>
  <si>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</si>
  <si>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</si>
  <si>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</si>
  <si>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</si>
  <si>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</si>
  <si>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(mierne)</t>
  </si>
  <si>
    <r>
      <rPr>
        <sz val="11"/>
        <rFont val="Calibri"/>
        <family val="2"/>
      </rPr>
      <t>Blaga</t>
    </r>
  </si>
  <si>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</si>
  <si>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</si>
  <si>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</si>
  <si>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</si>
  <si>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</si>
  <si>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</si>
  <si>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</si>
  <si>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</si>
  <si>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</si>
  <si>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</si>
  <si>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</si>
  <si>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</si>
  <si>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</si>
  <si>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</si>
  <si>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 (stredne závažné)</t>
  </si>
  <si>
    <r>
      <rPr>
        <sz val="11"/>
        <rFont val="Calibri"/>
        <family val="2"/>
      </rPr>
      <t>Zmerna</t>
    </r>
  </si>
  <si>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</si>
  <si>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</si>
  <si>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</si>
  <si>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</si>
  <si>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</si>
  <si>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</si>
  <si>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</si>
  <si>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</si>
  <si>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</si>
  <si>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</si>
  <si>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</si>
  <si>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</si>
  <si>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</si>
  <si>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</si>
  <si>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</si>
  <si>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Závažné (kruté)</t>
  </si>
  <si>
    <r>
      <rPr>
        <sz val="11"/>
        <rFont val="Calibri"/>
        <family val="2"/>
      </rPr>
      <t>Težavna</t>
    </r>
  </si>
  <si>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</si>
  <si>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</si>
  <si>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</si>
  <si>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</si>
  <si>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</si>
  <si>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</si>
  <si>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</si>
  <si>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</si>
  <si>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</si>
  <si>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</si>
  <si>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</si>
  <si>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Numru totali</t>
    </r>
  </si>
  <si>
    <t>Totaal aantal</t>
  </si>
  <si>
    <t>Łączna liczba</t>
  </si>
  <si>
    <t>Număr total</t>
  </si>
  <si>
    <r>
      <rPr>
        <sz val="11"/>
        <rFont val="Calibri"/>
        <family val="2"/>
      </rPr>
      <t>Skupno število</t>
    </r>
  </si>
  <si>
    <r>
      <rPr>
        <sz val="11"/>
        <rFont val="Calibri"/>
        <family val="2"/>
      </rPr>
      <t>Totalt antal</t>
    </r>
  </si>
  <si>
    <t>I alt</t>
  </si>
  <si>
    <t>Explique brevemente si se han alcanzado los objetivos fijados en el proyecto autorizado y, en caso afirmativo, en qué medida Exponga los motivos por los que no se han alcanzado los objetivos
¿Se han producido otras constataciones significativas?
¿Qué beneficios se han derivado del trabajo realizado hasta la fecha? ¿Se esperan nuevos beneficios?
¿Se han divulgado los resultados de este proyecto, incluso cuando las hipótesis no han quedado demostradas? En caso afirmativo, describa cómo En caso negativo, indique cómo y cuándo se espera publicar los resultados</t>
  </si>
  <si>
    <t>Selgitage lühidalt, kas ja mil määral on saavutatud loa saanud projekti eesmärgid. Kui eesmärke ei ole saavutatud, siis esitage selle põhjused.
Kas projektil on muid märkimisväärseid tulemusi?
Millist kasu on toonud seni tehtud töö ja kas on oodata mingit muud kasu?
Kas selle projekti tulemusi on levitatud, sealhulgas juhul, kui hüpoteesid ei ole kinnitust leidnud? Kui jah, siis kirjeldage, kuidas. Kui ei, siis märkige, kuidas ja millal kavatsetakse tulemused avalikustada.</t>
  </si>
  <si>
    <t>Kerro lyhyesti, missä määrin hyväksytyn hankkeen tavoitteet on saavutettu. Jos tavoitteita ei ole saavutettu, kerro, miksi ei.
Onko muita merkittäviä löydöksiä tehty?
Mitä hyötyjä hankkeesta on koitunut tähän asti? Onko muita hyötyjä vielä odotettavissa?
Onko tämän hankkeen tulokset julkaistu, siinäkin tapauksessa, ettei hypoteeseja voitu osoittaa toteen? Jos on, kerro miten. Jos ei ole, kerro, milloin ja miten tulokset on määrä julkaista.</t>
  </si>
  <si>
    <t>Expliquer brièvement si, et dans quelle mesure, les objectifs fixés dans le projet autorisé ont été atteints. Le cas échéant, indiquer les raisons pour lesquelles les objectifs n’ont pas été atteints.
D’autres résultats importants ont-ils été obtenus?
Quels bénéfices ont-ils résulté des travaux à ce jour, et d’autres bénéfices sont-ils attendus?
Les résultats de ce projet ont-ils été diffusés, y compris dans les cas où les hypothèses ne se sont pas vérifiées? Dans l’affirmative, préciser comment. Dans le cas contraire, indiquer quand et comment il est prévu de publier les résultats.</t>
  </si>
  <si>
    <t>Ukratko objasnite jesu li i u kojoj mjeri ostvareni ciljevi utvrđeni u odobrenom projektu. Navedite razloge ako ciljevi nisu ostvareni.
Je li bilo drugih značajnih nalaza?
Koje su koristi proizašle iz dosadašnjeg rada i očekuju li se dodatne koristi?
Jesu li rezultati projekta objavljeni, i ako hipoteze nisu dokazane? Ako jesu, objasnite kako. Ako nisu, navedite kako se i kada očekuje objava rezultata.</t>
  </si>
  <si>
    <t>Röviden fejtse ki, hogy az engedélyezett projekt célkitűzései teljesültek-e, és ha igen, milyen mértékben! Amennyiben a célok nem teljesültek, ismertesse ennek okait!
Születtek-e más jelentős megállapítások?
Eddig milyen eredményekkel szolgált a munka, és milyen további eredmények várhatók?
Sor került-e a projekt eredményeinek terjesztésére, ideértve azt is, ha a feltételezések nem nyertek igazolást? Ha igen, kérjük, ismertesse ennek módját! Ha nem, jelezze, hogy az eredmények nyilvánosságra hozatala hogyan és mikor várható!</t>
  </si>
  <si>
    <t>Illustrare brevemente se, e in quale misura, sono stati raggiunti gli obiettivi definiti nel progetto autorizzato. Se gli obiettivi non sono stati conseguiti, spiegare perché.
Ci sono stati altri risultati significativi?
Quali benefici sono risultati dal lavoro svolto finora? Si prevedono ulteriori benefici?
Sono stati diffusi i risultati del presente progetto, anche se le ipotesi non sono state dimostrate? Se sì, descrivere in che modo. Se no, indicare quando e come è prevista la pubblicazione dei risultati</t>
  </si>
  <si>
    <t>Trumpai paaiškinkite, ar ir kiek pasiekti patvirtintame projekte nustatyti tikslai. Nurodykite priežastis, jei tikslai nebuvo pasiekti.
Ar buvo nustatyta kitų svarbių faktų?
Kokią naudą davė ligi šiol atliktas darbas ir ar tikimasi ateityje gauti daugiau naudos?
Ar projekto rezultatai buvo paskelbti, taip pat tais atvejais, kai hipotezės nebuvo patvirtintos? Jei taip, aprašykite, kaip tai padaryta. Jei ne, nurodykite, kaip ir kada tikimasi paskelbti rezultatus.</t>
  </si>
  <si>
    <t>Īsi izskaidro, vai un kādā mērā ir sasniegti apstiprinātajā projektā izvirzītie mērķi. Ja mērķi nav sasniegti, norāda iemeslus.
Vai ir bijuši citi būtiski konstatējumi?
Kādi ir ieguvumi no līdzšinējā darba un vai ir paredzami vēl citi ieguvumi nākotnē?
Vai projekta rezultāti ir izplatīti, t. sk. gadījumos, kad hipotēzes nav pierādītas? Ja jā, apraksta, kā. Ja nē, norāda, kā un kad rezultātus iecerēts publiskot.</t>
  </si>
  <si>
    <r>
      <rPr>
        <sz val="11"/>
        <rFont val="Calibri"/>
        <family val="2"/>
      </rPr>
      <t>Spjega fil-qosor jekk, u sa liema punt, intlaħqu l-objettivi stabbiliti fil-proġett awtorizzat. Agħti raġunijiet jekk l-objettivi ma ntlaħqux.
Kien hemm sejbiet sinifikanti oħra?
X’benefiċċji rriżultaw mix-xogħol s’issa? Huma mistennija aktar benefiċċji?
Ixxerrdu r-riżultati ta’ dan il-proġett, inkluż fejn l-ipotesijiet mhumiex ippruvati? Jekk iva, iddeskrivi kif. Jekk le, indika kif u meta mistennija jiġu ppubblikati r-riżultati.</t>
    </r>
  </si>
  <si>
    <t>Leg kort uit of en in hoeverre de doelstellingen van het toegelaten project zijn bereikt. Vermeld de redenen indien de doelstellingen niet zijn bereikt.
Zijn er andere belangrijke bevindingen?
Welke voordelen heeft het werk tot dusver opgeleverd en zijn er nog meer voordelen te verwachten?
Zijn de resultaten van dit project verspreid, ook indien de hypothesen niet zijn bewezen? Zo ja, beschrijf dan hoe. Zo niet, geef dan aan hoe en wanneer de resultaten naar verwachting bekend zullen worden gemaakt.</t>
  </si>
  <si>
    <t>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t>
  </si>
  <si>
    <t>Explique sucintamente se, e em que medida, os objetivos estabelecidos no projeto autorizado foram alcançados. Caso os objetivos não tenham sido alcançados, justifique.
Foram extraídas outras conclusões significativas?
Quais os benefícios auferidos do trabalho até à data? São esperados outros benefícios?
Os resultados deste projeto foram divulgados, mesmo nos casos em que as hipóteses não são comprovadas? Em caso afirmativo, descreva de que forma. Caso contrário, indique como e quando se espera que os resultados sejam divulgados.</t>
  </si>
  <si>
    <t>Explicați pe scurt dacă și în ce măsură au fost îndeplinite obiectivele stabilite în proiectul autorizat. În cazul în care obiectivele nu au fost atinse, explicați care au fost motivele.
Există alte constatări semnificative?
Ce beneficii au rezultat din activitate până în prezent? Preconizați obținerea altor avantaje?
Rezultatele acestui proiect au fost diseminate, inclusiv atunci când ipotezele nu sunt dovedite? În caz afirmativ, descrieți în ce mod. În caz contrar, indicați cum și când se preconizează publicarea rezultatelor.</t>
  </si>
  <si>
    <t>Stručne vysvetlite, či a do akej miery boli dosiahnuté ciele stanovené v schválenom projekte. Ak sa ciele nepodarilo dosiahnuť, uveďte dôvody.
Dospelo sa k nejakým ďalším významným zisteniam?
Aké prínosy vyplynuli z doterajšej práce a aké sa ešte očakávajú?
Boli výsledky tohto projektu zverejnené, a to aj v prípadoch, ak sa hypotézy nepreukázali? Ak áno, opíšte ako. Ak nie, uveďte ako a kedy sa očakáva zverejnenie výsledkov.</t>
  </si>
  <si>
    <r>
      <rPr>
        <sz val="11"/>
        <rFont val="Calibri"/>
        <family val="2"/>
      </rPr>
      <t>Na kratko pojasnite, ali so bili cilji, določeni v odobrenem projektu, doseženi in v kakšnem obsegu. Če cilji niso bili doseženi, navedite razloge.
Ali obstajajo druge pomembne ugotovitve?
Katere koristi so bile doslej pridobljene z delom in ali pričakujete še druge koristi?
Ali ste razširjali informacije o rezultatih tega projekta? Tudi kadar hipoteze niso bile potrjene? Če je odgovor pritrdilen, opišite, kako. Če je odgovor nikalen, navedite, kako in kdaj bodo rezultati predvidoma objavljeni.</t>
    </r>
  </si>
  <si>
    <r>
      <rPr>
        <sz val="11"/>
        <rFont val="Calibri"/>
        <family val="2"/>
      </rPr>
      <t>Förklara kortfattat om och i vilken utsträckning de mål som anges i det godkända projektet har uppnåtts. Ange skälen, om målen inte har uppnåtts.
Har det kommit fram några andra viktiga resultat?
Vilken nytta har det hittills utförda arbetet resulterat i, och kan ytterligare nytta väntas?
Har resultaten av detta projekt spridits, även i de fall där hypoteserna inte har bevisats? Beskriv i så fall hur. Om inte, ange hur och när resultaten förväntas offentliggöras.</t>
    </r>
  </si>
  <si>
    <t>¿Cuál es la correlación entre el número de animales utilizados y los niveles reales de severidad con los estimados? Si el número real es superior al estimado, le rogamos ofrezca una explicación Si el número real es inferior, le rogamos ofrezca una explicación, a menos que esta diferencia sea consecuencia de una operación de reducción o de refinamiento</t>
  </si>
  <si>
    <t>Kuidas erinevad tegelik kasutatud loomade arv ja tegelikud raskusastmed vastavatest hinnangulistest näitajatest? Kui tegelik arv on hinnangulisest arvust suurem, siis esitage selle kohta selgitus. Kui tegelik arv on väiksem, siis esitage selle kohta selgitus, kui erinevus ei ole tingitud vähendamisest või täiustamisest.</t>
  </si>
  <si>
    <t>Miten hyvin käytettyjen eläinten määrä ja haittojen todellinen vakavuus vastaavat ennakoituja määriä ja vakavuusluokkia? Jos todelliset määrät ovat suuremmat kuin arvioidut määrät, perustele miksi. Jos todelliset määrät ovat pienemmät kuin arvioidut määrät, perustele miksi, ellei erotus johdu vähentämis- tai parantamistoimista.</t>
  </si>
  <si>
    <t>Le nombre d’animaux utilisés et les degrés de gravité réelle correspondent-ils aux estimations? Si le nombre réel est supérieur au nombre estimé, fournir une explication. Si le nombre réel est inférieur au nombre estimé, fournir une explication, à moins que la différence ne résulte de l’application du principe de réduction ou de raffinement.</t>
  </si>
  <si>
    <t>Usporedite broj iskorištenih životinja i stvarnu težinu postupaka s predviđenim brojem odnosno težinom. Ako su stvarni brojevi veći od predviđenih, objasnite. Ako su stvarni brojevi manji, objasnite, osim ako je razlika rezultat smanjenja ili poboljšanja.</t>
  </si>
  <si>
    <t>Hogyan viszonyul az alkalmazott egyedszám és a valós súlyosság a becslésekhez? Ha a tényleges számok magasabbak a becsülteknél, kérjük, adjon magyarázatot! Ha a tényleges számok alacsonyabbak, kérjük, adjon magyarázatot, kivéve, ha ez a különbség a csökkentés vagy a tökéletesítés eredménye!</t>
  </si>
  <si>
    <t>In che modo il numero di animali utilizzati e le gravità effettive sono comparabili a quelli stimati? Se i numeri effettivi sono maggiori dei numeri stimati, spiegare perché. Se i numeri effettivi sono inferiori ai numeri stimati, spiegare perché, a meno che tale differenza non sia dovuta alla "riduzione" o al "perfezionamento"</t>
  </si>
  <si>
    <t>Kiek naudojamų gyvūnų skaičius ir faktiniai sunkumo lygiai skiriasi nuo įverčių? Jeigu faktiniai skaičiai didesni nei įverčiai, pateikite paaiškinimą. Jeigu faktiniai skaičiai mažesni, pateikite paaiškinimą, nebent toks skirtumas atsirado dėl gyvūnų naudojimo mažinimo arba sąlygų gerinimo priemonių.</t>
  </si>
  <si>
    <t>Izmantoto dzīvnieku skaits un faktiskās smaguma pakāpes salīdzinājumā ar aplēsēm. Ja faktiskais skaits ir lielāks par aplēsto, sniedz skaidrojumu. Ja faktiskais skaits ir mazāks, sniedz skaidrojumu, izņemot gadījumus, kad iemesls ir samazināšana vai pilnveidošana.</t>
  </si>
  <si>
    <r>
      <rPr>
        <sz val="11"/>
        <rFont val="Calibri"/>
        <family val="2"/>
      </rPr>
      <t>Kif jitqabblu l-għadd ta’ annimali użati u l-gradi ta’ severità reali ma’ dawk stmati? Jekk l-għadd reali jkun ogħla mill-għadd stmat, jekk jogħġbok agħti spjegazzjoni. Jekk l-għadd reali huwa aktar baxx, jekk jogħġbok agħti spjegazzjoni, sakemm din id-differenza ma tkunx riżultat ta’ Tnaqqis jew Irfinar.</t>
    </r>
  </si>
  <si>
    <t>Hoe staan de aantallen gebruikte dieren en de werkelijke ernstgraden in verhouding tot de geraamde aantallen? Als de werkelijke aantallen hoger zijn dan de geraamde aantallen, licht dit dan toe. Als de werkelijke aantallen lager zijn, licht dit dan toe, tenzij dat verschil het gevolg is van vermindering of verfijning.</t>
  </si>
  <si>
    <t>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t>
  </si>
  <si>
    <t>Como se comparam os números reais e previstos de animais utilizados e por severidade efetiva? Caso os números reais sejam superiores aos previstos, justifique. Caso os números reais sejam inferiores, justifique, exceto se essa diferença for consequência de redução ou de refinamento.</t>
  </si>
  <si>
    <t>Cum se compară numărul de animale utilizate și gradul real de severitate cu cele estimate? În cazul în care numărul real este mai mare decât numărul estimat, vă rugăm să furnizați o explicație. În cazul în care numărul real este mai mic, vă rugăm să furnizați o explicație, cu excepția cazului în care diferența este rezultatul reducerii sau al îmbunătățirii.</t>
  </si>
  <si>
    <t>Zodpovedajú počty použitých zvierat a skutočná závažnosť (krutosť) postupov odhadom? Ak sú skutočné počty vyššie ako odhadované počty, poskytnite vysvetlenie. Ak sú skutočné počty nižšie, poskytnite vysvetlenie, ak uvedený rozdiel nie je výsledkom uplatnenia zásad obmedzenia alebo zjemnenia.</t>
  </si>
  <si>
    <r>
      <rPr>
        <sz val="11"/>
        <rFont val="Calibri"/>
        <family val="2"/>
      </rPr>
      <t>Kakšna je razlika med številom uporabljenih živali in dejanskimi težavnostmi ter ocenjenim številom in težavnostmi? Če so dejanske številke večje od ocenjenih, pojasnite razliko. Če so dejanske številke manjše, pojasnite razliko, razen če ta ni posledica zmanjšanja ali izboljšanja.</t>
    </r>
  </si>
  <si>
    <r>
      <rPr>
        <sz val="11"/>
        <rFont val="Calibri"/>
        <family val="2"/>
      </rPr>
      <t>Hur överensstämmer antalet djur som använts och de faktiska svårhetsgraderna med de uppskattade? Lämna en förklaring i förekommande fall om de faktiska siffrorna är högre än de uppskattade siffrorna. Lämna en förklaring i förekommande fall om de faktiska siffrorna är lägre, såvida inte denna skillnad beror på en begränsning eller förfining.</t>
    </r>
  </si>
  <si>
    <t>¿Cuál es la correlación entre el destino de los animales que se mantienen vivos al final del estudio y su destino previsto? Explique su respuesta</t>
  </si>
  <si>
    <t>Kuidas erineb loomade katsejärgne saatus nende kavandatud saatusest? Esitage selgitus.</t>
  </si>
  <si>
    <t>Miten hyvin hengissä pidettyjen eläinten kohtalo tutkimuksen päättyessä vastaa ennakoitua kohtaloa? Perustele.</t>
  </si>
  <si>
    <t>Le sort des animaux maintenus en vie à la fin de l’étude correspond-il au sort prévu? Fournir une explication.</t>
  </si>
  <si>
    <t>Usporedite sudbinu životinja koje su na kraju studije ostavljene na životu s predviđenom sudbinom tih životinja. Objasnite.</t>
  </si>
  <si>
    <t>Hogyan viszonyul a vizsgálat végén életben maradt állatok sorsa a várthoz? Kérjük, adjon magyarázatot!</t>
  </si>
  <si>
    <t>Qual è la differenza tra la sorte degli animali mantenuti in vita al termine dello studio e la sorte prevista? Fornire spiegazioni in merito</t>
  </si>
  <si>
    <t>Kuo gyvūnų, kurie užbaigus tyrimą palikti gyvi, likimas skiriasi nuo jų numatytojo likimo? Pateikite paaiškinimą.</t>
  </si>
  <si>
    <t>Pētījuma beigās dzīvi palikušo dzīvnieku liktenis salīdzinājumā ar aplēsēm. Sniedz skaidrojumu.</t>
  </si>
  <si>
    <r>
      <rPr>
        <sz val="11"/>
        <rFont val="Calibri"/>
        <family val="2"/>
      </rPr>
      <t>Kif jitqabbel id-destin tal-annimali li jinżammu ħajjin fi tmiem l-istudju mad-destin stmat? Jekk jogħġbok agħti spjegazzjoni.</t>
    </r>
  </si>
  <si>
    <t>Hoe is het lot van de dieren die aan het einde van de studie in leven worden gehouden in vergelijking met het geschatte lot? Geef een toelichting.</t>
  </si>
  <si>
    <t>Jak wygląda los zwierząt utrzymywanych przy życiu po zakończeniu badania w porównaniu z szacunkami? Proszę przedstawić wyjaśnienie.</t>
  </si>
  <si>
    <t>O destino dos animais mantidos vivos no final do estudo corresponde ao destino previsto? Justifique.</t>
  </si>
  <si>
    <t>Cum se compară situația animalelor aflate în viață la sfârșitul studiului cu situația estimată? Vă rugăm să furnizați o explicație.</t>
  </si>
  <si>
    <t>Zodpovedá osud zvierat, ktoré na konci štúdie zostávajú nažive, očakávaniam? Poskytnite vysvetlenie.</t>
  </si>
  <si>
    <r>
      <rPr>
        <sz val="11"/>
        <rFont val="Calibri"/>
        <family val="2"/>
      </rPr>
      <t>Kakšna je razlika med usodo živali, ki so se ohranile pri življenju na koncu študije, in ocenjeno usodo? Pojasnite.</t>
    </r>
  </si>
  <si>
    <r>
      <rPr>
        <sz val="11"/>
        <rFont val="Calibri"/>
        <family val="2"/>
      </rPr>
      <t>Vad händer med djuren som hålls vid liv i slutet av studien, och stämmer detta överens med deras planerade öde? Lämna en förklaring.</t>
    </r>
  </si>
  <si>
    <r>
      <t xml:space="preserve">Con los conocimientos adquiridos gracias a este proyecto, ¿se han identificado o desarrollado nuevos enfoques que podrían sustituir a algunas o a la totalidad de las utilizaciones de animales en proyectos similares (incluido el desarrollo o la validación de nuevas técnicas </t>
    </r>
    <r>
      <rPr>
        <i/>
        <sz val="11"/>
        <rFont val="Calibri"/>
        <family val="2"/>
        <scheme val="minor"/>
      </rPr>
      <t>in vitro</t>
    </r>
    <r>
      <rPr>
        <sz val="11"/>
        <rFont val="Calibri"/>
        <family val="2"/>
        <scheme val="minor"/>
      </rPr>
      <t xml:space="preserve"> o </t>
    </r>
    <r>
      <rPr>
        <i/>
        <sz val="11"/>
        <rFont val="Calibri"/>
        <family val="2"/>
        <scheme val="minor"/>
      </rPr>
      <t>in silico</t>
    </r>
    <r>
      <rPr>
        <sz val="11"/>
        <rFont val="Calibri"/>
        <family val="2"/>
        <scheme val="minor"/>
      </rPr>
      <t>)?</t>
    </r>
  </si>
  <si>
    <r>
      <t xml:space="preserve">Kas selle projekti tulemusena saadud teadmiste abil on kindlaks tehtud või välja töötatud uusi meetodeid, mis võimaldaksid loobuda mõnel või mis tahes juhul loomade kasutamisest sarnastes projektides (sh uute </t>
    </r>
    <r>
      <rPr>
        <i/>
        <sz val="11"/>
        <rFont val="Calibri"/>
        <family val="2"/>
        <scheme val="minor"/>
      </rPr>
      <t>in vitro</t>
    </r>
    <r>
      <rPr>
        <sz val="11"/>
        <rFont val="Calibri"/>
        <family val="2"/>
        <scheme val="minor"/>
      </rPr>
      <t xml:space="preserve"> või </t>
    </r>
    <r>
      <rPr>
        <i/>
        <sz val="11"/>
        <rFont val="Calibri"/>
        <family val="2"/>
        <scheme val="minor"/>
      </rPr>
      <t>in silico</t>
    </r>
    <r>
      <rPr>
        <sz val="11"/>
        <rFont val="Calibri"/>
        <family val="2"/>
        <scheme val="minor"/>
      </rPr>
      <t xml:space="preserve"> meetodite väljatöötamine/valideerimine)?</t>
    </r>
  </si>
  <si>
    <t>Onko tästä hankkeesta saadun tiedon perusteella voitu määrittää/kehittää uusia toimintatapoja, joilla voidaan korvata eläinten käyttöä osittain tai kokonaan samankaltaisissa hankkeissa (mukaan lukien uusien in vitro- ja in silico –tekniikoiden kehittäminen/validointi)?</t>
  </si>
  <si>
    <t>Les connaissances acquises dans le cadre de ce projet ont-elles permis de mettre en évidence ou d’élaborer de nouvelles approches susceptibles de remplacer tout ou partie des utilisations d’animaux dans des projets similaires (y compris la mise au point ou la validation de nouvelles méthodes in vitro ou in silico)?</t>
  </si>
  <si>
    <r>
      <t xml:space="preserve">Na temelju znanja stečenog u okviru ovog projekta, jesu li utvrđeni/razvijeni novi pristupi koji bi mogli zamijeniti neka ili sva korištenja životinja u sličnim projektima (uključujući razvoj/vrednovanje novih </t>
    </r>
    <r>
      <rPr>
        <i/>
        <sz val="11"/>
        <rFont val="Calibri"/>
        <family val="2"/>
        <scheme val="minor"/>
      </rPr>
      <t>in vitro</t>
    </r>
    <r>
      <rPr>
        <sz val="11"/>
        <rFont val="Calibri"/>
        <family val="2"/>
        <scheme val="minor"/>
      </rPr>
      <t xml:space="preserve"> ili </t>
    </r>
    <r>
      <rPr>
        <i/>
        <sz val="11"/>
        <rFont val="Calibri"/>
        <family val="2"/>
        <scheme val="minor"/>
      </rPr>
      <t>in silico</t>
    </r>
    <r>
      <rPr>
        <sz val="11"/>
        <rFont val="Calibri"/>
        <family val="2"/>
        <scheme val="minor"/>
      </rPr>
      <t xml:space="preserve"> tehnika)?</t>
    </r>
  </si>
  <si>
    <t>A projekt keretében szerzett ismeretek alapján azonosítottak-e olyan új megközelítést, amellyel részben vagy teljesen kiváltható az állatok használata hasonló projektekben (ideértve az új in vitro vagy in silico technikák kifejlesztését/hitelesítését)?</t>
  </si>
  <si>
    <t>In base alla conoscenza acquisita con il presente progetto, sono stati individuati/sviluppati nuovi approcci che potrebbero sostituire in parte o totalmente l'uso degli animali in progetti simili (compreso lo sviluppo/la convalida di nuove tecniche in vitro o in silico)?</t>
  </si>
  <si>
    <t>Ar vykdant projektą pavyko sukaupti žinių ir nustatyti (sukurti) naujų metodų, kuriais būtų galima iš dalies arba visiškai pakeisti gyvūnų naudojimą panašiuose projektuose (įskaitant naujų „in vitro“ arba „in silico“ metodų kūrimą (patvirtinimą))?</t>
  </si>
  <si>
    <r>
      <t xml:space="preserve">Vai, pateicoties projektā gūtajām zināšanām, ir apzinātas/izstrādātas kādas jaunas pieejas, kas ļautu līdzīgos projektos pilnībā vai daļēji aizstāt dzīvnieku izmantošanu (te ietilpst arī jaunu </t>
    </r>
    <r>
      <rPr>
        <i/>
        <sz val="11"/>
        <rFont val="Calibri"/>
        <family val="2"/>
        <scheme val="minor"/>
      </rPr>
      <t>in vitro</t>
    </r>
    <r>
      <rPr>
        <sz val="11"/>
        <rFont val="Calibri"/>
        <family val="2"/>
        <scheme val="minor"/>
      </rPr>
      <t xml:space="preserve"> vai </t>
    </r>
    <r>
      <rPr>
        <i/>
        <sz val="11"/>
        <rFont val="Calibri"/>
        <family val="2"/>
        <scheme val="minor"/>
      </rPr>
      <t>in silico</t>
    </r>
    <r>
      <rPr>
        <sz val="11"/>
        <rFont val="Calibri"/>
        <family val="2"/>
        <scheme val="minor"/>
      </rPr>
      <t xml:space="preserve"> paņēmienu izstrāde/validēšana)?</t>
    </r>
  </si>
  <si>
    <r>
      <rPr>
        <sz val="11"/>
        <rFont val="Calibri"/>
        <family val="2"/>
      </rPr>
      <t>Bl-għarfien miksub minn dan il-proġett, ġie identifikat jew żviluppat xi approċċ ġdid li jista’ jissostitwixxi l-użu kollu jew parti minnu ta’ annimali fi proġetti simili (inkluż l-iżvilupp jew il-validazzjoni ta’ tekniki ġodda in vitro jew in silico)?</t>
    </r>
  </si>
  <si>
    <t>Zijn met de kennis die uit dit project is verkregen nieuwe benaderingen geïdentificeerd/ontwikkeld die het gebruik van dieren in soortgelijke projecten geheel of gedeeltelijk zouden kunnen vervangen (met inbegrip van de ontwikkeling/validering van nieuw in-vitro- of in-silicotechnieken)?</t>
  </si>
  <si>
    <t>Czy dzięki wiedzy uzyskanej w ramach tego projektu zidentyfikowano/rozwinięto nowe podejścia, które mogłyby zastąpić niektóre lub wszystkie przypadki wykorzystania zwierząt w podobnych projektach (w tym opracowanie/zatwierdzenie nowych technik in vitro lub in silico)?</t>
  </si>
  <si>
    <t>Os conhecimentos obtidos no âmbito deste projeto permitiram identificar/desenvolver novas abordagens suscetíveis de substituir, em parte ou na totalidade, a utilização de animais em projetos similares (incluindo o desenvolvimento/validação de novas técnicas in vitro ou in silico)?</t>
  </si>
  <si>
    <r>
      <t xml:space="preserve">Având în vedere cunoștințele obținute în urma acestui proiect, au fost identificate/elaborate noi abordări care ar putea înlocui unele sau toate utilizările de animale în proiecte similare (inclusiv dezvoltarea/validarea noilor tehnici </t>
    </r>
    <r>
      <rPr>
        <i/>
        <sz val="11"/>
        <rFont val="Calibri"/>
        <family val="2"/>
        <scheme val="minor"/>
      </rPr>
      <t>in vitro</t>
    </r>
    <r>
      <rPr>
        <sz val="11"/>
        <rFont val="Calibri"/>
        <family val="2"/>
        <scheme val="minor"/>
      </rPr>
      <t xml:space="preserve"> sau </t>
    </r>
    <r>
      <rPr>
        <i/>
        <sz val="11"/>
        <rFont val="Calibri"/>
        <family val="2"/>
        <scheme val="minor"/>
      </rPr>
      <t>in silico</t>
    </r>
    <r>
      <rPr>
        <sz val="11"/>
        <rFont val="Calibri"/>
        <family val="2"/>
        <scheme val="minor"/>
      </rPr>
      <t>)?</t>
    </r>
  </si>
  <si>
    <t>Identifikovali/vypracovali sa na základe poznatkov, ku ktorým sa dospelo v rámci tohto projektu, nové prístupy, vďaka ktorým by sa pri podobných projektoch mohlo vylúčiť použitie niektorých alebo všetkých zvierat (vrátane vývoja/validácie nových techník in vitro alebo in silico)?</t>
  </si>
  <si>
    <r>
      <rPr>
        <sz val="11"/>
        <rFont val="Calibri"/>
        <family val="2"/>
      </rPr>
      <t>Ali so bili glede na znanje, pridobljeno pri tem projektu, ugotovljeni/razviti novi pristopi, ki bi lahko deloma ali v celoti nadomestili uporabo živali pri podobnih projektih (vključno z razvojem/validacijo novih tehnik in vitro ali in silico)?</t>
    </r>
  </si>
  <si>
    <r>
      <rPr>
        <sz val="11"/>
        <rFont val="Calibri"/>
        <family val="2"/>
      </rPr>
      <t>Ange baserat på den kunskap som erhållits från detta projekt om nya metoder har identifierats/utvecklats (inklusive utveckling/validering av nya in vitro- eller in silico-tekniker) genom vilka användningen av djur i liknande projekt delvis eller helt kan ersättas?</t>
    </r>
  </si>
  <si>
    <t>Con los conocimientos adquiridos gracias a este proyecto, ¿sería posible mejorar el diseño experimental para permitir una mayor reducción de la utilización de animales y, en caso afirmativo, de qué manera? 
Ofrezca una explicación cuando el número de animales utilizados haya sido inferior al originalmente previsto</t>
  </si>
  <si>
    <t>Kas selle projekti tulemusena saadud teadmiste abil saaks täiustada katse kavandamist, et vähendada veelgi loomade kasutamist? Kui jah, siis kuidas? 
Esitage selgitus, kui kasutatud loomade arv oli algselt prognoositust väiksem.</t>
  </si>
  <si>
    <t>Voitaisiinko tästä hankkeesta saadun tiedon perusteella parantaa koesuunnittelua siten, että käytettävien eläinten määrää voitaisiin edelleen vähentää? 
Jos voitaisiin, miten? Jos käytettyjen eläinten määrä oli alun perin arvioitua pienempi, kerro miksi.</t>
  </si>
  <si>
    <t>Les connaissances acquises dans le cadre de ce projet permettraient-elles d’améliorer le dispositif expérimental afin de réduire encore l’utilisation d’animaux et, dans l’affirmative, de quelle manière? 
Fournir une explication lorsque le nombre d’animaux utilisés a été inférieur au nombre initialement estimé.</t>
  </si>
  <si>
    <t>Na temelju znanja stečenog u okviru ovog projekta, bi li se mogao poboljšati koncept pokusa tako da se omogući daljnje smanjenje korištenja životinja i, ako bi, kako? 
Objasnite ako je broj iskorištenih životinja bio manji od prvotno predviđenog.</t>
  </si>
  <si>
    <t>A projektből származó ismeretek alapján lehet-e javítani a kísérlet felépítését az állatok felhasználásának további csökkentése érdekében, és ha igen, hogyan? 
Adjon magyarázatot arra, ha a felhasznált állatok száma alacsonyabb volt az eredetileg tervezettnél!</t>
  </si>
  <si>
    <t>In base alla conoscenza acquisita con il presente progetto, si potrebbe migliorare la progettazione sperimentale per consentire ulteriori riduzioni dell’uso degli animali e, in tal caso, in che modo? 
Se i numeri degli animali utilizzati sono stati inferiori ai numeri inizialmente previsti, spiegare perché</t>
  </si>
  <si>
    <t>Ar vykdant projektą pavyko sukaupti žinių, kurias panaudojus būtų galima patobulinti eksperimentų planavimą ir toliau mažinti gyvūnų naudojimą? Jei taip, kaip tai būtų daroma? 
Jeigu panaudotų gyvūnų skaičius mažesnis, nei buvo numatyta, pateikite paaiškinimą.</t>
  </si>
  <si>
    <t>Vai, pateicoties projektā gūtajām zināšanām, varētu uzlabot eksperimenta plānu tā, lai būtu iespējams vēl vairāk samazināt dzīvnieku izmantošanu; ja jā, tad kā? 
Ja izmantoto dzīvnieku skaits bijis mazāks par sākotnēji aplēsto, sniedz skaidrojumu.</t>
  </si>
  <si>
    <r>
      <rPr>
        <sz val="11"/>
        <rFont val="Calibri"/>
        <family val="2"/>
      </rPr>
      <t>Bl-għarfien miksub minn dan il-proġett, jista’ jittejjeb aktar it-tfassil tal-esperimenti sabiex jippermetti aktar tnaqqis fl-użu tal-annimali, u jekk iva, kif? 
Agħti spjegazzjoni fejn l-għadd ta’ annimali użat kien inqas minn dak stmat oriġinarjament.</t>
    </r>
  </si>
  <si>
    <t>Kan met de uit dit project verkregen kennis de opzet van het experiment worden verbeterd om een verdere vermindering van het gebruik van dieren mogelijk te maken, en zo ja, hoe? 
Licht toe indien het aantal gebruikte dieren lager was dan oorspronkelijk geraamd.</t>
  </si>
  <si>
    <t>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t>
  </si>
  <si>
    <t>Com os conhecimentos adquiridos no âmbito deste projeto, é possível melhorar a conceção experimental de modo a permitir uma maior redução da utilização de animais e, em caso afirmativo, de que forma? 
Caso o número de animais utilizados seja inferior aos previstos inicialmente, justifique.</t>
  </si>
  <si>
    <t>Având în vedere cunoștințele dobândite în cadrul acestui proiect, ar putea fi îmbunătățită concepția experimentală pentru a permite orice reducere suplimentară a utilizării de animale și, în caz afirmativ, în ce mod? 
Furnizați o explicație în cazul în care numărul de animale utilizate a fost mai mic decât cel estimat inițial.</t>
  </si>
  <si>
    <t>Mohla by sa na základe poznatkov, ku ktorým sa dospelo v rámci tohto projektu, zlepšiť koncepcia experimentu v záujme ďalšieho obmedzenia používania zvierat a ak áno ako? 
Poskytnite vysvetlenie, ak boli počty použitých zvierat nižšie, než sa pôvodne očakávalo.</t>
  </si>
  <si>
    <r>
      <rPr>
        <sz val="11"/>
        <rFont val="Calibri"/>
        <family val="2"/>
      </rPr>
      <t>Ali bi bilo glede na znanje, pridobljeno pri tem projektu, mogoče izboljšati zasnovo poskusov, da bi se omogočilo kakršno koli dodatno zmanjšanje uporabe živali? Če je odgovor pritrdilen, kako? 
Če je bilo število uporabljenih živali manjše od prvotno ocenjenega, pojasnite razliko.</t>
    </r>
  </si>
  <si>
    <r>
      <rPr>
        <sz val="11"/>
        <rFont val="Calibri"/>
        <family val="2"/>
      </rPr>
      <t>Ange baserat på den kunskap som erhållits från detta projekt om experimentdesignen kan förbättras för att möjliggöra ytterligare begränsning av användningen av djur, och i så fall hur? 
Lämna en förklaring om antalet djur som användes var lägre än vad som ursprungligen uppskattades.</t>
    </r>
  </si>
  <si>
    <t>Ofrezca una explicación cuando los niveles reales de severidad hayan sido inferiores a los originalmente previstos
Con los nuevos conocimientos adquiridos gracias a este proyecto, ¿siguen siendo los modelos animales utilizados los más apropiados? Especifique por especie/modelo, cuando proceda
Enumere las nuevas medidas de refinamiento introducidas durante el período de aplicación del proyecto para reducir el daño causado a los animales o mejorar su bienestar 
¿Qué posibilidades existen para seguir aumentando el grado de refinamiento en el futuro merced, por ejemplo, a las tecnologías emergentes, las técnicas o la mejora de los métodos de evaluación del bienestar, puntos finales más tempranos o las medidas de estabulación/cría?</t>
  </si>
  <si>
    <t>Esitage selgitus, kui katsete tegelik raskusaste oli väiksem, kui algselt prognoositud.
Kas selle projekti tulemusena saadud uute teadmiste kohaselt on kasutatavad loomkatsemudelid endiselt kõige asjakohasemad? Palun täpsustage vajaduse korral loomaliikide/mudelite kaupa.
Loetlege kõik projekti käigus rakendatud uudsed täiustused, mille eesmärk on vähendada loomadele tehtavat kahju või parandada loomade heaolu. 
Millised on võimalikud edasise täiustamise viisid, näiteks kujunemisjärgus tehnoloogialahendused ja meetodid, paremad heaolu hindamise meetodid, varasem lõpp-punkt, pidamis- või kasvatusmeetmed?</t>
  </si>
  <si>
    <t>Jos haittojen todellinen vakavuus oli alun perin arvioitua lievempi, kerro miksi.
Kun otetaan huomioon tästä hankkeesta saatu tieto, ovatko käytetyt eläinkoemallit edelleen tarkoituksenmukaisimpia? Täsmennä tätä eläinlaji-/mallikohtaisesti, jos tarpeen.
Luettele hankkeen aikana mahdollisesti käyttöönotetut uudet parantamisen keinot, joilla vähennettiin eläimiin kohdistuvaa haittaa tai parannettiin niiden hyvinvointia. 
Millaisia muita parantamisen mahdollisuuksia on tulevaisuutta silmälläpitäen? (Esimerkiksi kehittyvät teknologiat ja tekniikat tai paremmat hyvinvoinnin arviointimenetelmät, aikaisemmat päätepisteet sekä pito- ja hoitotoimet.)</t>
  </si>
  <si>
    <t>Fournir une explication lorsque la gravité réelle des procédures a été moindre que celle initialement estimée.
Compte tenu des nouvelles connaissances acquises dans le cadre du projet, les modèles animaux utilisés sont-ils toujours les plus appropriés? Préciser par espèce/modèle, s'il y a lieu.
Énumérer tout nouveau raffinement introduit durant le projet en vue de réduire les nuisances causées aux animaux ou d’améliorer leur bien-être. 
Quelles sont les possibilités de nouveaux raffinements susceptibles de découler, par exemple, des technologies émergentes, de méthodes améliorées d’évaluation du bien-être, de l'établissement de «points limites» plus précoces, de mesures d’hébergement/d’élevage?</t>
  </si>
  <si>
    <t>Objasnite ako je stvarna težina postupaka bila manja od prvotno predviđene.
Na temelju znanja stečenog u okviru ovog projekta, jesu li životinjski modeli koji se koriste još uvijek najprikladniji? Prema potrebi navedite vrstu/model.
Navedite sva nova poboljšanja uvedena tijekom projekta kako bi se smanjila šteta koja se nanosi životinjama ili poboljšala njihova dobrobit. 
Koje su potencijalne prilike za daljnje poboljšanje u budućnosti, na primjer, nove tehnologije, tehnike, poboljšane metode procjene dobrobiti, ranije usmrćivanje, mjere povezane sa smještajem ili s uzgojem?</t>
  </si>
  <si>
    <t>Adjon magyarázatot arra, ha a súlyosság kedvezőbben alakult az eredetileg tervezettnél!
A projekt keretében szerzett új ismeretek alapján az alkalmazott állatkísérleti modellek továbbra is a legmegfelelőbbek? Ezt adott esetben fajonként/modellenként kell kifejteni.
Sorolja fel azokat az újszerű tökéletesítési módokat, amelyeket a projekt során az állatokat érő ártalmak csökkentése vagy az állatok jóllétének javítása érdekében vezettek be! 
Mik az esetleges további tökéletesítési lehetőségek, például kialakulóban lévő technológiák vagy eljárások, a jólléti értékelési módszerek javítása, korábbi végpontok, állattartási/tenyésztési intézkedések?</t>
  </si>
  <si>
    <t>Se le gravità effettive sono state inferiori a quelle inizialmente previste, spiegare perché.
In base alle nuove conoscenze acquisite con il presente progetto, i modelli animali utilizzati possono ancora essere considerati i più appropriati? Specificare per specie/modello, se del caso.
Elencare eventuali nuovi perfezionamenti introdotti durante il progetto per ridurre il danno agli animali o migliorarne il benessere. 
Quali sono le potenziali opportunità per un ulteriore perfezionamento in futuro, ad esempio tecnologie emergenti, tecniche, metodi di valutazione del benessere migliori, punti finali precoci, misure relative all’alloggiamento/allevamento?</t>
  </si>
  <si>
    <t>Jeigu faktinis sunkumas mažesnis, nei buvo numatyta, pateikite paaiškinimą.
Atsižvelgiant į naujas žinias, įgytas vykdant projektą, ar taikyti gyvūnų naudojimo modeliai vis dar tinkamiausi? Jei reikia, pateikite patikslinamąją informaciją apie kiekvieną rūšį (modelį).
Išvardykite visus naujus pakeitimus, padarytus vykdant projektą, siekiant sumažinti gyvūnams daromą žalą arba pagerinti jų gerovę. 
Kokios galimybės toliau gerinti gyvūnų naudojimo sąlygas ateityje, pavyzdžiui, naujos technologijos, metodai, geresni gerovės vertinimo metodai, ankstesnė vertinamoji baigtis, laikymo ir būtinosios priežiūros priemonės?</t>
  </si>
  <si>
    <t>Ja faktiskās smaguma pakāpes bijušas zemākas par sākotnēji aplēstajām, sniedz skaidrojumu.
Vai, pateicoties projektā gūtajām jaunajām zināšanām, var secināt, ka vēl aizvien vispiemērotākais paņēmiens ir dzīvnieku modeļu izmantošana? Vajadzības gadījumā norāda pa sugām/modeļiem.
Uzskaita visus projekta laikā jaunievestos pilnveidojumus, kuru mērķis ir samazināt dzīvniekiem nodarīto kaitējumu vai uzlabot to labturību. 
Kādi ir potenciālie pilnveidojumi nākotnē, piem., jauntehnoloģijas, paņēmieni, uzlabotas labturības novērtēšanas metodes, agrāki beigupunkti, izmitināšanas/audzēšanas pasākumi?</t>
  </si>
  <si>
    <r>
      <rPr>
        <sz val="11"/>
        <rFont val="Calibri"/>
        <family val="2"/>
      </rPr>
      <t>Agħti spjegazzjoni fejn il-grad ta’ severità reali kien aktar baxx minn dak stmat oriġinarjament.
Bl-għarfien ġdid miksub minn dan il-proġett, il-mudelli ta’ annimali użati għadhom l-aktar adatti? Jekk jogħġbok speċifika għal kull speċi/mudell, fejn xieraq.
Elenka kull irfinar ġdid introdott matul il-proġett biex titnaqqas il-ħsara lill-annimali jew biex jitjieb il-benessri tagħhom. 
Fejn hemm possibilitajiet ta’ aktar irfinar fil-futur, pereżempju, fit-teknoloġiji emerġenti, fit-tekniki, fil-metodi ta’ valutazzjoni tal-benessri mtejba, fil-punti ta’ tmiem iktar bikrija, fil-miżuri ta’ alloġġ tal-annimali/trobbija tal-annimali?</t>
    </r>
  </si>
  <si>
    <t>Licht toe indien de werkelijke ernst lager was dan oorspronkelijk geraamd.
Zijn de gebruikte diermodellen met de nieuwe kennis die uit dit project is verkregen nog steeds het meest geschikt? Specificeer per soort/model, indien van toepassing.
Vermeld alle nieuwe verfijningen die tijdens het project werden aangebracht om de schade voor de dieren te beperken of het welzijn van de dieren te verbeteren. 
Wat zijn de potentiële mogelijkheden voor verdere verfijning in de toekomst, bijvoorbeeld opkomende technologieën, technieken, verbeterde welzijnsbeoordelingsmethoden, eerdere eindpunten, huisvestings-/houderijmaatregelen?</t>
  </si>
  <si>
    <t>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t>
  </si>
  <si>
    <t>Caso os valores de severidade efetiva sejam inferiores aos previstos inicialmente, justifique.
Com os conhecimentos adquiridos no âmbito deste projeto, os modelos animais utilizados continuam a ser os mais adequados? Discrimine por espécie/modelo, se aplicável.
Enumere quaisquer novos refinamentos introduzidos durante o projeto para reduzir os danos causados aos animais ou para melhorar o seu bem-estar. 
Quais são as potenciais oportunidades de maior refinamento no futuro, por exemplo tecnologias e técnicas novas, melhores métodos de avaliação do bem-estar, limites críticos mais precoces, medidas zootécnicas e de alojamento?</t>
  </si>
  <si>
    <t>Furnizați o explicație în cazul în care severitatea reală a fost mai mică decât cea estimată inițial.
Având în vedere noile cunoștințe obținute în urma acestui proiect, modelele animale utilizate sunt în continuare cele mai adecvate? Vă rugăm să precizați acest aspect, după caz, pentru fiecare specie/model.
Enumerați eventualele îmbunătățiri noi introduse în cadrul proiectului pentru a reduce daunele aduse animalelor sau pentru a le îmbunătăți bunăstarea. 
Care sunt oportunitățile potențiale de îmbunătățire viitoare, de exemplu, tehnologii emergente, tehnici, metode îmbunătățite de evaluare a bunăstării, parametri anteriori, măsuri de adăpostire/de creștere?</t>
  </si>
  <si>
    <t>Poskytnite vysvetlenie, ak bola skutočná závažnosť (krutosť) postupov miernejšia, než sa pôvodne očakávalo.
Sú používané zvieracie modely vzhľadom na nové poznatky, ku ktorým sa dospelo v tomto projekte, stále najvhodnejšie? V náležitom prípade uveďte informácie za každý druh/model.
Uveďte akékoľvek nové zjemňujúce postupy, ktoré sa použili počas projektu s cieľom zmierniť ujmu spôsobenú zvieratám alebo zlepšiť ich životné podmienky. 
Aké sú potenciálne možnosti ďalšieho zjemnenia v budúcnosti (napr. nové technológie, techniky, lepšie metódy na posudzovanie dobrých životných podmienok zvierat, včasnejšie koncové parametre, opatrenia týkajúce sa chovných priestorov a samotného chovu)?</t>
  </si>
  <si>
    <r>
      <rPr>
        <sz val="11"/>
        <rFont val="Calibri"/>
        <family val="2"/>
      </rPr>
      <t>Če so bile dejanske stopnje težavnosti nižje od prvotno ocenjenih, pojasnite razliko.
Ali so glede na znanje, pridobljeno pri tem projektu, uporabljeni živalski modeli še naprej najustreznejši? Po potrebi navedite glede na posamezno vrsto/model.
Navedite vsa morebitna nova izboljšanja, uvedena med projektom za zmanjšanje škode za živali ali izboljšanje njihove dobrobiti. 
Katere so potencialne možnosti za dodatno izboljšanje v prihodnje, na primer nastajajoče tehnologije, tehnike, izboljšane metode ocenjevanja dobrobiti, zgodnejše končne točke, ukrepi za nastanitev/rejo?</t>
    </r>
  </si>
  <si>
    <r>
      <rPr>
        <sz val="11"/>
        <rFont val="Calibri"/>
        <family val="2"/>
      </rPr>
      <t>Lämna en förklaring om de faktiska svårhetsgraderna var lägre än vad som ursprungligen uppskattades.
Ange baserat på den kunskap som erhållits från detta projekt om de använda djurmodellerna fortfarande är lämpligast. Lämna en förklaring per art/modell, i förekommande fall.
Räkna upp eventuella nya förfiningar som införts under projektet för att minska skadorna på djuren eller för att förbättra deras välbefinnande. 
Vilka är de potentiella möjligheterna till ytterligare förfining i framtiden, till exempel genom ny teknik, andra arbetsmetoder, förbättrade metoder för bedömning av välbefinnande, tidigare slutpunkter, åtgärder för inhysning/djurhållning?</t>
    </r>
  </si>
  <si>
    <t>¿Cómo se difunden las conclusiones relativas a una mayor aplicación de la regla de las «Tres Erres»?</t>
  </si>
  <si>
    <t>Kuidas levitatakse tulemusi asendamise, vähendamise ja täiustamise põhimõtte edasise kohaldamise huvides?</t>
  </si>
  <si>
    <t>Miten kertyneet havainnot jaetaan korvaamisen, vähentämisen ja parantamisen periaatteiden edistämiseksi edelleen?</t>
  </si>
  <si>
    <t>Comment sont diffusés les résultats contribuant au renforcement de l’application des «trois R»?</t>
  </si>
  <si>
    <t>Kako se prenose nalazi za daljnju provedbu načela zamjene, smanjenja i poboljšanja?</t>
  </si>
  <si>
    <t>Hogyan terjesztik a helyettesítés, a csökkentés és a tökéletesítés követelményének további alkalmazására vonatkozó megállapításokat?</t>
  </si>
  <si>
    <t>Come sono diffusi i risultati a fini di un'ulteriore attuazione del principio delle 3R?</t>
  </si>
  <si>
    <t>Kaip skelbiami nustatyti faktai, susiję su tolesniu „trijų R“ principo įgyvendinimu?</t>
  </si>
  <si>
    <t>Kā tiek izplatīti konstatējumi, kas sekmē “3R” principu īstenošanu?</t>
  </si>
  <si>
    <r>
      <rPr>
        <sz val="11"/>
        <rFont val="Calibri"/>
        <family val="2"/>
      </rPr>
      <t>Kif jinxxerdu s-sejbiet għal implimentazzjoni ulterjuri tat-Tliet R?</t>
    </r>
  </si>
  <si>
    <t>Hoe worden de bevindingen voor de verdere toepassing van de drie V’s verspreid?</t>
  </si>
  <si>
    <t>W jaki sposób są rozpowszechniane wnioski dotyczące dalszej realizacji zasady 3R?</t>
  </si>
  <si>
    <t>Como se divulgam as conclusões relativas à maior aplicação do princípio dos três Rs?</t>
  </si>
  <si>
    <t>Cum sunt diseminate constatările pentru punerea în aplicare în continuare a principiului înlocuirii, reducerii și îmbunătățirii?</t>
  </si>
  <si>
    <t>Ako sa zverejňujú zistenia v prospech ďalšieho uplatňovania troch základných zásad pri používaní zvierat na vedecké účely?</t>
  </si>
  <si>
    <r>
      <rPr>
        <sz val="11"/>
        <rFont val="Calibri"/>
        <family val="2"/>
      </rPr>
      <t>Kako se razširjajo ugotovitve za dodatno izboljšanje izvajanja načel zamenjave, zmanjšanja in izboljšanja?</t>
    </r>
  </si>
  <si>
    <r>
      <rPr>
        <sz val="11"/>
        <rFont val="Calibri"/>
        <family val="2"/>
      </rPr>
      <t>Hur sprids resultaten för det fortsatta genomförandet av 3R-principen?</t>
    </r>
  </si>
  <si>
    <t>Hvordan vil funn vedrørende utvidet bruk av «3R» bli formidlet videre?</t>
  </si>
  <si>
    <t>Número de animales según el nivel de severidad</t>
  </si>
  <si>
    <t>Loomade arv tegelike raskusastmete kaupa</t>
  </si>
  <si>
    <t>Eläinten määrä todellisen vakavuusluokan mukaan</t>
  </si>
  <si>
    <t>Nombre d’animaux par degré de gravité réelle</t>
  </si>
  <si>
    <t>Broj životinja po stvarnoj težini postupka</t>
  </si>
  <si>
    <t>Az egyes súlyossági kategóriákba eső egyedek száma</t>
  </si>
  <si>
    <t>Numero di animali per gravità effettiva</t>
  </si>
  <si>
    <t>Gyvūnų skaičius kiekvienoje sunkumo kategorijoje</t>
  </si>
  <si>
    <t>Dzīvnieku skaits, iedalot pēc faktiskās smaguma pakāpes</t>
  </si>
  <si>
    <r>
      <rPr>
        <sz val="11"/>
        <rFont val="Calibri"/>
        <family val="2"/>
      </rPr>
      <t>Għadd ta’ annimali għal kull severità reali</t>
    </r>
  </si>
  <si>
    <t>Aantal dieren naar werkelijke ernst</t>
  </si>
  <si>
    <t>Liczba zwierząt według rzeczywistego stopnia dotkliwości</t>
  </si>
  <si>
    <t>Número de animais por severidade efetiva</t>
  </si>
  <si>
    <t>Numărul de animale per severitate reală</t>
  </si>
  <si>
    <t>Počty zvierat podľa skutočnej závažnosti (krutosti) postupov</t>
  </si>
  <si>
    <r>
      <rPr>
        <sz val="11"/>
        <rFont val="Calibri"/>
        <family val="2"/>
      </rPr>
      <t>Število živali na dejansko težavnost</t>
    </r>
  </si>
  <si>
    <r>
      <rPr>
        <sz val="11"/>
        <rFont val="Calibri"/>
        <family val="2"/>
      </rPr>
      <t>Antal djur per faktisk svårhetsgrad</t>
    </r>
  </si>
  <si>
    <t>Antall dyr i per faktisk belastningsgrad</t>
  </si>
  <si>
    <t>Identificador RNT a que se refiere la presente ER</t>
  </si>
  <si>
    <t>Selle MTK tunnus, millele JH-s on viidatud.</t>
  </si>
  <si>
    <t>Sen YTT:n tunnus, johon tässä TA:ssa viitataan.</t>
  </si>
  <si>
    <t>Identifiant du RNT auquel se rapporte la présente AR.</t>
  </si>
  <si>
    <t>Identifikacijska oznaka NTS-a na koju se odnosi ovaj RA.</t>
  </si>
  <si>
    <t>Azon nem szakmai projekt-összefoglaló azonosítója, amelyre ez a visszamenőleges hatályú értékelés vonatkozik.</t>
  </si>
  <si>
    <t>Identificativo della SNT cui questa VR si riferisce</t>
  </si>
  <si>
    <t>NPS, su kuria susijęs šis VAD, identifikatorius.</t>
  </si>
  <si>
    <t>Tā NK identifikators, uz kuru attiecas šis RI.</t>
  </si>
  <si>
    <t>Identificatiecode van de NTS waarop deze BA betrekking heeft</t>
  </si>
  <si>
    <t>Identyfikator NSD, do którego odnosi się niniejsza OR.</t>
  </si>
  <si>
    <t>Identificador do RNT a que esta AR se refere.</t>
  </si>
  <si>
    <t>Identificatorul RNT la care se referă prezenta ER.</t>
  </si>
  <si>
    <t>Identifikátor NZP, na ktorý sa toto RA vzťahuje.</t>
  </si>
  <si>
    <t>Referansen for forsøkssammendraget som etterevalueringen gjelder.</t>
  </si>
  <si>
    <t>correspondiente al resumen no técnico del proyecto</t>
  </si>
  <si>
    <t>Vastavalt mittetehnilisele projektikokkuvõttele</t>
  </si>
  <si>
    <t>Sama kuin yleistaajuisessa tiivistelmässä</t>
  </si>
  <si>
    <t>conformément au résumé non technique de projet</t>
  </si>
  <si>
    <t>po netehničkom sažetku projekta</t>
  </si>
  <si>
    <t>nem szakmai jellegű projekt-összefoglalóként</t>
  </si>
  <si>
    <t>come da sintesi non tecnica del progetto</t>
  </si>
  <si>
    <t>atitinkantis netechninės projekto santraukos pavadinimą</t>
  </si>
  <si>
    <t>tāds pats kā projekta netehniskajā kopsavilkumā</t>
  </si>
  <si>
    <t>overeenkomstig de niet-technische projectsamenvatting</t>
  </si>
  <si>
    <t>zgodnie z nietechnicznym streszczeniem projektu</t>
  </si>
  <si>
    <t>como no resumo não técnico do projeto</t>
  </si>
  <si>
    <t>conform rezumatului cu caracter nontehnic al proiectului</t>
  </si>
  <si>
    <t>podľa netechnického zhrnutia projektu</t>
  </si>
  <si>
    <t>Ifølge det ikke-tekniske forsøkssammendraget</t>
  </si>
  <si>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</si>
  <si>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</si>
  <si>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</si>
  <si>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</si>
  <si>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</si>
  <si>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</si>
  <si>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</si>
  <si>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</si>
  <si>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</si>
  <si>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</si>
  <si>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</si>
  <si>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</si>
  <si>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Campo nacional 1</t>
  </si>
  <si>
    <t>Câmpul național 1</t>
  </si>
  <si>
    <t>Vnútroštátne pole 1</t>
  </si>
  <si>
    <r>
      <rPr>
        <sz val="11"/>
        <rFont val="Calibri"/>
        <family val="2"/>
      </rPr>
      <t>Nacionalno polje 1</t>
    </r>
  </si>
  <si>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</si>
  <si>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</si>
  <si>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</si>
  <si>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</si>
  <si>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</si>
  <si>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</si>
  <si>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</si>
  <si>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</si>
  <si>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</si>
  <si>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</si>
  <si>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</si>
  <si>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</si>
  <si>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</si>
  <si>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</si>
  <si>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Campo nacional 2</t>
  </si>
  <si>
    <t>Câmpul național 2</t>
  </si>
  <si>
    <t>Vnútroštátne pole 2</t>
  </si>
  <si>
    <r>
      <rPr>
        <sz val="11"/>
        <rFont val="Calibri"/>
        <family val="2"/>
      </rPr>
      <t>Nacionalno polje 2</t>
    </r>
  </si>
  <si>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</si>
  <si>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</si>
  <si>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</si>
  <si>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</si>
  <si>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</si>
  <si>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</si>
  <si>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</si>
  <si>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</si>
  <si>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</si>
  <si>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</si>
  <si>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</si>
  <si>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</si>
  <si>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</si>
  <si>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</si>
  <si>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Campo nacional 3</t>
  </si>
  <si>
    <t>Câmpul național 3</t>
  </si>
  <si>
    <t>Vnútroštátne pole 3</t>
  </si>
  <si>
    <r>
      <rPr>
        <sz val="11"/>
        <rFont val="Calibri"/>
        <family val="2"/>
      </rPr>
      <t>Nacionalno polje 3</t>
    </r>
  </si>
  <si>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</si>
  <si>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</si>
  <si>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</si>
  <si>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</si>
  <si>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</si>
  <si>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</si>
  <si>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</si>
  <si>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</si>
  <si>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</si>
  <si>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</si>
  <si>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</si>
  <si>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</si>
  <si>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</si>
  <si>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</si>
  <si>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Campo nacional 4</t>
  </si>
  <si>
    <t>Câmpul național 4</t>
  </si>
  <si>
    <t>Vnútroštátne pole 4</t>
  </si>
  <si>
    <r>
      <rPr>
        <sz val="11"/>
        <rFont val="Calibri"/>
        <family val="2"/>
      </rPr>
      <t>Nacionalno polje 4</t>
    </r>
  </si>
  <si>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</si>
  <si>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</si>
  <si>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</si>
  <si>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</si>
  <si>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</si>
  <si>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</si>
  <si>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</si>
  <si>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</si>
  <si>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</si>
  <si>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</si>
  <si>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</si>
  <si>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</si>
  <si>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</si>
  <si>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</si>
  <si>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Campo nacional 5</t>
  </si>
  <si>
    <t>Câmpul național 5</t>
  </si>
  <si>
    <t>Vnútroštátne pole 5</t>
  </si>
  <si>
    <r>
      <rPr>
        <sz val="11"/>
        <rFont val="Calibri"/>
        <family val="2"/>
      </rPr>
      <t>Nacionalno polje 5</t>
    </r>
  </si>
  <si>
    <r>
      <rPr>
        <sz val="11"/>
        <rFont val="Calibri"/>
        <family val="2"/>
      </rPr>
      <t>Nationellt fält 5</t>
    </r>
  </si>
  <si>
    <t>Nasjonalt felt 5</t>
  </si>
  <si>
    <t>Campos adicionales</t>
  </si>
  <si>
    <t>Lisaväljad</t>
  </si>
  <si>
    <t>Lisäkentät</t>
  </si>
  <si>
    <t>Champs supplémentaires</t>
  </si>
  <si>
    <t>Dodatna polja</t>
  </si>
  <si>
    <t>További mezők</t>
  </si>
  <si>
    <t>Campi supplementari</t>
  </si>
  <si>
    <t>Papildomi laukeliai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</si>
  <si>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</si>
  <si>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</si>
  <si>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</si>
  <si>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</si>
  <si>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</si>
  <si>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</si>
  <si>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</si>
  <si>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Dodatna polja</t>
    </r>
  </si>
  <si>
    <r>
      <rPr>
        <sz val="11"/>
        <rFont val="Calibri"/>
        <family val="2"/>
      </rPr>
      <t>Kompletterande fält</t>
    </r>
  </si>
  <si>
    <t>Nye felt</t>
  </si>
  <si>
    <t>El hecho de que el campo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</si>
  <si>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</si>
  <si>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</si>
  <si>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</si>
  <si>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</si>
  <si>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</si>
  <si>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</si>
  <si>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</si>
  <si>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</si>
  <si>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</si>
  <si>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</si>
  <si>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</si>
  <si>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</si>
  <si>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</si>
  <si>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</si>
  <si>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r>
      <rPr>
        <sz val="11"/>
        <rFont val="Calibri"/>
        <family val="2"/>
      </rPr>
      <t>Ali se posamezno polje uporablja ali ne, je odvisno od nacionalnih predpisov.</t>
    </r>
  </si>
  <si>
    <r>
      <rPr>
        <sz val="11"/>
        <rFont val="Calibri"/>
        <family val="2"/>
      </rPr>
      <t>Nationella regler avgör om ett visst fält ska fyllas i eller inte.</t>
    </r>
  </si>
  <si>
    <t>Hvorvidt feltet er relevant avhenger av nasjonale regler.</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</si>
  <si>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</si>
  <si>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</si>
  <si>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</si>
  <si>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</si>
  <si>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</si>
  <si>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</si>
  <si>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</si>
  <si>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</si>
  <si>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</si>
  <si>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</si>
  <si>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</si>
  <si>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</si>
  <si>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</si>
  <si>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</si>
  <si>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r>
      <rPr>
        <sz val="11"/>
        <rFont val="Calibri"/>
        <family val="2"/>
      </rPr>
      <t>Obvezno!</t>
    </r>
  </si>
  <si>
    <r>
      <rPr>
        <sz val="11"/>
        <rFont val="Calibri"/>
        <family val="2"/>
      </rPr>
      <t>Obligatoriskt!</t>
    </r>
  </si>
  <si>
    <t>Må fylles ut!</t>
  </si>
  <si>
    <t>La longitud máxima es de 100 caracteres</t>
  </si>
  <si>
    <t>Lubatud pikkus on kuni 100 tähemärki.</t>
  </si>
  <si>
    <t>Enimmäispituus 100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</si>
  <si>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</si>
  <si>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</si>
  <si>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</si>
  <si>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</si>
  <si>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</si>
  <si>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</si>
  <si>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</si>
  <si>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</si>
  <si>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</si>
  <si>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</si>
  <si>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</si>
  <si>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</si>
  <si>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r>
      <rPr>
        <sz val="11"/>
        <rFont val="Calibri"/>
        <family val="2"/>
      </rPr>
      <t>Največje dovoljeno število znakov: 100.</t>
    </r>
  </si>
  <si>
    <r>
      <rPr>
        <sz val="11"/>
        <rFont val="Calibri"/>
        <family val="2"/>
      </rPr>
      <t>Högst 100 tecken.</t>
    </r>
  </si>
  <si>
    <t>Tillatt tekstlengde er høyst 100 tegn.</t>
  </si>
  <si>
    <t>La longitud máxima es de 2 500 caracteres</t>
  </si>
  <si>
    <t>Lubatud pikkus on kuni 2500 tähemärki.</t>
  </si>
  <si>
    <t>Enimmäispituus 2500 merkkiä.</t>
  </si>
  <si>
    <t>La longueur maximale est de 2500 caractères.</t>
  </si>
  <si>
    <t>Najveća dopuštena duljina: 2500 znakova.</t>
  </si>
  <si>
    <t>Legfeljebb 2500 karakter.</t>
  </si>
  <si>
    <t>Massimo 2 500 caratteri</t>
  </si>
  <si>
    <t>Ne daugiau kaip 2 500 ženklų.</t>
  </si>
  <si>
    <t>Maksimālais rakstzīmju skaits: 2500.</t>
  </si>
  <si>
    <r>
      <rPr>
        <sz val="11"/>
        <rFont val="Calibri"/>
        <family val="2"/>
      </rPr>
      <t>It-tul massimu huwa 2500 karattru.</t>
    </r>
  </si>
  <si>
    <t>Maximale lengte is 2 500 tekens.</t>
  </si>
  <si>
    <t>Maksymalna długość wynosi 2500 znaków.</t>
  </si>
  <si>
    <t>O comprimento máximo é de 2 500 carateres</t>
  </si>
  <si>
    <t>Lungimea maximă este de 2 500 de caractere.</t>
  </si>
  <si>
    <t>Maximálna dĺžka je 2500 znakov.</t>
  </si>
  <si>
    <r>
      <rPr>
        <sz val="11"/>
        <rFont val="Calibri"/>
        <family val="2"/>
      </rPr>
      <t>Največje dovoljeno število znakov: 2 500.</t>
    </r>
  </si>
  <si>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</si>
  <si>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</si>
  <si>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</si>
  <si>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</si>
  <si>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</si>
  <si>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</si>
  <si>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</si>
  <si>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</si>
  <si>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</si>
  <si>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</si>
  <si>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</si>
  <si>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</si>
  <si>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</si>
  <si>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</si>
  <si>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</si>
  <si>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</si>
  <si>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</si>
  <si>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r>
      <rPr>
        <sz val="11"/>
        <rFont val="Calibri"/>
        <family val="2"/>
      </rPr>
      <t>Največje dovoljeno število znakov: 500.</t>
    </r>
  </si>
  <si>
    <r>
      <rPr>
        <sz val="11"/>
        <rFont val="Calibri"/>
        <family val="2"/>
      </rPr>
      <t>Högst 500 tecken.</t>
    </r>
  </si>
  <si>
    <t>Tillatt tekstlengde er høyst 500 tegn.</t>
  </si>
  <si>
    <t>En caso de que el RNT correspondiente no esté almacenado en el sistema CE, introduzca 0000 en este campo y rellene el campo «Identificador RNT nacional»</t>
  </si>
  <si>
    <t>Kui seonduvat MTK-d Euroopa Komisjoni süsteemis ei ole, sisestage väljale 0000 ja täitke väli „MTK riiklik tunnus“.</t>
  </si>
  <si>
    <t>Merkitse tähän kenttään 0000, jos asiaa koskevaa YTT:tä ei ole tallennettu EY:n järjestelmään, ja täytä kenttä ”YTT:n kansallinen tunnus”.</t>
  </si>
  <si>
    <t>Si le RNT correspondant n’est pas enregistré dans le système CE, indiquer 0000 dans ce champ et remplir le champ «Identifiant national du RNT».</t>
  </si>
  <si>
    <t>Ako povezani NTS nije pohranjen u sustavu EK-a, upišite 0000 i ispunite polje „Nacionalna identifikacijska oznaka NTS-a”.</t>
  </si>
  <si>
    <t>Ha a kapcsolódó nem szakmai projekt-összefoglaló nem szerepel az Európai Bizottság rendszerében, írjon 0000-t ebbe a mezőbe, és töltse ki „A nem szakmai projekt-összefoglaló nemzeti azonosítója” mezőt.</t>
  </si>
  <si>
    <t>Se la relativa SNT non è presente nel sistema CE, digitare 0000 in questo campo e compilare il campo "Identificativo nazionale SNT"</t>
  </si>
  <si>
    <t>Jei susijusi NPS nėra saugoma EK sistemoje, šiame laukelyje įrašykite „0000“ ir užpildykite laukelį „NPS nacionalinis identifikatorius“.</t>
  </si>
  <si>
    <t>Ja saistītais NK netiek glabāts EK sistēmā, šajā laukā ieraksta 0000 un aizpilda lauku “NK nacionālais identifikators”.</t>
  </si>
  <si>
    <t>Vul, indien die betreffende NTS niet in het EC-systeem is opgeslagen, in dit veld 0000 in en vul het veld “Nationale identificatiecode van de NTS” in.</t>
  </si>
  <si>
    <t>Jeśli powiązane NSD nie jest przechowywane w systemie KE, proszę wpisać 0000 w tym polu i wypełnić pole „Identyfikator krajowy NSD”.</t>
  </si>
  <si>
    <t>Se esse RNT não estiver armazenado no sistema da Comissão Europeia, introduzir 0000 neste campo e preencher o campo «Código de identificação nacional do RNT».</t>
  </si>
  <si>
    <t>În cazul în care RNT aferent nu este stocat în sistemul CE, introduceți 0000 în acest câmp și completați câmpul „Identificatorul național RNT”.</t>
  </si>
  <si>
    <t>Ak príslušné NZP nie je uložené v systéme EK, uveďte v tomto poli 0000 a vyplňte pole „Národný identifikátor NZP“.</t>
  </si>
  <si>
    <t>Skriv «0000» i dette feltet hvis forsøkssammendraget ikke er lagret i EF-systemet, og fyll ut feltet «nasjonal referanse for forsøkssammendraget».</t>
  </si>
  <si>
    <t>Identificador RNT nacional al que se refiere la presente ER</t>
  </si>
  <si>
    <t>Selle MTK riiklik tunnus, millele JH-s on viidatud.</t>
  </si>
  <si>
    <t>Sen YTT:n kansallinen tunnus, johon tässä TA:ssa viitataan.</t>
  </si>
  <si>
    <t>Identifiant national du RNT auquel se rapporte la présente AR.</t>
  </si>
  <si>
    <t>Nacionalna identifikacijska oznaka NTS-a na koju se odnosi ovaj RA.</t>
  </si>
  <si>
    <t>Azon nem szakmai projekt-összefoglaló nemzeti azonosítója, amelyre ez a visszamenőleges hatályú értékelés vonatkozik.</t>
  </si>
  <si>
    <t>Identificativo nazionale della SNT cui questa VR si riferisce</t>
  </si>
  <si>
    <t>NPS, su kuria susijęs šis VAD, nacionalinis identifikatorius.</t>
  </si>
  <si>
    <t>Tā NK nacionālais identifikators, uz kuru attiecas šis RI.</t>
  </si>
  <si>
    <t>Nationale identificatiecode van de NTS waarop deze BA betrekking heeft.</t>
  </si>
  <si>
    <t>Identyfikator krajowy NSD, do którego odnosi się niniejsza OR.</t>
  </si>
  <si>
    <t>Código de identificação nacional do RNT a que esta AR se refere.</t>
  </si>
  <si>
    <t>Identificatorul național RNT la care se referă prezenta ER.</t>
  </si>
  <si>
    <t>Národný identifikátor NZP, na ktorý sa toto RA vzťahuje.</t>
  </si>
  <si>
    <t>Nasjonal referanse for forsøkssammendraget som etterevalueringen gjelder.</t>
  </si>
  <si>
    <t>JH riiklik tunnus.</t>
  </si>
  <si>
    <t>TA:n kansallinen tunniste</t>
  </si>
  <si>
    <t>Identifiant national de l’AR.</t>
  </si>
  <si>
    <t>Nacionalna identifikacijska oznaka RA-a.</t>
  </si>
  <si>
    <t>A visszamenőleges hatályú értékelés nemzeti azonosítója.</t>
  </si>
  <si>
    <t>Identificativo nazionale della VR</t>
  </si>
  <si>
    <t>VAD nacionalinis identifikatorius.</t>
  </si>
  <si>
    <t>RI nacionālais identifikators.</t>
  </si>
  <si>
    <t>Nationale identificatiecode van de BA.</t>
  </si>
  <si>
    <t>Identyfikator krajowy OR.</t>
  </si>
  <si>
    <t>Código de identificação nacional da AR.</t>
  </si>
  <si>
    <t>Identificatorul național al ER.</t>
  </si>
  <si>
    <t>Národný identifikátor RA.</t>
  </si>
  <si>
    <t>Nasjonal referanse for etterevalueringen.</t>
  </si>
  <si>
    <t>Debe rellenarse si se elige «otros motivos»</t>
  </si>
  <si>
    <t>Tuleb täita, kui valitud on muu põhjus!</t>
  </si>
  <si>
    <t>Täytettävä, jos on valittu muu peruste!</t>
  </si>
  <si>
    <t>Doit être rempli si «autre raison» est choisi!</t>
  </si>
  <si>
    <t>Potrebno je ispuniti polje ako je odabran drugi razlog!</t>
  </si>
  <si>
    <t>Egyéb ok kiválasztása esetén kötelezően kitöltendő!</t>
  </si>
  <si>
    <t>Deve essere compilato se è stato selezionato "Altro motivo"</t>
  </si>
  <si>
    <t>Jei pasirinkta kita priežastis, šis laukelis turi būti užpildytas!</t>
  </si>
  <si>
    <t>Jāaizpilda, ja izvēlēts cits iemesls.</t>
  </si>
  <si>
    <t>Moet worden ingevuld indien andere reden is gekozen!</t>
  </si>
  <si>
    <t>Należy wypełnić, jeśli wybrano inny powód!</t>
  </si>
  <si>
    <t>Tem de ser preenchido se for escolhida outra razão!</t>
  </si>
  <si>
    <t>Trebuie completat dacă se alege un alt motiv!</t>
  </si>
  <si>
    <t>Musí sa vyplniť, ak sa zvolil iný dôvod.</t>
  </si>
  <si>
    <t>Dette feltet må fylles ut dersom «annen grunn» er valgt.</t>
  </si>
  <si>
    <t>Rellene la hoja «Daños reales». Debe rellenarse al menos una fila</t>
  </si>
  <si>
    <t>Palun täitke leht „Tegelik kahju“. Täita tuleb vähemalt üks rida!</t>
  </si>
  <si>
    <t>Täytä ennakoitavissa olevia haittavaikutuksia koskeva sivu. Täytä vähintään yksi rivi!</t>
  </si>
  <si>
    <t>Veuillez remplir la feuille «Nuisances réelles». Remplir au moins une ligne!</t>
  </si>
  <si>
    <t>Ispunite list „Stvarna šteta”. Potrebno je ispuniti barem jedan redak!</t>
  </si>
  <si>
    <t>Kérjük, töltse ki a „Tényleges ártalmak” lapot. Töltsön ki legalább egy sort!</t>
  </si>
  <si>
    <t>Compilare il foglio "Danni effettivi". Occorre compilare almeno una riga</t>
  </si>
  <si>
    <t>Užpildykite lapą „Faktinė žala“. Turi būti užpildyta bent viena eilutė!</t>
  </si>
  <si>
    <t>Aizpildiet lapu “Faktiskais kaitējums”. Jāaizpilda vismaz viena rinda.</t>
  </si>
  <si>
    <t>Vul het blad “Werkelijke schade” in. Er moet ten minste één rij worden ingevuld!</t>
  </si>
  <si>
    <t>Proszę wypełnić arkusz „Rzeczywiste szkody”. Należy wypełnić co najmniej jeden wiersz!</t>
  </si>
  <si>
    <t>Preencher a folha «Danos esperados». Preencher pelo menos uma linha.</t>
  </si>
  <si>
    <t>Vă rugăm să completați foaia „Prejudicii reale”. Trebuie completat cel puțin un rând!</t>
  </si>
  <si>
    <t>Vyplňte hárok „Skutočné ujmy“. Musí sa vyplniť aspoň jeden riadok.</t>
  </si>
  <si>
    <t>Fyll ut arket «faktiske skader». Fyll ut minst én rad!</t>
  </si>
  <si>
    <t>Rellene todas las categorías con números enteros (0 o superior).</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</si>
  <si>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</si>
  <si>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</si>
  <si>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</si>
  <si>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</si>
  <si>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</si>
  <si>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</si>
  <si>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</si>
  <si>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</si>
  <si>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</si>
  <si>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</si>
  <si>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</si>
  <si>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</si>
  <si>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</si>
  <si>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</si>
  <si>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r>
      <rPr>
        <sz val="11"/>
        <rFont val="Calibri"/>
        <family val="2"/>
      </rPr>
      <t>Izpolnite vse kategorije s celimi številkami (0 ali več)!</t>
    </r>
  </si>
  <si>
    <r>
      <rPr>
        <sz val="11"/>
        <rFont val="Calibri"/>
        <family val="2"/>
      </rPr>
      <t>Fyll i alla kategorier med heltal (0 eller högre)!</t>
    </r>
  </si>
  <si>
    <t>Fyll ut alle kategoriene med hele tall (0 eller høyere)</t>
  </si>
  <si>
    <t>Identificador ER único asignado por el sistema CE central</t>
  </si>
  <si>
    <t>Euroopa Komisjoni keskses süsteemis määratud kordumatu JH tunnus.</t>
  </si>
  <si>
    <t>EY:n keskusjärjestelmän antama yksilöllinen TA-tunniste</t>
  </si>
  <si>
    <t>Identifiant unique de l’AR attribué par le système CE central.</t>
  </si>
  <si>
    <t>Jedinstvena oznaka RA-a koju dodjeljuje središnji IT sustav EK-a.</t>
  </si>
  <si>
    <t>A visszamenőleges hatályú értékelés egyedi azonosítója az Európai Bizottság központi rendszerében.</t>
  </si>
  <si>
    <t>Identificativo univoco della VR assegnato dal sistema centrale CE</t>
  </si>
  <si>
    <t>Centrinės EK sistemos priskirtas unikalus VAD identifikatorius.</t>
  </si>
  <si>
    <t>Unikālais RI identifikators, ko piešķir centrālā EK sistēma.</t>
  </si>
  <si>
    <t>Door het centrale EC-systeem toegekende unieke BA-identificatiecode.</t>
  </si>
  <si>
    <t>Niepowtarzalny identyfikator OR przypisany przez centralny system KE.</t>
  </si>
  <si>
    <t>Código de identificação único da AR atribuído pelo sistema central da Comissão Europeia.</t>
  </si>
  <si>
    <t>Identificatorul unic al ER atribuit de sistemul CE central.</t>
  </si>
  <si>
    <t>Jedinečný identifikátor RA pridelený centrálnym systémom EK.</t>
  </si>
  <si>
    <t>Unik referanse for etterevalueringen tildelt i EF-systemet.</t>
  </si>
  <si>
    <t>Solo debe rellenarse cuando se actualicen ER ya almacenadas en el sistema CE</t>
  </si>
  <si>
    <t>Täidetakse vaid siis, kui ajakohastatakse Euroopa Komisjoni süsteemis juba leiduvat JH-d.</t>
  </si>
  <si>
    <t>Täytetään ainoastaan päivitettäessä EY:n järjestelmään jo tallennettua TA:ta</t>
  </si>
  <si>
    <t>À remplir uniquement lors de la mise à jour d’une AR déjà enregistrée dans le système CE.</t>
  </si>
  <si>
    <t>Potrebno je ispuniti samo ako se ažurira RA koji je već pohranjen u sustavu EK-a.</t>
  </si>
  <si>
    <t>Csak akkor kell kitölteni, ha olyan visszamenőleges hatályú értékelést frissítenek, amely már szerepel az Európai Bizottság rendszerében.</t>
  </si>
  <si>
    <t>Da indicare solo per gli aggiornamenti di VR già presenti nel sistema CE</t>
  </si>
  <si>
    <t>Pildyti tik atnaujinant EK sistemoje jau saugomą VAD.</t>
  </si>
  <si>
    <t>Aizpilda tikai tad, kad atjaunina EK sistēmā jau saglabātos RI.</t>
  </si>
  <si>
    <t>Alleen invullen wanneer de aanvullende BA al in het EC-systeem is opgeslagen.</t>
  </si>
  <si>
    <t>Wypełnić tylko w przypadku aktualizacji OR już przechowywanej w systemie KE.</t>
  </si>
  <si>
    <t>A preencher unicamente aquando da atualização das AR já armazenadas no sistema da Comissão Europeia.</t>
  </si>
  <si>
    <t>A se completa numai la actualizarea ER deja stocate în sistemul CE.</t>
  </si>
  <si>
    <t>Vypĺňa sa len pri aktualizácii RA, ktoré je už uložené v systéme EK.</t>
  </si>
  <si>
    <t>Skal fylles ut bare ved ajourføring av etterevalueringer som allerede er lagret i EF-systemet.</t>
  </si>
  <si>
    <t>Presentación UE</t>
  </si>
  <si>
    <t>Esitatakse ELile</t>
  </si>
  <si>
    <t>Toimitettava EU:lle</t>
  </si>
  <si>
    <t>Soumission à l’UE</t>
  </si>
  <si>
    <t>Podnošenje informacija EU-u</t>
  </si>
  <si>
    <t>Uniós célú benyújtás</t>
  </si>
  <si>
    <t>Da trasmettere all'UE</t>
  </si>
  <si>
    <t>ES pateikta informacija</t>
  </si>
  <si>
    <t>Iesniegums ES</t>
  </si>
  <si>
    <r>
      <rPr>
        <sz val="11"/>
        <rFont val="Calibri"/>
        <family val="2"/>
      </rPr>
      <t>Sottomissjoni tal-UE</t>
    </r>
  </si>
  <si>
    <t>Indiening bij EU</t>
  </si>
  <si>
    <t>Składany na poziomie UE</t>
  </si>
  <si>
    <t>Apresentação à UE</t>
  </si>
  <si>
    <t>Informații care trebuie transmise către UE</t>
  </si>
  <si>
    <t>Predloženie EÚ</t>
  </si>
  <si>
    <r>
      <rPr>
        <sz val="11"/>
        <rFont val="Calibri"/>
        <family val="2"/>
      </rPr>
      <t>Predložitev informacij EU</t>
    </r>
  </si>
  <si>
    <r>
      <rPr>
        <sz val="11"/>
        <rFont val="Calibri"/>
        <family val="2"/>
      </rPr>
      <t>Inlämning till EU</t>
    </r>
  </si>
  <si>
    <t>EU-melding</t>
  </si>
  <si>
    <t>Indique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</si>
  <si>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</si>
  <si>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</si>
  <si>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</si>
  <si>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</si>
  <si>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</si>
  <si>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</si>
  <si>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</si>
  <si>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</si>
  <si>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</si>
  <si>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</si>
  <si>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</si>
  <si>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</si>
  <si>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</si>
  <si>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</si>
  <si>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r>
      <rPr>
        <sz val="11"/>
        <rFont val="Calibri"/>
        <family val="2"/>
      </rPr>
      <t>Navedite, ali projekt spada na področje uporabe Direktive ali ne.</t>
    </r>
  </si>
  <si>
    <r>
      <rPr>
        <sz val="11"/>
        <rFont val="Calibri"/>
        <family val="2"/>
      </rPr>
      <t>Ange om projektet omfattas av direktivets tillämpningsområde eller inte.</t>
    </r>
  </si>
  <si>
    <t>Angi hvorvidt prosjektet omfattes av direktivets virkeområde.</t>
  </si>
  <si>
    <t>Enlace a la versión anterior de la ER fuera del sistema CE</t>
  </si>
  <si>
    <t>Link varasemale JH-le, mida ei ole Euroopa Komisjoni süsteemis.</t>
  </si>
  <si>
    <t>Linkki aikaisempaan TA-versioon, joka ei kuulu EY:n järjestelmään</t>
  </si>
  <si>
    <t>Lien vers la version précédente de l’AR en dehors du système CE</t>
  </si>
  <si>
    <t>Poveznica na prethodnu verziju RA-a izvan sustava EK-a.</t>
  </si>
  <si>
    <t>Link a visszamenőleges hatályú értékelésnek – az Európai Bizottság rendszerében nem szereplő – előző verziójához.</t>
  </si>
  <si>
    <t>Link alla versione precedente della VR fuori dal sistema CE</t>
  </si>
  <si>
    <t>Nuoroda į ankstesnę VAD versiją ne EK sistemoje.</t>
  </si>
  <si>
    <t>Saite uz iepriekšējo RI versiju ārpus EK sistēmas</t>
  </si>
  <si>
    <t>Link naar de eerdere versie van de BA buiten het EC-systeem.</t>
  </si>
  <si>
    <t>Link do poprzedniej wersji OR poza systemem KE</t>
  </si>
  <si>
    <t>Ligação para a versão anterior da AR exterior ao sistema da Comissão Europeia.</t>
  </si>
  <si>
    <t>Link către versiunea anterioară a ER în afara sistemului CE.</t>
  </si>
  <si>
    <t>Odkaz na predchádzajúcu verziu RA mimo systému EK.</t>
  </si>
  <si>
    <t>Lenke til forrige versjon av etterevalueringen (utenfor EF-systemet).</t>
  </si>
  <si>
    <t>Enlace al RNT a que se refiere la presente ER que no se encuentra en el sistema CE</t>
  </si>
  <si>
    <t>Link MTK-le, millele JH-s on viidatud ja mida Euroopa Komisjoni süsteemis ei ole.</t>
  </si>
  <si>
    <t>Linkki siihen YTT:hen, johon tässä TA:ssa viitataan ja jota ei ole tallennettu EY:n järjestelmään.</t>
  </si>
  <si>
    <t>Lien vers le RNT auquel se rapporte la présente AR qui n’est pas enregistré dans le système CE.</t>
  </si>
  <si>
    <t>Poveznica na NTS na koji se odnosi ovaj RA i koji nije u sustavu EK-a.</t>
  </si>
  <si>
    <t>Link – az Európai Bizottság rendszerében nem szereplő – azon nem szakmai projekt-összefoglalóhoz, amelyre ez a visszamenőleges hatályú értékelés vonatkozik.</t>
  </si>
  <si>
    <t>Link alla SNT cui questa VR si riferisce, se non presente nel sistema CE</t>
  </si>
  <si>
    <t>Nuoroda į NPS, su kuria susijęs šis VAD ir kurios nėra EK sistemoje.</t>
  </si>
  <si>
    <t>Saite uz NK, uz kuru attiecas šis RI un kura nav EK sistēmā.</t>
  </si>
  <si>
    <t>Link naar de niet in het EC-systeem opgenomen NTS waarnaar deze BA verwijst.</t>
  </si>
  <si>
    <t>Link do NSD, do którego odnosi się niniejsza OR, które nie jest w systemie KE.</t>
  </si>
  <si>
    <t>Ligação ao RNT a que esta AR se refere, o qual não se encontra no sistema da Comissão Europeia.</t>
  </si>
  <si>
    <t>Link către RNT la care se referă prezenta ER, care nu se află în sistemul CE.</t>
  </si>
  <si>
    <t>Odkaz na NZP, na ktoré sa toto RA vzťahuje, ktoré nie je v systéme EK.</t>
  </si>
  <si>
    <t>Lenke til forsøkssammendraget som etterevalueringen gjelder dersom den ikke finnes i EF-systemet.</t>
  </si>
  <si>
    <t>Utilícese en el período transitorio cuando la versión anterior de la ER pueda no existir en el sistema CE</t>
  </si>
  <si>
    <t>Kasutatakse üleminekuperioodil, kui varasemat JH-d ei pruugi Euroopa Komisjoni süsteemis leiduda.</t>
  </si>
  <si>
    <t>Käytetään siirtymäaikana, jolloin TA:n aiemmat versiot eivät välttämättä vielä sisälly EY:n järjestelmään.</t>
  </si>
  <si>
    <t>À utiliser pendant la période de transition, durant laquelle il pourrait ne pas y avoir de version précédente de l’AR dans le système CE.</t>
  </si>
  <si>
    <t>Upotrebljava se u prijelaznom razdoblju ako prethodna verzija RA-a možda ne postoji u IT sustavu EK-a.</t>
  </si>
  <si>
    <t>Átmeneti időszakban alkalmazandó abban az esetben, ha a visszamenőleges hatályú értékelés előző verziója még nem szerepel az Európai Bizottság rendszerében.</t>
  </si>
  <si>
    <t>Da usare nel periodo di transizione durante il quale la versione precedente della VR potrebbe non essere presente nel sistema CE</t>
  </si>
  <si>
    <t>Naudoti pereinamuoju laikotarpiu, kai EK sistemoje gali nebūti ankstesnės VAD versijos.</t>
  </si>
  <si>
    <t>Tā jāizmanto pārejas periodā, ja EK sistēmā iepriekšējās RI versijas varētu nebūt.</t>
  </si>
  <si>
    <t>Te gebruiken in de overgangsperiode waarin de vorige versie van de BA mogelijk niet in het EC-systeem bestaat.</t>
  </si>
  <si>
    <t>Do wykorzystania w okresie przejściowym, kiedy poprzednia wersja OR mogłaby nie istnieć w systemie KE.</t>
  </si>
  <si>
    <t>A utilizar no período de transição em que a versão anterior da AR possa não existir no sistema da Comissão Europeia.</t>
  </si>
  <si>
    <t>A se utiliza în perioada de tranziție, în cursul căreia este posibil să nu existe versiunea anterioară a ER în sistemul CE.</t>
  </si>
  <si>
    <t>Použije sa v prechodnom období, keď v systéme EK nemusí existovať predchádzajúca verzia RA.</t>
  </si>
  <si>
    <t>Skal brukes i en overgangsperiode dersom den tidligere versjonen ikke finnes i EF-systemet.</t>
  </si>
  <si>
    <t>Utilícese en el período transitorio cuando el RNT a que se refiere la ER pueda no existir en el sistema CE</t>
  </si>
  <si>
    <t>Kasutatakse üleminekuperioodil, kui MTK-d, millele JH-s on viidatud, ei pruugi Euroopa Komisjoni süsteemis leiduda.</t>
  </si>
  <si>
    <t>Käytetään siirtymäaikana, jolloin YTT:n aiemmat versiot, joihin TA:ssa viitataan, eivät välttämättä vielä sisälly EY:n järjestelmään.</t>
  </si>
  <si>
    <t>À utiliser pendant la période de transition, durant laquelle le RNT auquel se rapporte l’AR pourrait ne pas être enregistré dans le système CE.</t>
  </si>
  <si>
    <t>Upotrebljava se u prijelaznom razdoblju ako prethodna verzija NTS-a na koju se RA odnosi možda ne postoji u IT sustavu EK-a.</t>
  </si>
  <si>
    <t>Átmeneti időszakban alkalmazandó abban az esetben, ha az a nem szakmai projekt-összefoglaló, amelyre a visszamenőleges hatályú értékelés vonatkozik, még nem szerepel az Európai Bizottság rendszerében.</t>
  </si>
  <si>
    <t>Da usare nel periodo di transizione durante il quale la SNT cui la VR si riferisce potrebbe non essere presente nel sistema CE</t>
  </si>
  <si>
    <t>Naudoti pereinamuoju laikotarpiu, kai EK sistemoje gali nebūti NPS, su kuria  susijęs šis VAD.</t>
  </si>
  <si>
    <t>Tā jāizmanto pārejas periodā, ja EK sistēmā NK, uz kuru attiecas šis RI, varētu nebūt.</t>
  </si>
  <si>
    <t>Te gebruiken in de overgangsperiode waarin de NTS waarnaar de BA verwijst, mogelijk niet in het EC-systeem bestaat.</t>
  </si>
  <si>
    <t>Do wykorzystania w okresie przejściowym, kiedy NSD, do którego odnosi się OR, mogłoby nie istnieć w systemie KE.</t>
  </si>
  <si>
    <t>A utilizar no período de transição em que o RNT a que se refere a AR possa não existir no sistema da Comissão Europeia.</t>
  </si>
  <si>
    <t>A se utiliza în perioada de tranziție, în cursul căreia este posibil să nu existe RNT la care se referă ER în sistemul CE.</t>
  </si>
  <si>
    <t>Použije sa v prechodnom období, keď v systéme EK nemusí existovať NZP, na ktoré sa vzťahuje RA.</t>
  </si>
  <si>
    <t>Skal brukes i en overgangsperiode dersom forsøkssammendraget som etterevalueringen gjelder ikke finnes i EF-systemet.</t>
  </si>
  <si>
    <t>Categoría de severidad propia del Estado miembro</t>
  </si>
  <si>
    <t>Liikmesriigi kindlaks määratud raskusaste</t>
  </si>
  <si>
    <t>Jäsenvaltion yksilöllinen vakavuusluokka</t>
  </si>
  <si>
    <t>Classe de gravité propre à l’État membre</t>
  </si>
  <si>
    <t>Kategorije težine postupka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</si>
  <si>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</si>
  <si>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</si>
  <si>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</si>
  <si>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</si>
  <si>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</si>
  <si>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</si>
  <si>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</si>
  <si>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</si>
  <si>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</si>
  <si>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závažnosti (krutosti) uplatňovaný členským štátom</t>
  </si>
  <si>
    <r>
      <rPr>
        <sz val="11"/>
        <rFont val="Calibri"/>
        <family val="2"/>
      </rPr>
      <t>Težavnostne kategorije, ki so jih države članice same dodale</t>
    </r>
  </si>
  <si>
    <r>
      <rPr>
        <sz val="11"/>
        <rFont val="Calibri"/>
        <family val="2"/>
      </rPr>
      <t>Svårhetsgrad på nationell skala</t>
    </r>
  </si>
  <si>
    <t>Belastningsgrad i nasjonal skala.</t>
  </si>
  <si>
    <t>Este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</si>
  <si>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</si>
  <si>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</si>
  <si>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</si>
  <si>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</si>
  <si>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</si>
  <si>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</si>
  <si>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</si>
  <si>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</si>
  <si>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</si>
  <si>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</si>
  <si>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</si>
  <si>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</si>
  <si>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</si>
  <si>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</si>
  <si>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r>
      <rPr>
        <sz val="11"/>
        <rFont val="Calibri"/>
        <family val="2"/>
      </rPr>
      <t>Polje ne bo objavljeno.</t>
    </r>
  </si>
  <si>
    <r>
      <rPr>
        <sz val="11"/>
        <rFont val="Calibri"/>
        <family val="2"/>
      </rPr>
      <t>Fältet kommer inte att offentliggöras.</t>
    </r>
  </si>
  <si>
    <t>Dette feltet vil ikke bli offentliggjort.</t>
  </si>
  <si>
    <r>
      <rPr>
        <sz val="11"/>
        <rFont val="Calibri"/>
        <family val="2"/>
      </rPr>
      <t>Titolu</t>
    </r>
  </si>
  <si>
    <r>
      <rPr>
        <sz val="11"/>
        <rFont val="Calibri"/>
        <family val="2"/>
      </rPr>
      <t>Naziv</t>
    </r>
  </si>
  <si>
    <r>
      <rPr>
        <sz val="11"/>
        <rFont val="Calibri"/>
        <family val="2"/>
      </rPr>
      <t>Titel</t>
    </r>
  </si>
  <si>
    <r>
      <rPr>
        <sz val="11"/>
        <rFont val="Calibri"/>
        <family val="2"/>
      </rPr>
      <t>Identifikatur tar-RA</t>
    </r>
  </si>
  <si>
    <r>
      <rPr>
        <sz val="11"/>
        <rFont val="Calibri"/>
        <family val="2"/>
      </rPr>
      <t>Identifikacijska oznaka RO</t>
    </r>
  </si>
  <si>
    <r>
      <rPr>
        <sz val="11"/>
        <rFont val="Calibri"/>
        <family val="2"/>
      </rPr>
      <t>Identifierare för UE</t>
    </r>
  </si>
  <si>
    <r>
      <rPr>
        <sz val="11"/>
        <rFont val="Calibri"/>
        <family val="2"/>
      </rPr>
      <t>Riżultat tal-Valutazzjoni Retrospettiva</t>
    </r>
  </si>
  <si>
    <r>
      <rPr>
        <sz val="11"/>
        <rFont val="Calibri"/>
        <family val="2"/>
      </rPr>
      <t>Rezultati retrospektivne ocene</t>
    </r>
  </si>
  <si>
    <r>
      <rPr>
        <sz val="11"/>
        <rFont val="Calibri"/>
        <family val="2"/>
      </rPr>
      <t>Resultat av utvärdering i efterhand</t>
    </r>
  </si>
  <si>
    <r>
      <rPr>
        <sz val="11"/>
        <rFont val="Calibri"/>
        <family val="2"/>
      </rPr>
      <t>Kummenti addizzjonali</t>
    </r>
  </si>
  <si>
    <r>
      <rPr>
        <sz val="11"/>
        <rFont val="Calibri"/>
        <family val="2"/>
      </rPr>
      <t>Dodatne opombe</t>
    </r>
  </si>
  <si>
    <r>
      <rPr>
        <sz val="11"/>
        <rFont val="Calibri"/>
        <family val="2"/>
      </rPr>
      <t>Kompletterande upplysningar</t>
    </r>
  </si>
  <si>
    <r>
      <rPr>
        <sz val="11"/>
        <rFont val="Calibri"/>
        <family val="2"/>
      </rPr>
      <t>Ħsarat attwali</t>
    </r>
  </si>
  <si>
    <r>
      <rPr>
        <sz val="11"/>
        <rFont val="Calibri"/>
        <family val="2"/>
      </rPr>
      <t>Dejanska škoda</t>
    </r>
  </si>
  <si>
    <r>
      <rPr>
        <sz val="11"/>
        <rFont val="Calibri"/>
        <family val="2"/>
      </rPr>
      <t>Faktiska skador</t>
    </r>
  </si>
  <si>
    <r>
      <rPr>
        <sz val="11"/>
        <rFont val="Calibri"/>
        <family val="2"/>
      </rPr>
      <t>4. Oħrajn</t>
    </r>
  </si>
  <si>
    <r>
      <rPr>
        <sz val="11"/>
        <rFont val="Calibri"/>
        <family val="2"/>
      </rPr>
      <t>4. Drugo</t>
    </r>
  </si>
  <si>
    <r>
      <rPr>
        <sz val="11"/>
        <rFont val="Calibri"/>
        <family val="2"/>
      </rPr>
      <t>4. Övrigt</t>
    </r>
  </si>
  <si>
    <r>
      <rPr>
        <sz val="11"/>
        <rFont val="Calibri"/>
        <family val="2"/>
      </rPr>
      <t>Spjega “Raġuni oħra”</t>
    </r>
  </si>
  <si>
    <r>
      <rPr>
        <sz val="11"/>
        <rFont val="Calibri"/>
        <family val="2"/>
      </rPr>
      <t>Pojasnite „druge razloge“</t>
    </r>
  </si>
  <si>
    <r>
      <rPr>
        <sz val="11"/>
        <rFont val="Calibri"/>
        <family val="2"/>
      </rPr>
      <t>Förklara ”annat skäl”</t>
    </r>
  </si>
  <si>
    <r>
      <rPr>
        <sz val="11"/>
        <rFont val="Calibri"/>
        <family val="2"/>
      </rPr>
      <t>Identifikatur nazzjonali tar-RA</t>
    </r>
  </si>
  <si>
    <r>
      <rPr>
        <sz val="11"/>
        <rFont val="Calibri"/>
        <family val="2"/>
      </rPr>
      <t>Nacionalna identifikacijska oznaka RO</t>
    </r>
  </si>
  <si>
    <r>
      <rPr>
        <sz val="11"/>
        <rFont val="Calibri"/>
        <family val="2"/>
      </rPr>
      <t>Nationell identifierare för UE</t>
    </r>
  </si>
  <si>
    <r>
      <rPr>
        <sz val="11"/>
        <rFont val="Calibri"/>
        <family val="2"/>
      </rPr>
      <t>Identifikatur tal-NTS li għalih tirreferi din ir-RA</t>
    </r>
  </si>
  <si>
    <r>
      <rPr>
        <sz val="11"/>
        <rFont val="Calibri"/>
        <family val="2"/>
      </rPr>
      <t>Identifikacijska oznaka NTP, na katero se nanaša ta RO</t>
    </r>
  </si>
  <si>
    <r>
      <rPr>
        <sz val="11"/>
        <rFont val="Calibri"/>
        <family val="2"/>
      </rPr>
      <t>Identifierare för den PVS som denna UE avser.</t>
    </r>
  </si>
  <si>
    <r>
      <rPr>
        <sz val="11"/>
        <rFont val="Calibri"/>
        <family val="2"/>
      </rPr>
      <t>skont is-Sommarju Mhux Tekniku tal-Proġett</t>
    </r>
  </si>
  <si>
    <r>
      <rPr>
        <sz val="11"/>
        <rFont val="Calibri"/>
        <family val="2"/>
      </rPr>
      <t>(v skladu z netehničnim povzetkom projekta)</t>
    </r>
  </si>
  <si>
    <r>
      <rPr>
        <sz val="11"/>
        <rFont val="Calibri"/>
        <family val="2"/>
      </rPr>
      <t>enligt den populärvetenskapliga sammanfattningen</t>
    </r>
  </si>
  <si>
    <r>
      <rPr>
        <sz val="11"/>
        <rFont val="Calibri"/>
        <family val="2"/>
      </rPr>
      <t>F’każ li l-NTS relatat ma jinħażinx fis-sistema tal-KE, poġġi 0000 f’dan il-qasam u imla l-qasam “Identifikatur nazzjonali tal-NTS”.</t>
    </r>
  </si>
  <si>
    <r>
      <rPr>
        <sz val="11"/>
        <rFont val="Calibri"/>
        <family val="2"/>
      </rPr>
      <t>Če povezani NTP ni shranjen v sistemu EK, v to polje vpišite 0000 in izpolnite polje „nacionalna identifikacijska oznaka NTP“.</t>
    </r>
  </si>
  <si>
    <r>
      <rPr>
        <sz val="11"/>
        <rFont val="Calibri"/>
        <family val="2"/>
      </rPr>
      <t>Om motsvarande PVS inte lagras i EU-kommissionens system, ange 0000 i detta fält och fyll i fältet ”Nationell identifierare för PVS”.</t>
    </r>
  </si>
  <si>
    <r>
      <rPr>
        <sz val="11"/>
        <rFont val="Calibri"/>
        <family val="2"/>
      </rPr>
      <t>Identifikatur tal-NTS li għalih tirreferi din ir-RA.</t>
    </r>
  </si>
  <si>
    <r>
      <rPr>
        <sz val="11"/>
        <rFont val="Calibri"/>
        <family val="2"/>
      </rPr>
      <t>Nacionalna identifikacijska oznaka NTP, na katero se nanaša ta RO</t>
    </r>
  </si>
  <si>
    <r>
      <rPr>
        <sz val="11"/>
        <rFont val="Calibri"/>
        <family val="2"/>
      </rPr>
      <t>Nationell identifieringskod för den PVS som denna UE avser.</t>
    </r>
  </si>
  <si>
    <r>
      <rPr>
        <sz val="11"/>
        <rFont val="Calibri"/>
        <family val="2"/>
      </rPr>
      <t>Identifikatur nazzjonali tar-RA.</t>
    </r>
  </si>
  <si>
    <r>
      <rPr>
        <sz val="11"/>
        <rFont val="Calibri"/>
        <family val="2"/>
      </rPr>
      <t>Nationell identifierare för UE.</t>
    </r>
  </si>
  <si>
    <r>
      <rPr>
        <sz val="11"/>
        <rFont val="Calibri"/>
        <family val="2"/>
      </rPr>
      <t>Trid timtela jekk tintgħażel raġuni oħra!</t>
    </r>
  </si>
  <si>
    <r>
      <rPr>
        <sz val="11"/>
        <rFont val="Calibri"/>
        <family val="2"/>
      </rPr>
      <t>Obvezno izpolnite, če ste izbrali „Drugi razlogi“.</t>
    </r>
  </si>
  <si>
    <r>
      <rPr>
        <sz val="11"/>
        <rFont val="Calibri"/>
        <family val="2"/>
      </rPr>
      <t>Måste fyllas i om annat skäl väljs!</t>
    </r>
  </si>
  <si>
    <r>
      <rPr>
        <sz val="11"/>
        <rFont val="Calibri"/>
        <family val="2"/>
      </rPr>
      <t>Jekk jogħġbok imla l-folja “Ħsara attwali”. Trid timtela mill-inqas ringiela waħda!</t>
    </r>
  </si>
  <si>
    <r>
      <rPr>
        <sz val="11"/>
        <rFont val="Calibri"/>
        <family val="2"/>
      </rPr>
      <t>Izpolnite list „Dejanska škoda“. Izpolniti je treba vsaj eno vrstico!</t>
    </r>
  </si>
  <si>
    <r>
      <rPr>
        <sz val="11"/>
        <rFont val="Calibri"/>
        <family val="2"/>
      </rPr>
      <t>Fyll i bladet ”Faktiska skador”. Minst en rad måste fyllas i!</t>
    </r>
  </si>
  <si>
    <r>
      <rPr>
        <sz val="11"/>
        <rFont val="Calibri"/>
        <family val="2"/>
      </rPr>
      <t>Identifikatur uniku tar-RA assenjat mis-sistema ċentrali tal-KE.</t>
    </r>
  </si>
  <si>
    <r>
      <rPr>
        <sz val="11"/>
        <rFont val="Calibri"/>
        <family val="2"/>
      </rPr>
      <t>Enotna identifikacijska oznaka RO, ki jo dodeli centralni sistem EK</t>
    </r>
  </si>
  <si>
    <r>
      <rPr>
        <sz val="11"/>
        <rFont val="Calibri"/>
        <family val="2"/>
      </rPr>
      <t>Unik identifierare för UE som tilldelats av EU-kommissionens centrala system.</t>
    </r>
  </si>
  <si>
    <r>
      <rPr>
        <sz val="11"/>
        <rFont val="Calibri"/>
        <family val="2"/>
      </rPr>
      <t>Għandha timtela biss meta jiġu aġġornati r-RA diġà maħżuna fis-sistema tal-KE.</t>
    </r>
  </si>
  <si>
    <r>
      <rPr>
        <sz val="11"/>
        <rFont val="Calibri"/>
        <family val="2"/>
      </rPr>
      <t>Izpolnite samo pri posodabljanju RO, ki je že shranjena v sistemu EK.</t>
    </r>
  </si>
  <si>
    <r>
      <rPr>
        <sz val="11"/>
        <rFont val="Calibri"/>
        <family val="2"/>
      </rPr>
      <t>Fylls i endast vid uppdatering av UE som redan finns i EU-kommissionens system.</t>
    </r>
  </si>
  <si>
    <r>
      <rPr>
        <sz val="11"/>
        <rFont val="Calibri"/>
        <family val="2"/>
      </rPr>
      <t>Link għall-verżjoni preċedenti tar-RA barra mis-sistema tal-KE.</t>
    </r>
  </si>
  <si>
    <r>
      <rPr>
        <sz val="11"/>
        <rFont val="Calibri"/>
        <family val="2"/>
      </rPr>
      <t>Povezava na prejšnjo različico RO izven sistema EK</t>
    </r>
  </si>
  <si>
    <r>
      <rPr>
        <sz val="11"/>
        <rFont val="Calibri"/>
        <family val="2"/>
      </rPr>
      <t>Länk till tidigare version av UE som inte finns i EU-kommissionens system.</t>
    </r>
  </si>
  <si>
    <r>
      <rPr>
        <sz val="11"/>
        <rFont val="Calibri"/>
        <family val="2"/>
      </rPr>
      <t>Link għall-NTS li għalih tirreferi din l-RA li mhuwiex fis-sistema tal-KE.</t>
    </r>
  </si>
  <si>
    <r>
      <rPr>
        <sz val="11"/>
        <rFont val="Calibri"/>
        <family val="2"/>
      </rPr>
      <t>Povezava na NTP, na katerega se nanaša ta RO in ki ni v sistemu EK</t>
    </r>
  </si>
  <si>
    <r>
      <rPr>
        <sz val="11"/>
        <rFont val="Calibri"/>
        <family val="2"/>
      </rPr>
      <t>Länk till den PVS som denna UE avser och som inte finns i EU-kommissionens system.</t>
    </r>
  </si>
  <si>
    <r>
      <rPr>
        <sz val="11"/>
        <rFont val="Calibri"/>
        <family val="2"/>
      </rPr>
      <t>Għandu jintuża f’perjodu ta’ tranżizzjoni fejn il-verżjoni preċedenti tar-RA jaf ma teżistix fis-sistema tal-KE.</t>
    </r>
  </si>
  <si>
    <r>
      <rPr>
        <sz val="11"/>
        <rFont val="Calibri"/>
        <family val="2"/>
      </rPr>
      <t>Uporabi se v prehodnem obdobju, kadar prejšnja različica RO morda ne obstaja v sistemu EK.</t>
    </r>
  </si>
  <si>
    <r>
      <rPr>
        <sz val="11"/>
        <rFont val="Calibri"/>
        <family val="2"/>
      </rPr>
      <t>Används under en övergångsperiod då den tidigare versionen av UE ännu inte finns i EU-kommissionens system.</t>
    </r>
  </si>
  <si>
    <r>
      <rPr>
        <sz val="11"/>
        <rFont val="Calibri"/>
        <family val="2"/>
      </rPr>
      <t>Għandu jintuża f’perjodu ta’ tranżizzjoni fejn l-NTS li għalih tirreferi r-RA jaf ma teżistix fis-sistema tal-KE.</t>
    </r>
  </si>
  <si>
    <r>
      <rPr>
        <sz val="11"/>
        <rFont val="Calibri"/>
        <family val="2"/>
      </rPr>
      <t>Uporabi se v prehodnem obdobju, kadar NTP, na katerega se nanaša RO, morda ne obstaja v sistemu EK.</t>
    </r>
  </si>
  <si>
    <r>
      <rPr>
        <sz val="11"/>
        <rFont val="Calibri"/>
        <family val="2"/>
      </rPr>
      <t>Används under en övergångsperiod då den PVS som UE avser ännu inte finns i EU-kommissionens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</si>
</sst>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6"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b/>
      <sz val="11"/>
      <color theme="3"/>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s>
  <fills count="5">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0" fillId="0" borderId="19" applyNumberFormat="0" applyFill="0" applyAlignment="0" applyProtection="0"/>
  </cellStyleXfs>
  <cellXfs count="120">
    <xf numFmtId="0" fontId="0" fillId="0" borderId="0" xfId="0"/>
    <xf numFmtId="0" fontId="1" fillId="0" borderId="0" xfId="0" applyFont="1"/>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0" fillId="0" borderId="0" xfId="0" applyBorder="1" applyAlignment="1">
      <alignment horizontal="left" vertical="top"/>
    </xf>
    <xf numFmtId="0" fontId="1" fillId="0" borderId="0" xfId="0" applyFont="1" applyAlignment="1">
      <alignment horizontal="left" vertical="top"/>
    </xf>
    <xf numFmtId="0" fontId="0" fillId="0" borderId="11" xfId="0" applyBorder="1" applyAlignment="1">
      <alignment horizontal="left" vertical="top"/>
    </xf>
    <xf numFmtId="0" fontId="0" fillId="0" borderId="12" xfId="0" quotePrefix="1" applyBorder="1" applyAlignment="1">
      <alignment horizontal="left" vertical="top"/>
    </xf>
    <xf numFmtId="0" fontId="0" fillId="0" borderId="12" xfId="0" applyBorder="1" applyAlignment="1">
      <alignment horizontal="left" vertical="top"/>
    </xf>
    <xf numFmtId="0" fontId="0" fillId="0" borderId="2" xfId="0" applyBorder="1" applyAlignment="1">
      <alignment horizontal="left" vertical="top"/>
    </xf>
    <xf numFmtId="0" fontId="0" fillId="0" borderId="0" xfId="0" quotePrefix="1" applyBorder="1" applyAlignment="1">
      <alignment horizontal="left" vertical="top"/>
    </xf>
    <xf numFmtId="0" fontId="0" fillId="0" borderId="0" xfId="0" applyNumberFormat="1" applyAlignment="1">
      <alignment horizontal="left" vertical="top"/>
    </xf>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3" fillId="0" borderId="16" xfId="1" applyBorder="1" applyAlignment="1">
      <alignmen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1" fillId="0" borderId="0" xfId="0" applyFont="1" applyAlignment="1">
      <alignment horizontal="left" vertical="top"/>
    </xf>
    <xf numFmtId="0" fontId="7" fillId="0" borderId="0" xfId="1" applyFont="1" applyAlignment="1">
      <alignment horizontal="left" vertical="top" wrapText="1"/>
    </xf>
    <xf numFmtId="0" fontId="0" fillId="0" borderId="0" xfId="0" applyAlignment="1">
      <alignment horizontal="left" vertical="top"/>
    </xf>
    <xf numFmtId="0" fontId="0" fillId="0" borderId="0" xfId="0" applyFont="1" applyAlignment="1">
      <alignment horizontal="left" vertical="top"/>
    </xf>
    <xf numFmtId="0" fontId="7" fillId="0" borderId="0" xfId="0" applyFont="1" applyAlignment="1">
      <alignment horizontal="left" vertical="top"/>
    </xf>
    <xf numFmtId="1" fontId="0" fillId="0" borderId="0" xfId="0" applyNumberFormat="1" applyProtection="1">
      <protection locked="0"/>
    </xf>
    <xf numFmtId="0" fontId="0" fillId="0" borderId="0" xfId="0" applyBorder="1" applyAlignment="1" applyProtection="1">
      <alignment horizontal="left" vertical="top"/>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10" fillId="0" borderId="19" xfId="6" applyAlignment="1" applyProtection="1">
      <alignment horizontal="center"/>
    </xf>
    <xf numFmtId="0" fontId="5" fillId="0" borderId="0" xfId="2" applyProtection="1"/>
    <xf numFmtId="0" fontId="10" fillId="0" borderId="19" xfId="6" applyProtection="1"/>
    <xf numFmtId="0" fontId="0" fillId="0" borderId="0" xfId="0" applyAlignment="1" applyProtection="1">
      <alignment horizontal="right"/>
    </xf>
    <xf numFmtId="49" fontId="0" fillId="0" borderId="0" xfId="0" applyNumberFormat="1" applyProtection="1"/>
    <xf numFmtId="0" fontId="8" fillId="2" borderId="13" xfId="3" applyFont="1" applyBorder="1" applyAlignment="1" applyProtection="1">
      <alignment horizontal="left" vertical="top"/>
      <protection locked="0"/>
    </xf>
    <xf numFmtId="0" fontId="1" fillId="0" borderId="0" xfId="0" applyFont="1" applyBorder="1" applyAlignment="1">
      <alignment horizontal="left" vertical="top"/>
    </xf>
    <xf numFmtId="0" fontId="0" fillId="0" borderId="0" xfId="0" applyAlignment="1">
      <alignment horizontal="left" vertical="top"/>
    </xf>
    <xf numFmtId="0" fontId="1" fillId="0" borderId="15" xfId="0" applyFont="1" applyBorder="1" applyAlignment="1">
      <alignment horizontal="left" vertical="top"/>
    </xf>
    <xf numFmtId="0" fontId="1" fillId="0" borderId="0" xfId="0" applyFont="1" applyAlignment="1">
      <alignment horizontal="left" vertical="top"/>
    </xf>
    <xf numFmtId="0" fontId="1" fillId="0" borderId="21" xfId="0" applyFont="1" applyBorder="1" applyProtection="1"/>
    <xf numFmtId="0" fontId="1" fillId="0" borderId="4" xfId="0" applyFont="1" applyBorder="1" applyProtection="1"/>
    <xf numFmtId="0" fontId="0" fillId="0" borderId="0" xfId="0" applyFont="1" applyBorder="1" applyProtection="1"/>
    <xf numFmtId="0" fontId="0" fillId="0" borderId="9" xfId="0" applyFont="1" applyBorder="1" applyProtection="1"/>
    <xf numFmtId="0" fontId="0" fillId="0" borderId="0" xfId="0" applyBorder="1" applyProtection="1"/>
    <xf numFmtId="0" fontId="0" fillId="0" borderId="0" xfId="0" applyFill="1" applyBorder="1" applyProtection="1"/>
    <xf numFmtId="0" fontId="0" fillId="0" borderId="9" xfId="0" applyFill="1" applyBorder="1" applyProtection="1"/>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10" fillId="0" borderId="19" xfId="6" applyAlignment="1" applyProtection="1">
      <alignment horizontal="center" vertical="center"/>
    </xf>
    <xf numFmtId="0" fontId="0" fillId="0" borderId="0" xfId="0" applyFont="1" applyAlignment="1">
      <alignment horizontal="left" vertical="top" wrapText="1"/>
    </xf>
    <xf numFmtId="0" fontId="11" fillId="0" borderId="0" xfId="1" applyFont="1" applyAlignment="1">
      <alignment vertical="top"/>
    </xf>
    <xf numFmtId="0" fontId="7" fillId="3" borderId="18" xfId="4" applyFont="1" applyBorder="1" applyAlignment="1">
      <alignment horizontal="left" vertical="top" wrapText="1"/>
    </xf>
    <xf numFmtId="0" fontId="12" fillId="0" borderId="6" xfId="0" applyFont="1" applyBorder="1" applyProtection="1"/>
    <xf numFmtId="0" fontId="12" fillId="0" borderId="0" xfId="0" applyFont="1" applyBorder="1" applyProtection="1"/>
    <xf numFmtId="0" fontId="12" fillId="0" borderId="0" xfId="0" applyFont="1" applyBorder="1" applyAlignment="1" applyProtection="1"/>
    <xf numFmtId="0" fontId="12" fillId="0" borderId="8" xfId="0" applyFont="1" applyBorder="1" applyProtection="1"/>
    <xf numFmtId="0" fontId="12" fillId="0" borderId="9" xfId="0" applyFont="1" applyBorder="1" applyProtection="1"/>
    <xf numFmtId="0" fontId="12" fillId="0" borderId="9" xfId="0" applyFont="1" applyBorder="1" applyAlignment="1" applyProtection="1"/>
    <xf numFmtId="0" fontId="12" fillId="0" borderId="6" xfId="0" applyFont="1" applyFill="1" applyBorder="1" applyProtection="1"/>
    <xf numFmtId="0" fontId="12" fillId="0" borderId="0" xfId="0" applyFont="1" applyFill="1" applyBorder="1" applyProtection="1"/>
    <xf numFmtId="0" fontId="12" fillId="0" borderId="0" xfId="0" applyFont="1" applyFill="1" applyBorder="1" applyAlignment="1" applyProtection="1"/>
    <xf numFmtId="0" fontId="1" fillId="0" borderId="0" xfId="0" applyFont="1" applyAlignment="1">
      <alignment horizontal="left" vertical="top" wrapText="1"/>
    </xf>
    <xf numFmtId="0" fontId="0" fillId="0" borderId="0" xfId="0" applyFont="1" applyProtection="1"/>
    <xf numFmtId="0" fontId="1" fillId="0" borderId="0" xfId="0" applyFont="1" applyProtection="1"/>
    <xf numFmtId="0" fontId="1" fillId="0" borderId="20" xfId="0" applyFont="1" applyBorder="1" applyProtection="1"/>
    <xf numFmtId="0" fontId="1" fillId="0" borderId="22" xfId="0" applyFont="1" applyBorder="1" applyProtection="1"/>
    <xf numFmtId="0" fontId="1" fillId="0" borderId="3" xfId="0" applyFont="1" applyBorder="1" applyProtection="1"/>
    <xf numFmtId="0" fontId="1" fillId="0" borderId="5" xfId="0" applyFont="1" applyBorder="1" applyProtection="1"/>
    <xf numFmtId="0" fontId="12" fillId="0" borderId="7" xfId="0" applyFont="1" applyBorder="1" applyProtection="1"/>
    <xf numFmtId="0" fontId="13" fillId="0" borderId="9" xfId="0" applyFont="1" applyBorder="1" applyProtection="1"/>
    <xf numFmtId="0" fontId="12" fillId="0" borderId="10" xfId="0" applyFont="1" applyBorder="1" applyProtection="1"/>
    <xf numFmtId="0" fontId="0" fillId="4" borderId="0" xfId="0" applyFill="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0" xfId="0" applyBorder="1" applyProtection="1"/>
    <xf numFmtId="0" fontId="10" fillId="0" borderId="19" xfId="6" applyAlignment="1" applyProtection="1">
      <alignment horizontal="center" wrapText="1"/>
    </xf>
    <xf numFmtId="0" fontId="1" fillId="0" borderId="15" xfId="0" applyFont="1" applyBorder="1" applyAlignment="1">
      <alignment horizontal="left" vertical="top"/>
    </xf>
    <xf numFmtId="49" fontId="8" fillId="2" borderId="23" xfId="3" applyNumberFormat="1" applyFont="1" applyBorder="1" applyAlignment="1" applyProtection="1">
      <alignment horizontal="left" vertical="top" wrapText="1"/>
      <protection locked="0"/>
    </xf>
    <xf numFmtId="49" fontId="8" fillId="2" borderId="25" xfId="3" applyNumberFormat="1" applyFont="1" applyBorder="1" applyAlignment="1" applyProtection="1">
      <alignment horizontal="left" vertical="top"/>
      <protection locked="0"/>
    </xf>
    <xf numFmtId="49" fontId="8" fillId="2" borderId="24" xfId="3" applyNumberFormat="1" applyFont="1" applyBorder="1" applyAlignment="1" applyProtection="1">
      <alignment horizontal="left" vertical="top"/>
      <protection locked="0"/>
    </xf>
    <xf numFmtId="0" fontId="0" fillId="0" borderId="25" xfId="0" applyFont="1" applyBorder="1" applyAlignment="1">
      <alignment horizontal="left" vertical="top"/>
    </xf>
    <xf numFmtId="0" fontId="8" fillId="2" borderId="23" xfId="3" applyFont="1" applyBorder="1" applyAlignment="1" applyProtection="1">
      <alignment horizontal="left" vertical="top" wrapText="1"/>
      <protection locked="0"/>
    </xf>
    <xf numFmtId="0" fontId="8" fillId="2" borderId="25" xfId="3" applyFont="1" applyBorder="1" applyAlignment="1" applyProtection="1">
      <alignment horizontal="left" vertical="top" wrapText="1"/>
      <protection locked="0"/>
    </xf>
    <xf numFmtId="0" fontId="8" fillId="2" borderId="24" xfId="3" applyFont="1" applyBorder="1" applyAlignment="1" applyProtection="1">
      <alignment horizontal="left" vertical="top" wrapText="1"/>
      <protection locked="0"/>
    </xf>
    <xf numFmtId="0" fontId="1" fillId="0" borderId="25" xfId="0" applyFont="1" applyBorder="1" applyAlignment="1">
      <alignment horizontal="left" vertical="top"/>
    </xf>
    <xf numFmtId="49" fontId="8" fillId="2" borderId="25" xfId="3" applyNumberFormat="1" applyFont="1" applyBorder="1" applyAlignment="1" applyProtection="1">
      <alignment horizontal="left" vertical="top" wrapText="1"/>
      <protection locked="0"/>
    </xf>
    <xf numFmtId="49" fontId="8" fillId="2" borderId="24" xfId="3" applyNumberFormat="1" applyFont="1" applyBorder="1" applyAlignment="1" applyProtection="1">
      <alignment horizontal="left" vertical="top" wrapText="1"/>
      <protection locked="0"/>
    </xf>
    <xf numFmtId="0" fontId="0" fillId="0" borderId="0" xfId="0" applyNumberFormat="1" applyBorder="1" applyAlignment="1" applyProtection="1">
      <alignment horizontal="left" vertical="top" wrapText="1"/>
    </xf>
    <xf numFmtId="0" fontId="0" fillId="0" borderId="27" xfId="0" applyNumberFormat="1" applyBorder="1" applyAlignment="1" applyProtection="1">
      <alignment horizontal="left" vertical="top" wrapText="1"/>
    </xf>
    <xf numFmtId="0" fontId="8" fillId="2" borderId="23" xfId="3" applyFont="1" applyBorder="1" applyAlignment="1" applyProtection="1">
      <alignment horizontal="left" vertical="top"/>
      <protection locked="0"/>
    </xf>
    <xf numFmtId="0" fontId="8" fillId="2" borderId="24" xfId="3" applyFont="1" applyBorder="1" applyAlignment="1" applyProtection="1">
      <alignment horizontal="left" vertical="top"/>
      <protection locked="0"/>
    </xf>
    <xf numFmtId="0" fontId="1" fillId="0" borderId="14" xfId="0" applyFont="1" applyBorder="1" applyAlignment="1">
      <alignment horizontal="left" vertical="top"/>
    </xf>
    <xf numFmtId="0" fontId="8" fillId="2" borderId="25" xfId="3" applyFont="1" applyBorder="1" applyAlignment="1" applyProtection="1">
      <alignment horizontal="left" vertical="top"/>
      <protection locked="0"/>
    </xf>
    <xf numFmtId="0" fontId="1" fillId="0" borderId="0" xfId="0" applyFont="1" applyAlignment="1">
      <alignment horizontal="left" vertical="top"/>
    </xf>
    <xf numFmtId="0" fontId="7" fillId="3" borderId="0" xfId="4" applyFont="1" applyBorder="1" applyAlignment="1">
      <alignment horizontal="left" vertical="top"/>
    </xf>
    <xf numFmtId="0" fontId="0" fillId="0" borderId="15" xfId="0" applyBorder="1"/>
    <xf numFmtId="0" fontId="0" fillId="0" borderId="18" xfId="0" applyBorder="1"/>
    <xf numFmtId="0" fontId="5" fillId="0" borderId="0" xfId="2" applyAlignment="1">
      <alignment horizontal="left" vertical="top"/>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14" xfId="0" applyBorder="1" applyAlignment="1">
      <alignment horizontal="center"/>
    </xf>
    <xf numFmtId="49" fontId="8" fillId="2" borderId="23" xfId="3" applyNumberFormat="1" applyFont="1" applyBorder="1" applyAlignment="1" applyProtection="1">
      <alignment horizontal="left" vertical="top"/>
      <protection locked="0"/>
    </xf>
    <xf numFmtId="0" fontId="0" fillId="0" borderId="14" xfId="0" applyFont="1" applyBorder="1" applyAlignment="1">
      <alignment horizontal="left" vertical="top"/>
    </xf>
    <xf numFmtId="0" fontId="0" fillId="0" borderId="26" xfId="0" applyFont="1" applyBorder="1" applyAlignment="1">
      <alignment horizontal="left" vertical="top"/>
    </xf>
    <xf numFmtId="0" fontId="9" fillId="0" borderId="15" xfId="5" applyBorder="1" applyAlignment="1" applyProtection="1">
      <alignment vertical="top"/>
      <protection locked="0" hidden="1"/>
    </xf>
    <xf numFmtId="0" fontId="1" fillId="0" borderId="0" xfId="0" applyFont="1" applyBorder="1" applyAlignment="1">
      <alignment horizontal="left" vertical="top"/>
    </xf>
    <xf numFmtId="0" fontId="10" fillId="0" borderId="19" xfId="6" applyAlignment="1" applyProtection="1">
      <alignment horizontal="center" vertical="center" wrapText="1"/>
    </xf>
  </cellXfs>
  <cellStyles count="7">
    <cellStyle name="20% — akcent 2" xfId="4" builtinId="34"/>
    <cellStyle name="Dane wyjściowe" xfId="3" builtinId="21"/>
    <cellStyle name="Hiperłącze" xfId="5" builtinId="8"/>
    <cellStyle name="Nagłówek 3" xfId="6" builtinId="18"/>
    <cellStyle name="Normalny" xfId="0" builtinId="0"/>
    <cellStyle name="Tekst objaśnienia" xfId="1" builtinId="53"/>
    <cellStyle name="Tytuł" xfId="2" builtinId="15"/>
  </cellStyles>
  <dxfs count="27">
    <dxf>
      <numFmt numFmtId="1" formatCode="0"/>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fill>
        <patternFill patternType="solid">
          <bgColor theme="5" tint="0.79998168889431442"/>
        </patternFill>
      </fill>
    </dxf>
    <dxf>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ec.europa.eu/env/alures/nts/xsd'">
  <Schema ID="Schema1" Namespace="http://ec.europa.eu/env/alures/nts/xsd">
    <schema xmlns="http://www.w3.org/2001/XMLSchema" xmlns:xs="http://ec.europa.eu/env/alures/nts/xsd" targetNamespace="http://ec.europa.eu/env/alures/nts/xsd" elementFormDefault="qualified">
      <element name="ntsForm" type="xs:ntsFormType"/>
      <complexType name="ntsFormType">
        <sequence>
          <element name="projectTitle" type="xs:textShort">
            <annotation>
              <documentation>Title of the project</documentation>
            </annotation>
          </element>
          <element name="projectDuration" type="positiveInteger">
            <annotation>
              <documentation>
						Duration of the project
					</documentation>
            </annotation>
          </element>
          <element name="projectDurationUnit">
            <annotation>
              <documentation>
						Unit of duration used. Duration can be expressed
						in either days (d); weeks (w); months (m) or
						years (y)
					</documentation>
            </annotation>
            <simpleType>
              <restriction base="string">
                <pattern value="d|w|m|y"/>
              </restriction>
            </simpleType>
          </element>
          <element name="keywords" type="xs:keywordsType">
            <annotation>
              <documentation>
						Key Words (maximum of 5).
					</documentation>
            </annotation>
          </element>
          <element name="projectPurposes" type="xs:projectPurposesType">
            <annotation>
              <documentation>
						Purposes of the project. Multiple purposes
						possible.
					</documentation>
            </annotation>
          </element>
          <element name="projectObjectives" type="xs:textLong">
            <annotation>
              <documentation>
						Objectives of the project
					</documentation>
            </annotation>
          </element>
          <element name="potentialBenefits" type="xs:textLong">
            <annotation>
              <documentation>
						Potential benefits of the project
					</documentation>
            </annotation>
          </element>
          <element name="procedures" type="xs:textLong">
            <annotation>
              <documentation>
						Procedures in which animals will be typically
						used
					</documentation>
            </annotation>
          </element>
          <element name="expectedImpacts" type="xs:textLong">
            <annotation>
              <documentation>
						Expected impacts/adverse effects on the animals
					</documentation>
            </annotation>
          </element>
          <element name="expectedHarms" type="xs:harmsType">
            <annotation>
              <documentation>
						Expected harms and the numbers of animals in
						each severity category for each species to be
						used.
					</documentation>
            </annotation>
            <unique name="uniqueSpeciesHarm">
              <selector xpath="xs:harm"/>
              <field xpath="xs:species"/>
            </unique>
          </element>
          <element name="fateList" type="xs:fateListType">
            <annotation>
              <documentation>
						Fate of each species of animals kept alive at
						the end of the procedure
					</documentation>
            </annotation>
            <unique name="uniqueSpeciesFate">
              <selector xpath="xs:fate"/>
              <field xpath="xs:species"/>
            </unique>
          </element>
          <element name="fateReasons" type="xs:textLong">
            <annotation>
              <documentation>
						Reasons for the planned fate of the animals
						after the procedure
					</documentation>
            </annotation>
          </element>
          <element name="replacement" type="xs:textLong">
            <annotation>
              <documentation>
						Replacement. Non-animal alternatives available
						in this field and why they cannot be used for
						the purposes of the project.
					</documentation>
            </annotation>
          </element>
          <element name="reduction" type="xs:textLong">
            <annotation>
              <documentation>
						Reduction. How the numbers of animals for this
						project were determined.
					</documentation>
            </annotation>
          </element>
          <element name="refinement" type="xs:textLong">
            <annotation>
              <documentation>
						Refinement. Examples of the specific measures to
						be taken, in relation to the procedures, to
						minimise welfare costs (harms) to the animals
					</documentation>
            </annotation>
          </element>
          <element name="speciesChoiceExplanation" type="xs:textLong">
            <annotation>
              <documentation>
						Explanation of the choice of species and the
						related life stages
					</documentation>
            </annotation>
          </element>
          <element name="ntsId" type="string" minOccurs="0">
            <annotation>
              <documentation>
						Unique NTS identifier assigned by the central EC
						system
					</documentation>
            </annotation>
          </element>
          <element name="ntsVersion" type="string" minOccurs="0">
            <annotation>
              <documentation>Version of the NTS assigned by the central EC system</documentation>
            </annotation>
          </element>
          <element name="ntsExternalId" type="xs:textMediumNillable" minOccurs="0">
            <annotation>
              <documentation>
						National reference of the NTS
					</documentation>
            </annotation>
          </element>
          <element name="country" type="xs:ntsCountry">
            <annotation>
              <documentation>
						Country publishing an NTS. Code from the list of
						codes of included countries.
					</documentation>
            </annotation>
          </element>
          <element name="language" type="xs:ntsLanguage">
            <annotation>
              <documentation>
						EU language used in NTS. Code from the list of
						EU languages.
					</documentation>
            </annotation>
          </element>
          <element name="publicationDate" type="dateTime" minOccurs="0">
            <annotation>
              <documentation>
						Publication date of this NTS version automatically assigned by the EC system
					</documentation>
            </annotation>
          </element>
          <element name="extensions" type="xs:extensionsType" minOccurs="0">
            <annotation>
              <documentation>
						Additional fields not all countries will use
					</documentation>
            </annotation>
          </element>
        </sequence>
      </complexType>
      <complexType name="fateListType">
        <sequence>
          <element name="fate" type="xs:fateType" maxOccurs="unbounded" minOccurs="0"/>
        </sequence>
      </complexType>
      <complexType name="keywordsType">
        <sequence>
          <element name="keyword" maxOccurs="5">
            <simpleType>
              <restriction base="string">
                <maxLength value="50"/>
              </restriction>
            </simpleType>
          </element>
        </sequence>
      </complexType>
      <complexType name="fateType">
        <sequence>
          <element name="species" type="xs:species">
            <annotation>
              <documentation>Code from the list of species. Species in accordance
						with statistical reporting categories in Annex II to 2012/707/EU,
						with an additional option of “non-specified mammal” to safeguard
						anonymity in exceptional casesies
					</documentation>
            </annotation>
          </element>
          <element name="reused" type="nonNegativeInteger" default="0" minOccurs="0">
            <annotation>
              <documentation>Number of animals of specific species to be reused
					</documentation>
            </annotation>
          </element>
          <element name="returned" type="nonNegativeInteger" default="0" minOccurs="0">
            <annotation>
              <documentation>Number of animals of specific species to be returned
					</documentation>
            </annotation>
          </element>
          <element name="rehomed" type="nonNegativeInteger" default="0" minOccurs="0">
            <annotation>
              <documentation>Number of animals of specific species to be rehomed
					</documentation>
            </annotation>
          </element>
        </sequence>
      </complexType>
      <complexType name="projectPurposesType">
        <sequence>
          <element name="basicResearch" type="boolean" minOccurs="0" default="false">
            <annotation>
              <documentation>Basic research</documentation>
            </annotation>
          </element>
          <element name="translationalResearch" type="boolean" minOccurs="0" default="false">
            <annotation>
              <documentation>Translational and applied research</documentation>
            </annotation>
          </element>
          <element name="qualityControl" type="boolean" minOccurs="0" default="false">
            <annotation>
              <documentation>Regulatory use: Quality control (including batch
						safety and potency testing)
					</documentation>
            </annotation>
          </element>
          <element name="efficacyTesting" type="boolean" minOccurs="0" default="false">
            <annotation>
              <documentation>Regulatory use: Other efficacy and tolerance testing
					</documentation>
            </annotation>
          </element>
          <element name="toxicityTesting" type="boolean" minOccurs="0" default="false">
            <annotation>
              <documentation>Regulatory use: Toxicity and other safety testing
						including pharmacology
					</documentation>
            </annotation>
          </element>
          <element name="routineProduction" type="boolean" minOccurs="0" default="false">
            <annotation>
              <documentation>Routine production</documentation>
            </annotation>
          </element>
          <element name="protection" type="boolean" minOccurs="0" default="false">
            <annotation>
              <documentation>Protection of the natural environment in the
						interests of the health or welfare of human beings or animals
					</documentation>
            </annotation>
          </element>
          <element name="preservation" type="boolean" minOccurs="0" default="false">
            <annotation>
              <documentation>Preservation of species</documentation>
            </annotation>
          </element>
          <element name="education" type="boolean" minOccurs="0" default="false">
            <annotation>
              <documentation>Higher education</documentation>
            </annotation>
          </element>
          <element name="training" type="boolean" minOccurs="0" default="false">
            <annotation>
              <documentation>Training</documentation>
            </annotation>
          </element>
          <element name="forensic" type="boolean" minOccurs="0" default="false">
            <annotation>
              <documentation>Forensic enquiries</documentation>
            </annotation>
          </element>
          <element name="maintenance" type="boolean" minOccurs="0" default="false">
            <annotation>
              <documentation>Maintenance of colonies of genetically altered
						animals, not used in other procedures
					</documentation>
            </annotation>
          </element>
        </sequence>
      </complexType>
      <complexType name="harmsType">
        <sequence>
          <element name="harm" type="xs:harmType" maxOccurs="unbounded">
            <annotation>
              <documentation>Numbers of animals in each
						severity category for species (to be) used
					</documentation>
            </annotation>
          </element>
        </sequence>
      </complexType>
      <complexType name="harmType">
        <sequence>
          <element name="species" type="xs:species">
            <annotation>
              <documentation>Code from the list of species. Species in accordance
						with statistical reporting categories in Annex II to 2012/707/EU,
						with an additional option of “non-specified mammal” to safeguard
						anonymity in exceptional cases
					</documentation>
            </annotation>
          </element>
          <element name="nonRecovery" type="nonNegativeInteger" default="0" minOccurs="0">
            <annotation>
              <documentation>Number per severity Non-recovery
					</documentation>
            </annotation>
          </element>
          <element name="mild" type="nonNegativeInteger" default="0" minOccurs="0">
            <annotation>
              <documentation>Number per severity Mild</documentation>
            </annotation>
          </element>
          <element name="moderate" type="nonNegativeInteger" default="0" minOccurs="0">
            <annotation>
              <documentation>Number per severity Moderate
					</documentation>
            </annotation>
          </element>
          <element name="severe" type="nonNegativeInteger" default="0" minOccurs="0">
            <annotation>
              <documentation>Number per severity Severe</documentation>
            </annotation>
          </element>
        </sequence>
      </complexType>
      <simpleType name="ntsLanguage">
        <restriction base="string">
          <enumeration value="bg"/>
          <enumeration value="cs"/>
          <enumeration value="da"/>
          <enumeration value="de"/>
          <enumeration value="el"/>
          <enumeration value="en"/>
          <enumeration value="es"/>
          <enumeration value="et"/>
          <enumeration value="fi"/>
          <enumeration value="fr"/>
          <enumeration value="ga"/>
          <enumeration value="hr"/>
          <enumeration value="hu"/>
          <enumeration value="it"/>
          <enumeration value="lt"/>
          <enumeration value="lv"/>
          <enumeration value="mt"/>
          <enumeration value="nl"/>
          <enumeration value="pl"/>
          <enumeration value="pt"/>
          <enumeration value="ro"/>
          <enumeration value="sk"/>
          <enumeration value="sl"/>
          <enumeration value="sv"/>
          <enumeration value="no"/>
        </restriction>
      </simpleType>
      <simpleType name="ntsCountry">
        <restriction base="string">
          <enumeration value="AT"/>
          <enumeration value="BE"/>
          <enumeration value="BG"/>
          <enumeration value="CY"/>
          <enumeration value="CZ"/>
          <enumeration value="DE"/>
          <enumeration value="DK"/>
          <enumeration value="EE"/>
          <enumeration value="EL"/>
          <enumeration value="ES"/>
          <enumeration value="FI"/>
          <enumeration value="FR"/>
          <enumeration value="HR"/>
          <enumeration value="HU"/>
          <enumeration value="IE"/>
          <enumeration value="IT"/>
          <enumeration value="LT"/>
          <enumeration value="LU"/>
          <enumeration value="LV"/>
          <enumeration value="MT"/>
          <enumeration value="NL"/>
          <enumeration value="PL"/>
          <enumeration value="PT"/>
          <enumeration value="RO"/>
          <enumeration value="SE"/>
          <enumeration value="SI"/>
          <enumeration value="SK"/>
          <enumeration value="NO"/>
        </restriction>
      </simpleType>
      <simpleType name="textShort">
        <restriction base="string">
          <minLength value="1"/>
          <maxLength value="100"/>
          <whiteSpace value="collapse"/>
        </restriction>
      </simpleType>
      <simpleType name="textLong">
        <restriction base="string">
          <maxLength value="2500"/>
          <minLength value="1"/>
          <whiteSpace value="collapse"/>
        </restriction>
      </simpleType>
      <simpleType name="textMediumNillable">
        <restriction base="string">
          <maxLength value="500"/>
        </restriction>
      </simpleType>
      <complexType name="extensionsType">
        <sequence>
          <element name="raSelected" type="boolean" minOccurs="0" default="false">
            <annotation>
              <documentation>
						Decision if project is selected for
						Retrospective Assessment.
					</documentation>
            </annotation>
          </element>
          <element name="raDeadline" type="date" minOccurs="0">
            <annotation>
              <documentation>
						Deadline for retrospective assessment if
						applicable. Applicable to those MS where this
						information is required by the legislation.
					</documentation>
            </annotation>
          </element>
          <element name="raReason" type="xs:raReasonType" minOccurs="0"/>
        </sequence>
      </complexType>
      <complexType name="raReasonType">
        <sequence>
          <element name="severeProcedure" type="boolean" default="false" minOccurs="0">
            <annotation>
              <documentation>
						Possible reason for retrospective assessment -
						Project contains severe procedures.
					</documentation>
            </annotation>
          </element>
          <element name="nhpUse" type="boolean" default="false" minOccurs="0">
            <annotation>
              <documentation>
						Possible reason for retrospective assessment -
						Project uses non-human primates.
					</documentation>
            </annotation>
          </element>
          <element name="other" type="boolean" default="false" minOccurs="0">
            <annotation>
              <documentation>
						Possible reason for retrospective assessment -
						Other reason.
					</documentation>
            </annotation>
          </element>
          <element name="otherExplanation" minOccurs="0" type="xs:textMediumNillable">
            <annotation>
              <documentation>
						Explanation of the other reason for
						retrospective assessment.
					</documentation>
            </annotation>
          </element>
        </sequence>
      </complexType>
      <simpleType name="species">
        <annotation>
          <documentation>
A1	Mice
A2	Rats
A3	Guinea-Pigs
A4	Hamsters (Syrian)
A5	Hamsters (Chinese)
A6	Mongolian gerbil
A7	Other rodents
A8	Rabbits
A9	Cats
A10	Dogs
A11	Ferrets
A12	Other carnivores
A13	Horses, donkeys and cross-breeds
A14	Pigs
A15	Goats
A16	Sheep
A17	Cattle
A18	Prosimians
A19	Marmoset and tamarins
A20	Cynomolgus monkey
A21	Rhesus monkey
A22	Vervets (Chlorocebus spp.)
A23	Baboons
A24	Squirrel monkey
A25-1 Other species of Old World monkeys (Cercopithecoidea)
A25-2 Other species of New World monkeys (Ceboidea)
A26	Apes
A27	Other mammals
A28	Domestic fowl
A29	Other birds
A30	Reptiles
A31	Rana
A32	Xenopus
A33	Other amphibians
A34	Zebra fish
A35	Other fish
A36	Cephalopods
A99	non-specified mammal</documentation>
        </annotation>
        <restriction base="string">
          <enumeration value="A1"/>
          <enumeration value="A2"/>
          <enumeration value="A3"/>
          <enumeration value="A4"/>
          <enumeration value="A5"/>
          <enumeration value="A6"/>
          <enumeration value="A7"/>
          <enumeration value="A8"/>
          <enumeration value="A9"/>
          <enumeration value="A10"/>
          <enumeration value="A11"/>
          <enumeration value="A12"/>
          <enumeration value="A13"/>
          <enumeration value="A14"/>
          <enumeration value="A15"/>
          <enumeration value="A16"/>
          <enumeration value="A17"/>
          <enumeration value="A18"/>
          <enumeration value="A19"/>
          <enumeration value="A20"/>
          <enumeration value="A21"/>
          <enumeration value="A22"/>
          <enumeration value="A23"/>
          <enumeration value="A24"/>
          <enumeration value="A25-1"/>
          <enumeration value="A25-2"/>
          <enumeration value="A26"/>
          <enumeration value="A27"/>
          <enumeration value="A28"/>
          <enumeration value="A29"/>
          <enumeration value="A30"/>
          <enumeration value="A31"/>
          <enumeration value="A32"/>
          <enumeration value="A33"/>
          <enumeration value="A34"/>
          <enumeration value="A35"/>
          <enumeration value="A36"/>
          <enumeration value="A99"/>
        </restriction>
      </simpleType>
      <element name="raForm" type="xs:raFromType"/>
      <complexType name="raFromType">
        <sequence>
          <element name="title" type="xs:textShort"/>
          <element name="raReason" type="xs:raReasonType"/>
          <element name="objectivesAchievement" type="xs:textLong"/>
          <element name="harms" type="xs:harmsType"/>
          <element name="comparisonHarms" type="xs:textLong"/>
          <element name="comparisonFate" type="xs:textLong"/>
          <element name="replacementFindings" type="xs:textLong"/>
          <element name="reductionFindings" type="xs:textLong"/>
          <element name="refinementFindings" type="xs:textLong"/>
          <element name="findingsDissemination" type="xs:textLong"/>
          <element name="comments" type="xs:textLongNillable" minOccurs="0">
					</element>
          <element name="ntsIdReference" type="string"/>
          <element name="ntsExternalIdReference" type="xs:textMediumNillable" minOccurs="0">
					</element>
          <element name="raId" type="string" minOccurs="0"/>
          <element name="raVersion" type="string" minOccurs="0"/>
          <element name="raExternalId" type="xs:textMediumNillable" minOccurs="0">
					</element>
          <element name="country" type="xs:ntsCountry"/>
          <element name="language" type="xs:ntsLanguage"/>
          <element name="publicationDate" type="dateTime" minOccurs="0"/>
        </sequence>
      </complexType>
      <simpleType name="textLongNillable">
        <restriction base="string">
          <maxLength value="2500"/>
        </restriction>
      </simpleType>
    </schema>
  </Schema>
  <Map ID="5" Name="raForm_Map" RootElement="raForm" SchemaID="Schema1" ShowImportExportValidationErrors="tru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35" name="harms" displayName="harms" ref="A3:F42" tableType="xml" totalsRowShown="0" headerRowDxfId="7" dataDxfId="6">
  <tableColumns count="6">
    <tableColumn id="6" uniqueName="6" name="xs:species" dataDxfId="5"/>
    <tableColumn id="2" uniqueName="ns1:nonRecovery" name="xs:nonRecovery" dataDxfId="4">
      <xmlColumnPr mapId="5" xpath="/ns1:raForm/ns1:harms/ns1:harm/ns1:nonRecovery" xmlDataType="nonNegativeInteger"/>
    </tableColumn>
    <tableColumn id="3" uniqueName="ns1:mild" name="xs:mild" dataDxfId="3">
      <xmlColumnPr mapId="5" xpath="/ns1:raForm/ns1:harms/ns1:harm/ns1:mild" xmlDataType="nonNegativeInteger"/>
    </tableColumn>
    <tableColumn id="4" uniqueName="ns1:moderate" name="xs:moderate" dataDxfId="2">
      <xmlColumnPr mapId="5" xpath="/ns1:raForm/ns1:harms/ns1:harm/ns1:moderate" xmlDataType="nonNegativeInteger"/>
    </tableColumn>
    <tableColumn id="5" uniqueName="ns1:severe" name="xs:severe" dataDxfId="1">
      <xmlColumnPr mapId="5" xpath="/ns1:raForm/ns1:harms/ns1:harm/ns1:severe" xmlDataType="nonNegativeInteger"/>
    </tableColumn>
    <tableColumn id="7" uniqueName="7" name="xs:custom" dataDxfId="0"/>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ns1:country">
      <xmlPr mapId="5" xpath="/ns1:raForm/ns1:country" xmlDataType="string"/>
    </xmlCellPr>
  </singleXmlCell>
  <singleXmlCell id="2" r="B4" connectionId="0">
    <xmlCellPr id="1" uniqueName="ns1:language">
      <xmlPr mapId="5" xpath="/ns1:raForm/ns1:language" xmlDataType="string"/>
    </xmlCellPr>
  </singleXmlCell>
  <singleXmlCell id="3" r="B5" connectionId="0">
    <xmlCellPr id="1" uniqueName="ns1:title">
      <xmlPr mapId="5" xpath="/ns1:raForm/ns1:title" xmlDataType="string"/>
    </xmlCellPr>
  </singleXmlCell>
  <singleXmlCell id="4" r="B11" connectionId="0">
    <xmlCellPr id="1" uniqueName="ns1:severeProcedure">
      <xmlPr mapId="5" xpath="/ns1:raForm/ns1:raReason/ns1:severeProcedure" xmlDataType="boolean"/>
    </xmlCellPr>
  </singleXmlCell>
  <singleXmlCell id="5" r="B12" connectionId="0">
    <xmlCellPr id="1" uniqueName="ns1:nhpUse">
      <xmlPr mapId="5" xpath="/ns1:raForm/ns1:raReason/ns1:nhpUse" xmlDataType="boolean"/>
    </xmlCellPr>
  </singleXmlCell>
  <singleXmlCell id="6" r="B13" connectionId="0">
    <xmlCellPr id="1" uniqueName="ns1:other">
      <xmlPr mapId="5" xpath="/ns1:raForm/ns1:raReason/ns1:other" xmlDataType="boolean"/>
    </xmlCellPr>
  </singleXmlCell>
  <singleXmlCell id="7" r="B15" connectionId="0">
    <xmlCellPr id="1" uniqueName="ns1:otherExplanation">
      <xmlPr mapId="5" xpath="/ns1:raForm/ns1:raReason/ns1:otherExplanation" xmlDataType="string"/>
    </xmlCellPr>
  </singleXmlCell>
  <singleXmlCell id="8" r="B17" connectionId="0">
    <xmlCellPr id="1" uniqueName="ns1:objectivesAchievement">
      <xmlPr mapId="5" xpath="/ns1:raForm/ns1:objectivesAchievement" xmlDataType="string"/>
    </xmlCellPr>
  </singleXmlCell>
  <singleXmlCell id="9" r="B20" connectionId="0">
    <xmlCellPr id="1" uniqueName="ns1:comparisonHarms">
      <xmlPr mapId="5" xpath="/ns1:raForm/ns1:comparisonHarms" xmlDataType="string"/>
    </xmlCellPr>
  </singleXmlCell>
  <singleXmlCell id="10" r="B22" connectionId="0">
    <xmlCellPr id="1" uniqueName="ns1:comparisonFate">
      <xmlPr mapId="5" xpath="/ns1:raForm/ns1:comparisonFate" xmlDataType="string"/>
    </xmlCellPr>
  </singleXmlCell>
  <singleXmlCell id="11" r="B25" connectionId="0">
    <xmlCellPr id="1" uniqueName="ns1:replacementFindings">
      <xmlPr mapId="5" xpath="/ns1:raForm/ns1:replacementFindings" xmlDataType="string"/>
    </xmlCellPr>
  </singleXmlCell>
  <singleXmlCell id="12" r="B27" connectionId="0">
    <xmlCellPr id="1" uniqueName="ns1:reductionFindings">
      <xmlPr mapId="5" xpath="/ns1:raForm/ns1:reductionFindings" xmlDataType="string"/>
    </xmlCellPr>
  </singleXmlCell>
  <singleXmlCell id="13" r="B29" connectionId="0">
    <xmlCellPr id="1" uniqueName="ns1:refinementFindings">
      <xmlPr mapId="5" xpath="/ns1:raForm/ns1:refinementFindings" xmlDataType="string"/>
    </xmlCellPr>
  </singleXmlCell>
  <singleXmlCell id="14" r="B31" connectionId="0">
    <xmlCellPr id="1" uniqueName="ns1:findingsDissemination">
      <xmlPr mapId="5" xpath="/ns1:raForm/ns1:findingsDissemination" xmlDataType="string"/>
    </xmlCellPr>
  </singleXmlCell>
  <singleXmlCell id="15" r="B33" connectionId="0">
    <xmlCellPr id="1" uniqueName="ns1:comments">
      <xmlPr mapId="5" xpath="/ns1:raForm/ns1:comments"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54"/>
  <sheetViews>
    <sheetView tabSelected="1" topLeftCell="C1" zoomScaleNormal="100" workbookViewId="0">
      <selection activeCell="D5" sqref="D5:F5"/>
    </sheetView>
  </sheetViews>
  <sheetFormatPr defaultColWidth="9.109375" defaultRowHeight="14.4" x14ac:dyDescent="0.3"/>
  <cols>
    <col min="1" max="1" width="16.88671875" style="3" hidden="1" customWidth="1"/>
    <col min="2" max="2" width="11.21875" style="4" hidden="1" customWidth="1"/>
    <col min="3" max="3" width="48.88671875" style="12" customWidth="1"/>
    <col min="4" max="4" width="12.77734375" style="19" customWidth="1"/>
    <col min="5" max="5" width="43.21875" style="18" customWidth="1"/>
    <col min="6" max="6" width="19.44140625" style="2" customWidth="1"/>
    <col min="7" max="7" width="2.21875" style="10" customWidth="1"/>
    <col min="8" max="8" width="51.88671875" style="2" customWidth="1"/>
    <col min="9" max="9" width="41.88671875" style="46" customWidth="1"/>
    <col min="10" max="16384" width="9.109375" style="2"/>
  </cols>
  <sheetData>
    <row r="1" spans="1:9" ht="23.4" x14ac:dyDescent="0.3">
      <c r="A1" s="3" t="s">
        <v>7</v>
      </c>
      <c r="B1" s="4" t="s">
        <v>7</v>
      </c>
      <c r="C1" s="109" t="str">
        <f>UPPER(RA_title)</f>
        <v>WYNIK OCENY RETROSPEKTYWNEJ</v>
      </c>
      <c r="D1" s="109"/>
      <c r="E1" s="109"/>
      <c r="F1" s="109"/>
      <c r="G1" s="34" t="s">
        <v>6</v>
      </c>
      <c r="H1" s="28"/>
    </row>
    <row r="2" spans="1:9" x14ac:dyDescent="0.3">
      <c r="A2" s="5" t="s">
        <v>85</v>
      </c>
      <c r="B2" s="7" t="str">
        <f>IF(TRIM(D2)="","",UPPER(D2))</f>
        <v>PL</v>
      </c>
      <c r="C2" s="12" t="str">
        <f>country_label</f>
        <v>Państwo</v>
      </c>
      <c r="D2" s="21" t="s">
        <v>56</v>
      </c>
      <c r="E2" s="110"/>
      <c r="F2" s="111"/>
      <c r="G2" s="60" t="s">
        <v>360</v>
      </c>
      <c r="H2" s="28"/>
      <c r="I2" s="31" t="str">
        <f>compulsory_field_tinstr</f>
        <v>Obowiązkowe!</v>
      </c>
    </row>
    <row r="3" spans="1:9" s="46" customFormat="1" x14ac:dyDescent="0.3">
      <c r="A3" s="5" t="s">
        <v>86</v>
      </c>
      <c r="B3" s="7" t="str">
        <f>IF(TRIM(D3)="","",LOWER(D3))</f>
        <v>pl</v>
      </c>
      <c r="C3" s="57" t="str">
        <f>language_label</f>
        <v>Język</v>
      </c>
      <c r="D3" s="56" t="s">
        <v>29</v>
      </c>
      <c r="E3" s="110"/>
      <c r="F3" s="111"/>
      <c r="G3" s="60" t="s">
        <v>360</v>
      </c>
      <c r="H3" s="28"/>
      <c r="I3" s="31" t="str">
        <f>compulsory_field_tinstr</f>
        <v>Obowiązkowe!</v>
      </c>
    </row>
    <row r="4" spans="1:9" x14ac:dyDescent="0.3">
      <c r="A4" s="5" t="s">
        <v>342</v>
      </c>
      <c r="B4" s="4" t="str">
        <f>IF(TRIM(D4)="","",VALUE(MID(D4,SEARCH("[", D4)+1,SEARCH("]",D4)-SEARCH("[",D4)-1)))</f>
        <v/>
      </c>
      <c r="C4" s="12" t="str">
        <f>euSubmission_label</f>
        <v>Składany na poziomie UE</v>
      </c>
      <c r="D4" s="22"/>
      <c r="E4" s="112"/>
      <c r="F4" s="113"/>
      <c r="G4" s="60" t="s">
        <v>360</v>
      </c>
      <c r="H4" s="28"/>
      <c r="I4" s="31" t="str">
        <f>compulsory_field_tinstr&amp;" "&amp;not_be_published_instr&amp;" "&amp;euSubmission_instr</f>
        <v>Obowiązkowe! Pole nie zostanie opublikowane. Proszę wskazać, czy projekt wchodzi w zakres dyrektywy, czy nie.</v>
      </c>
    </row>
    <row r="5" spans="1:9" x14ac:dyDescent="0.3">
      <c r="A5" s="5" t="s">
        <v>270</v>
      </c>
      <c r="B5" s="7" t="str">
        <f>IF(TRIM(D5)="","",D5)</f>
        <v/>
      </c>
      <c r="C5" s="12" t="str">
        <f>title_label</f>
        <v>Tytuł</v>
      </c>
      <c r="D5" s="93"/>
      <c r="E5" s="94"/>
      <c r="F5" s="95"/>
      <c r="G5" s="60" t="s">
        <v>360</v>
      </c>
      <c r="H5" s="37" t="str">
        <f>title_instr</f>
        <v>zgodnie z nietechnicznym streszczeniem projektu</v>
      </c>
      <c r="I5" s="31" t="str">
        <f>compulsory_field_tinstr&amp;" "&amp;maxLength_500_tinstr</f>
        <v>Obowiązkowe! Maksymalna długość wynosi 500 znaków.</v>
      </c>
    </row>
    <row r="6" spans="1:9" s="46" customFormat="1" ht="16.2" customHeight="1" x14ac:dyDescent="0.3">
      <c r="A6" s="5" t="s">
        <v>277</v>
      </c>
      <c r="B6" s="20" t="str">
        <f>IF(TRIM(D6)="","",D6)</f>
        <v/>
      </c>
      <c r="C6" s="48" t="str">
        <f>ntsIdReference_label</f>
        <v>Identyfikator NSD</v>
      </c>
      <c r="D6" s="89"/>
      <c r="E6" s="97"/>
      <c r="F6" s="98"/>
      <c r="G6" s="60" t="s">
        <v>360</v>
      </c>
      <c r="H6" s="31"/>
      <c r="I6" s="31" t="str">
        <f>compulsory_field_tinstr&amp;" "&amp;ntsIdReference_instr&amp;" "&amp;ntsIdReference_tinstr</f>
        <v>Obowiązkowe! Identyfikator NSD, do którego odnosi się niniejsza OR. Jeśli powiązane NSD nie jest przechowywane w systemie KE, proszę wpisać 0000 w tym polu i wypełnić pole „Identyfikator krajowy NSD”.</v>
      </c>
    </row>
    <row r="7" spans="1:9" s="46" customFormat="1" ht="31.95" customHeight="1" x14ac:dyDescent="0.3">
      <c r="A7" s="5" t="s">
        <v>326</v>
      </c>
      <c r="B7" s="20" t="str">
        <f>IF(TRIM(D7)="","",D7)</f>
        <v/>
      </c>
      <c r="C7" s="71" t="str">
        <f>ntsNationalIdReference_label</f>
        <v>Identyfikator krajowy NSD</v>
      </c>
      <c r="D7" s="114"/>
      <c r="E7" s="90"/>
      <c r="F7" s="91"/>
      <c r="G7" s="10"/>
      <c r="H7" s="31"/>
      <c r="I7" s="31" t="str">
        <f>not_be_published_instr&amp;" "&amp;ntsNationalIdReference_instr&amp;" "&amp;maxLength_500_tinstr</f>
        <v>Pole nie zostanie opublikowane. Identyfikator krajowy NSD, do którego odnosi się niniejsza OR. Maksymalna długość wynosi 500 znaków.</v>
      </c>
    </row>
    <row r="8" spans="1:9" s="46" customFormat="1" ht="15" customHeight="1" x14ac:dyDescent="0.3">
      <c r="A8" s="5" t="s">
        <v>336</v>
      </c>
      <c r="B8" s="20" t="str">
        <f>IF(TRIM(D8)="","",D8)</f>
        <v/>
      </c>
      <c r="C8" s="57" t="str">
        <f>raId_label</f>
        <v>Identyfikator OR</v>
      </c>
      <c r="D8" s="101"/>
      <c r="E8" s="102"/>
      <c r="F8"/>
      <c r="G8" s="10"/>
      <c r="H8" s="31"/>
      <c r="I8" s="31" t="str">
        <f>raId_instr&amp;" "&amp;raId_tinstr</f>
        <v>Niepowtarzalny identyfikator OR przypisany przez centralny system KE. Wypełnić tylko w przypadku aktualizacji OR już przechowywanej w systemie KE.</v>
      </c>
    </row>
    <row r="9" spans="1:9" s="46" customFormat="1" ht="25.95" customHeight="1" x14ac:dyDescent="0.3">
      <c r="A9" s="5" t="s">
        <v>327</v>
      </c>
      <c r="B9" s="20" t="str">
        <f>IF(TRIM(D9)="","",D9)</f>
        <v/>
      </c>
      <c r="C9" s="48" t="str">
        <f>raNationalId_label</f>
        <v>Identyfikator krajowy OR</v>
      </c>
      <c r="D9" s="101"/>
      <c r="E9" s="104"/>
      <c r="F9" s="102"/>
      <c r="G9" s="10"/>
      <c r="H9" s="31"/>
      <c r="I9" s="31" t="str">
        <f>not_be_published_instr&amp;" "&amp;raNationalId_instr&amp;" "&amp;maxLength_500_tinstr</f>
        <v>Pole nie zostanie opublikowane. Identyfikator krajowy OR. Maksymalna długość wynosi 500 znaków.</v>
      </c>
    </row>
    <row r="10" spans="1:9" s="46" customFormat="1" x14ac:dyDescent="0.3">
      <c r="A10" s="5"/>
      <c r="B10" s="24"/>
      <c r="C10" s="105" t="str">
        <f>ra_reasons_label</f>
        <v>Powody oceny retrospektywnej</v>
      </c>
      <c r="D10" s="105"/>
      <c r="E10" s="106" t="str">
        <f>IF((SUM(B11:B13)=0),at_least_one_reason_mssg,"")</f>
        <v>Należy wybrać co najmniej jeden powód!</v>
      </c>
      <c r="F10" s="106"/>
      <c r="G10" s="60" t="s">
        <v>360</v>
      </c>
      <c r="H10" s="31"/>
      <c r="I10" s="31" t="str">
        <f>compulsory_field_tinstr&amp;" "&amp;at_least_one_reason_mssg</f>
        <v>Obowiązkowe! Należy wybrać co najmniej jeden powód!</v>
      </c>
    </row>
    <row r="11" spans="1:9" s="46" customFormat="1" x14ac:dyDescent="0.3">
      <c r="A11" s="5" t="s">
        <v>87</v>
      </c>
      <c r="B11" s="6" t="str">
        <f t="shared" ref="B11:B13" si="0">IF(TRIM(F11)="","",VALUE(MID(F11,SEARCH("[", F11)+1,SEARCH("]",F11)-SEARCH("[",F11)-1)))</f>
        <v/>
      </c>
      <c r="C11" s="47"/>
      <c r="D11" s="107" t="str">
        <f>severeProcedure_label</f>
        <v>Obejmuje dotkliwe procedury</v>
      </c>
      <c r="E11" s="108"/>
      <c r="F11" s="44" t="s">
        <v>6</v>
      </c>
      <c r="G11" s="23"/>
    </row>
    <row r="12" spans="1:9" s="46" customFormat="1" ht="14.25" customHeight="1" x14ac:dyDescent="0.3">
      <c r="A12" s="5" t="s">
        <v>88</v>
      </c>
      <c r="B12" s="6" t="str">
        <f t="shared" si="0"/>
        <v/>
      </c>
      <c r="C12" s="45"/>
      <c r="D12" s="99" t="str">
        <f>nhpUse_label</f>
        <v>Wykorzystuje zwierzęta z rzędu naczelnych</v>
      </c>
      <c r="E12" s="100"/>
      <c r="F12" s="44"/>
      <c r="G12" s="23"/>
    </row>
    <row r="13" spans="1:9" s="46" customFormat="1" x14ac:dyDescent="0.3">
      <c r="A13" s="5" t="s">
        <v>89</v>
      </c>
      <c r="B13" s="6" t="str">
        <f t="shared" si="0"/>
        <v/>
      </c>
      <c r="C13" s="26" t="str">
        <f>IF((B15&lt;&gt;"")*AND(B13&lt;&gt;1),inconsistent_value_mssg,"")</f>
        <v/>
      </c>
      <c r="D13" s="99" t="str">
        <f>other_label</f>
        <v>Inny powód</v>
      </c>
      <c r="E13" s="100"/>
      <c r="F13" s="44"/>
      <c r="G13" s="23"/>
    </row>
    <row r="14" spans="1:9" s="46" customFormat="1" x14ac:dyDescent="0.3">
      <c r="A14" s="5"/>
      <c r="B14" s="6"/>
      <c r="C14" s="115" t="str">
        <f>otherExplanation_label</f>
        <v>Proszę wyjaśnić „Inną powód”</v>
      </c>
      <c r="D14" s="115"/>
      <c r="E14" s="115"/>
      <c r="F14" s="116"/>
      <c r="G14" s="23"/>
      <c r="H14" s="31"/>
    </row>
    <row r="15" spans="1:9" s="46" customFormat="1" ht="57.45" customHeight="1" x14ac:dyDescent="0.3">
      <c r="A15" s="5" t="s">
        <v>90</v>
      </c>
      <c r="B15" s="20" t="str">
        <f>IF(TRIM(C15)="","",C15)</f>
        <v/>
      </c>
      <c r="C15" s="93"/>
      <c r="D15" s="94"/>
      <c r="E15" s="94"/>
      <c r="F15" s="95"/>
      <c r="G15" s="60" t="str">
        <f>IF(B13=1,"*","")</f>
        <v/>
      </c>
      <c r="I15" s="31" t="str">
        <f>otherExplanation_tinstr&amp;" "&amp;maxLength_500_tinstr</f>
        <v>Należy wypełnić, jeśli wybrano inny powód! Maksymalna długość wynosi 500 znaków.</v>
      </c>
    </row>
    <row r="16" spans="1:9" x14ac:dyDescent="0.3">
      <c r="A16" s="5"/>
      <c r="C16" s="96" t="str">
        <f>objectivesAchievement_label</f>
        <v>Realizacja celów</v>
      </c>
      <c r="D16" s="96"/>
      <c r="E16" s="96"/>
      <c r="F16" s="96"/>
      <c r="G16" s="60" t="s">
        <v>360</v>
      </c>
    </row>
    <row r="17" spans="1:9" ht="178.5" customHeight="1" x14ac:dyDescent="0.3">
      <c r="A17" s="5" t="s">
        <v>271</v>
      </c>
      <c r="B17" s="20" t="str">
        <f>IF(TRIM(C17)="","",C17)</f>
        <v/>
      </c>
      <c r="C17" s="89"/>
      <c r="D17" s="97"/>
      <c r="E17" s="97"/>
      <c r="F17" s="98"/>
      <c r="H17" s="37" t="str">
        <f>objectivesAchievement_instr</f>
        <v>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v>
      </c>
      <c r="I17" s="31" t="str">
        <f>compulsory_field_tinstr&amp;" "&amp;maxLength_2500_tinstr</f>
        <v>Obowiązkowe! Maksymalna długość wynosi 2500 znaków.</v>
      </c>
    </row>
    <row r="18" spans="1:9" s="46" customFormat="1" ht="45.45" customHeight="1" x14ac:dyDescent="0.3">
      <c r="A18" s="5" t="s">
        <v>328</v>
      </c>
      <c r="B18" s="4"/>
      <c r="C18" s="117" t="str">
        <f>harms_label</f>
        <v>Rzeczywiste szkody</v>
      </c>
      <c r="D18" s="117"/>
      <c r="E18" s="117"/>
      <c r="F18" s="61" t="str">
        <f>IF(COUNTA(harms[xs:species])&gt;0,"",at_least_one_row_mssg)</f>
        <v>Co najmniej 1 wiersz!</v>
      </c>
      <c r="G18" s="60" t="s">
        <v>360</v>
      </c>
      <c r="H18" s="37"/>
      <c r="I18" s="31" t="str">
        <f>compulsory_field_tinstr&amp;" "&amp;actualHarms_tinstr</f>
        <v>Obowiązkowe! Proszę wypełnić arkusz „Rzeczywiste szkody”. Należy wypełnić co najmniej jeden wiersz!</v>
      </c>
    </row>
    <row r="19" spans="1:9" x14ac:dyDescent="0.3">
      <c r="A19" s="5"/>
      <c r="B19" s="7"/>
      <c r="C19" s="103" t="str">
        <f>comparisonHarms_label</f>
        <v>Jak kształtują się liczba wykorzystanych zwierząt i rzeczywisty stopień dotkliwości w porównaniu z szacowanymi?</v>
      </c>
      <c r="D19" s="103"/>
      <c r="E19" s="103"/>
      <c r="F19" s="103"/>
      <c r="G19" s="60" t="s">
        <v>360</v>
      </c>
    </row>
    <row r="20" spans="1:9" ht="127.5" customHeight="1" x14ac:dyDescent="0.3">
      <c r="A20" s="5" t="s">
        <v>272</v>
      </c>
      <c r="B20" s="20" t="str">
        <f>IF(TRIM(C20)="","",C20)</f>
        <v/>
      </c>
      <c r="C20" s="89"/>
      <c r="D20" s="97"/>
      <c r="E20" s="97"/>
      <c r="F20" s="98"/>
      <c r="H20" s="37" t="str">
        <f>comparisonHarms_instr</f>
        <v>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v>
      </c>
      <c r="I20" s="31" t="str">
        <f>compulsory_field_tinstr&amp;" "&amp;maxLength_2500_tinstr</f>
        <v>Obowiązkowe! Maksymalna długość wynosi 2500 znaków.</v>
      </c>
    </row>
    <row r="21" spans="1:9" x14ac:dyDescent="0.3">
      <c r="A21" s="5"/>
      <c r="B21" s="7"/>
      <c r="C21" s="96" t="str" cm="1">
        <f t="array" ref="C21">comparisonFate_label</f>
        <v>Jak wygląda los zwierząt utrzymywanych przy życiu po zakończeniu badania w porównaniu z szacunkami?</v>
      </c>
      <c r="D21" s="96"/>
      <c r="E21" s="96"/>
      <c r="F21" s="96"/>
    </row>
    <row r="22" spans="1:9" ht="127.5" customHeight="1" x14ac:dyDescent="0.3">
      <c r="A22" s="5" t="s">
        <v>273</v>
      </c>
      <c r="B22" s="20" t="str">
        <f>IF(TRIM(C22)="","",C22)</f>
        <v/>
      </c>
      <c r="C22" s="89"/>
      <c r="D22" s="97"/>
      <c r="E22" s="97"/>
      <c r="F22" s="98"/>
      <c r="H22" s="37" t="str">
        <f>comparisonFate_instr</f>
        <v>Jak wygląda los zwierząt utrzymywanych przy życiu po zakończeniu badania w porównaniu z szacunkami? Proszę przedstawić wyjaśnienie.</v>
      </c>
      <c r="I22" s="31" t="str">
        <f>maxLength_2500_tinstr</f>
        <v>Maksymalna długość wynosi 2500 znaków.</v>
      </c>
    </row>
    <row r="23" spans="1:9" x14ac:dyDescent="0.3">
      <c r="A23" s="5"/>
      <c r="B23" s="7"/>
      <c r="C23" s="118" t="str">
        <f>application_of_the_three_rs_label</f>
        <v>Wszelkie elementy, które mogą przyczynić się do dalszego wdrażania zasady 3R:</v>
      </c>
      <c r="D23" s="118"/>
      <c r="E23" s="118"/>
      <c r="F23" s="118"/>
      <c r="G23" s="118"/>
    </row>
    <row r="24" spans="1:9" x14ac:dyDescent="0.3">
      <c r="A24" s="5"/>
      <c r="B24" s="7"/>
      <c r="C24" s="103" t="str">
        <f>replacementFindings_label</f>
        <v>1. Zastąpienie</v>
      </c>
      <c r="D24" s="103"/>
      <c r="E24" s="103"/>
      <c r="F24" s="103"/>
      <c r="G24" s="60" t="s">
        <v>360</v>
      </c>
    </row>
    <row r="25" spans="1:9" ht="127.5" customHeight="1" x14ac:dyDescent="0.3">
      <c r="A25" s="5" t="s">
        <v>274</v>
      </c>
      <c r="B25" s="20" t="str">
        <f>IF(TRIM(C25)="","",C25)</f>
        <v/>
      </c>
      <c r="C25" s="89"/>
      <c r="D25" s="97"/>
      <c r="E25" s="97"/>
      <c r="F25" s="98"/>
      <c r="H25" s="37" t="str">
        <f>replacementFindings_instr</f>
        <v>Czy dzięki wiedzy uzyskanej w ramach tego projektu zidentyfikowano/rozwinięto nowe podejścia, które mogłyby zastąpić niektóre lub wszystkie przypadki wykorzystania zwierząt w podobnych projektach (w tym opracowanie/zatwierdzenie nowych technik in vitro lub in silico)?</v>
      </c>
      <c r="I25" s="31" t="str">
        <f>compulsory_field_tinstr&amp;" "&amp;maxLength_2500_tinstr</f>
        <v>Obowiązkowe! Maksymalna długość wynosi 2500 znaków.</v>
      </c>
    </row>
    <row r="26" spans="1:9" x14ac:dyDescent="0.3">
      <c r="A26" s="5"/>
      <c r="B26" s="7"/>
      <c r="C26" s="96" t="str">
        <f>reductionFindings_label</f>
        <v>2. Ograniczenie</v>
      </c>
      <c r="D26" s="96"/>
      <c r="E26" s="96"/>
      <c r="F26" s="96"/>
      <c r="G26" s="60" t="s">
        <v>360</v>
      </c>
    </row>
    <row r="27" spans="1:9" ht="127.5" customHeight="1" x14ac:dyDescent="0.3">
      <c r="A27" s="5" t="s">
        <v>275</v>
      </c>
      <c r="B27" s="20" t="str">
        <f>IF(TRIM(C27)="","",C27)</f>
        <v/>
      </c>
      <c r="C27" s="89"/>
      <c r="D27" s="97"/>
      <c r="E27" s="97"/>
      <c r="F27" s="98"/>
      <c r="H27" s="37" t="str">
        <f>reductionFindings_instr</f>
        <v>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v>
      </c>
      <c r="I27" s="31" t="str">
        <f>compulsory_field_tinstr&amp;" "&amp;maxLength_2500_tinstr</f>
        <v>Obowiązkowe! Maksymalna długość wynosi 2500 znaków.</v>
      </c>
    </row>
    <row r="28" spans="1:9" x14ac:dyDescent="0.3">
      <c r="A28" s="5"/>
      <c r="B28" s="7"/>
      <c r="C28" s="96" t="str">
        <f>refinementFindings_label</f>
        <v>3. Udoskonalenie</v>
      </c>
      <c r="D28" s="96"/>
      <c r="E28" s="96"/>
      <c r="F28" s="96"/>
      <c r="G28" s="60" t="s">
        <v>360</v>
      </c>
    </row>
    <row r="29" spans="1:9" ht="217.95" customHeight="1" x14ac:dyDescent="0.3">
      <c r="A29" s="5" t="s">
        <v>276</v>
      </c>
      <c r="B29" s="20" t="str">
        <f>IF(TRIM(C29)="","",C29)</f>
        <v/>
      </c>
      <c r="C29" s="89"/>
      <c r="D29" s="97"/>
      <c r="E29" s="97"/>
      <c r="F29" s="98"/>
      <c r="H29" s="37" t="str">
        <f>refinementFindings_instr</f>
        <v>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v>
      </c>
      <c r="I29" s="31" t="str">
        <f>compulsory_field_tinstr&amp;" "&amp;maxLength_2500_tinstr</f>
        <v>Obowiązkowe! Maksymalna długość wynosi 2500 znaków.</v>
      </c>
    </row>
    <row r="30" spans="1:9" x14ac:dyDescent="0.3">
      <c r="A30" s="5"/>
      <c r="B30" s="7"/>
      <c r="C30" s="96" t="str">
        <f>other_title</f>
        <v>4. Inne</v>
      </c>
      <c r="D30" s="96"/>
      <c r="E30" s="96"/>
      <c r="F30" s="96"/>
      <c r="G30" s="60" t="s">
        <v>360</v>
      </c>
    </row>
    <row r="31" spans="1:9" ht="127.5" customHeight="1" x14ac:dyDescent="0.3">
      <c r="A31" s="5" t="s">
        <v>329</v>
      </c>
      <c r="B31" s="20" t="str">
        <f>IF(TRIM(C31)="","",C31)</f>
        <v/>
      </c>
      <c r="C31" s="89"/>
      <c r="D31" s="97"/>
      <c r="E31" s="97"/>
      <c r="F31" s="98"/>
      <c r="H31" s="37" t="str">
        <f>findingsDissemination_instr</f>
        <v>W jaki sposób są rozpowszechniane wnioski dotyczące dalszej realizacji zasady 3R?</v>
      </c>
      <c r="I31" s="31" t="str">
        <f>compulsory_field_tinstr&amp;" "&amp;maxLength_2500_tinstr</f>
        <v>Obowiązkowe! Maksymalna długość wynosi 2500 znaków.</v>
      </c>
    </row>
    <row r="32" spans="1:9" s="46" customFormat="1" x14ac:dyDescent="0.3">
      <c r="A32" s="5"/>
      <c r="B32" s="7"/>
      <c r="C32" s="92" t="str">
        <f>comments_label</f>
        <v>Uwagi dodatkowe</v>
      </c>
      <c r="D32" s="92"/>
      <c r="E32" s="92"/>
      <c r="F32" s="92"/>
      <c r="G32" s="10"/>
    </row>
    <row r="33" spans="1:9" s="46" customFormat="1" ht="127.5" customHeight="1" x14ac:dyDescent="0.3">
      <c r="A33" s="5" t="s">
        <v>330</v>
      </c>
      <c r="B33" s="20" t="str">
        <f>IF(TRIM(C33)="","",C33)</f>
        <v/>
      </c>
      <c r="C33" s="93"/>
      <c r="D33" s="94"/>
      <c r="E33" s="94"/>
      <c r="F33" s="95"/>
      <c r="G33" s="10"/>
      <c r="H33" s="37"/>
      <c r="I33" s="31" t="str">
        <f>maxLength_2500_tinstr</f>
        <v>Maksymalna długość wynosi 2500 znaków.</v>
      </c>
    </row>
    <row r="34" spans="1:9" x14ac:dyDescent="0.3">
      <c r="A34" s="5"/>
      <c r="B34" s="7"/>
      <c r="C34" s="88" t="str">
        <f>additional_fields_title</f>
        <v>Dodatkowe pola</v>
      </c>
      <c r="D34" s="88"/>
      <c r="E34" s="88"/>
      <c r="F34" s="88"/>
      <c r="I34" s="31" t="str">
        <f>additional_fields_tinstr</f>
        <v>To, czy dane pole ma zastosowanie, zależy od przepisów krajowych.</v>
      </c>
    </row>
    <row r="35" spans="1:9" s="46" customFormat="1" ht="31.95" customHeight="1" x14ac:dyDescent="0.3">
      <c r="A35" s="5" t="s">
        <v>331</v>
      </c>
      <c r="B35" s="20" t="str">
        <f>IF(TRIM(D35)="","",D35)</f>
        <v/>
      </c>
      <c r="C35" s="30" t="str">
        <f>field1_label</f>
        <v>Pole krajowe 1</v>
      </c>
      <c r="D35" s="89"/>
      <c r="E35" s="90"/>
      <c r="F35" s="91"/>
      <c r="G35" s="10"/>
      <c r="H35" s="31"/>
      <c r="I35" s="31" t="str">
        <f>not_be_published_instr&amp;" "&amp;maxLength_2500_tinstr</f>
        <v>Pole nie zostanie opublikowane. Maksymalna długość wynosi 2500 znaków.</v>
      </c>
    </row>
    <row r="36" spans="1:9" s="46" customFormat="1" ht="31.95" customHeight="1" x14ac:dyDescent="0.3">
      <c r="A36" s="5" t="s">
        <v>332</v>
      </c>
      <c r="B36" s="20" t="str">
        <f t="shared" ref="B36:B37" si="1">IF(TRIM(D36)="","",D36)</f>
        <v/>
      </c>
      <c r="C36" s="30" t="str">
        <f>field2_label</f>
        <v>Pole krajowe 2</v>
      </c>
      <c r="D36" s="89"/>
      <c r="E36" s="97"/>
      <c r="F36" s="98"/>
      <c r="G36" s="10"/>
      <c r="H36" s="31"/>
      <c r="I36" s="31" t="str">
        <f>not_be_published_instr&amp;" "&amp;maxLength_2500_tinstr</f>
        <v>Pole nie zostanie opublikowane. Maksymalna długość wynosi 2500 znaków.</v>
      </c>
    </row>
    <row r="37" spans="1:9" s="46" customFormat="1" ht="32.700000000000003" customHeight="1" x14ac:dyDescent="0.3">
      <c r="A37" s="5" t="s">
        <v>333</v>
      </c>
      <c r="B37" s="20" t="str">
        <f t="shared" si="1"/>
        <v/>
      </c>
      <c r="C37" s="30" t="str">
        <f>field3_label</f>
        <v>Pole krajowe 3</v>
      </c>
      <c r="D37" s="89"/>
      <c r="E37" s="90"/>
      <c r="F37" s="91"/>
      <c r="G37" s="10"/>
      <c r="H37" s="31"/>
      <c r="I37" s="31" t="str">
        <f>not_be_published_instr&amp;" "&amp;maxLength_2500_tinstr</f>
        <v>Pole nie zostanie opublikowane. Maksymalna długość wynosi 2500 znaków.</v>
      </c>
    </row>
    <row r="38" spans="1:9" s="46" customFormat="1" ht="32.700000000000003" customHeight="1" x14ac:dyDescent="0.3">
      <c r="A38" s="5" t="s">
        <v>334</v>
      </c>
      <c r="B38" s="20" t="str">
        <f t="shared" ref="B38:B41" si="2">IF(TRIM(D38)="","",D38)</f>
        <v/>
      </c>
      <c r="C38" s="30" t="str">
        <f>field4_label</f>
        <v>Pole krajowe 4</v>
      </c>
      <c r="D38" s="89"/>
      <c r="E38" s="90"/>
      <c r="F38" s="91"/>
      <c r="G38" s="10"/>
      <c r="H38" s="31"/>
      <c r="I38" s="31" t="str">
        <f>not_be_published_instr&amp;" "&amp;maxLength_2500_tinstr</f>
        <v>Pole nie zostanie opublikowane. Maksymalna długość wynosi 2500 znaków.</v>
      </c>
    </row>
    <row r="39" spans="1:9" s="46" customFormat="1" ht="32.700000000000003" customHeight="1" x14ac:dyDescent="0.3">
      <c r="A39" s="5" t="s">
        <v>335</v>
      </c>
      <c r="B39" s="20" t="str">
        <f t="shared" si="2"/>
        <v/>
      </c>
      <c r="C39" s="30" t="str">
        <f>field5_label</f>
        <v>Pole krajowe 5</v>
      </c>
      <c r="D39" s="89"/>
      <c r="E39" s="90"/>
      <c r="F39" s="91"/>
      <c r="G39" s="10"/>
      <c r="H39" s="31"/>
      <c r="I39" s="31" t="str">
        <f>not_be_published_instr&amp;" "&amp;maxLength_2500_tinstr</f>
        <v>Pole nie zostanie opublikowane. Maksymalna długość wynosi 2500 znaków.</v>
      </c>
    </row>
    <row r="40" spans="1:9" ht="66" customHeight="1" x14ac:dyDescent="0.3">
      <c r="A40" s="5" t="s">
        <v>347</v>
      </c>
      <c r="B40" s="20" t="str">
        <f t="shared" si="2"/>
        <v/>
      </c>
      <c r="C40" s="59" t="str">
        <f>raPreviousVersionExternalLink_label</f>
        <v>Link do poprzedniej wersji OR poza systemem KE</v>
      </c>
      <c r="D40" s="93"/>
      <c r="E40" s="104"/>
      <c r="F40" s="102"/>
      <c r="H40" s="37"/>
      <c r="I40" s="31" t="str">
        <f>raPreviousVersionExternalLink_instr&amp;" "&amp;maxLength_500_tinstr</f>
        <v>Do wykorzystania w okresie przejściowym, kiedy poprzednia wersja OR mogłaby nie istnieć w systemie KE. Maksymalna długość wynosi 500 znaków.</v>
      </c>
    </row>
    <row r="41" spans="1:9" ht="80.25" customHeight="1" x14ac:dyDescent="0.3">
      <c r="A41" s="5" t="s">
        <v>348</v>
      </c>
      <c r="B41" s="20" t="str">
        <f t="shared" si="2"/>
        <v/>
      </c>
      <c r="C41" s="59" t="str">
        <f>ntsExternalLink_label</f>
        <v>Link do NSD, do którego odnosi się niniejsza OR, które nie jest w systemie KE.</v>
      </c>
      <c r="D41" s="93"/>
      <c r="E41" s="104"/>
      <c r="F41" s="102"/>
      <c r="H41" s="37"/>
      <c r="I41" s="31" t="str">
        <f>ntsExternalLink_instr&amp;" "&amp;maxLength_500_tinstr</f>
        <v>Do wykorzystania w okresie przejściowym, kiedy NSD, do którego odnosi się OR, mogłoby nie istnieć w systemie KE. Maksymalna długość wynosi 500 znaków.</v>
      </c>
    </row>
    <row r="42" spans="1:9" x14ac:dyDescent="0.3">
      <c r="F42" s="33" t="s">
        <v>63</v>
      </c>
    </row>
    <row r="43" spans="1:9" x14ac:dyDescent="0.3">
      <c r="F43" s="33" t="s">
        <v>63</v>
      </c>
    </row>
    <row r="44" spans="1:9" x14ac:dyDescent="0.3">
      <c r="F44" s="33" t="s">
        <v>63</v>
      </c>
    </row>
    <row r="45" spans="1:9" x14ac:dyDescent="0.3">
      <c r="F45" s="33" t="s">
        <v>63</v>
      </c>
    </row>
    <row r="46" spans="1:9" x14ac:dyDescent="0.3">
      <c r="F46" s="33" t="s">
        <v>63</v>
      </c>
    </row>
    <row r="47" spans="1:9" x14ac:dyDescent="0.3">
      <c r="F47" s="33" t="s">
        <v>63</v>
      </c>
    </row>
    <row r="54" spans="6:6" x14ac:dyDescent="0.3">
      <c r="F54" s="29"/>
    </row>
  </sheetData>
  <sheetProtection algorithmName="SHA-512" hashValue="eEIdxpMHNBFLxbzJDCdds7QAzVaoP/Djh+nWnB2biQnvTWNkTgFYvRXDWgqHpZ3hHNsBNqY3kWhOBaIZcKlJKw==" saltValue="TtXqXFJJbVRsQX/czIT+aw==" spinCount="100000" sheet="1" selectLockedCells="1"/>
  <mergeCells count="40">
    <mergeCell ref="D40:F40"/>
    <mergeCell ref="D41:F41"/>
    <mergeCell ref="C14:F14"/>
    <mergeCell ref="C15:F15"/>
    <mergeCell ref="C18:E18"/>
    <mergeCell ref="C23:G23"/>
    <mergeCell ref="C24:F24"/>
    <mergeCell ref="C21:F21"/>
    <mergeCell ref="C22:F22"/>
    <mergeCell ref="D38:F38"/>
    <mergeCell ref="D39:F39"/>
    <mergeCell ref="D37:F37"/>
    <mergeCell ref="D36:F36"/>
    <mergeCell ref="C25:F25"/>
    <mergeCell ref="C26:F26"/>
    <mergeCell ref="C27:F27"/>
    <mergeCell ref="C1:F1"/>
    <mergeCell ref="E2:F4"/>
    <mergeCell ref="D5:F5"/>
    <mergeCell ref="D6:F6"/>
    <mergeCell ref="D7:F7"/>
    <mergeCell ref="D13:E13"/>
    <mergeCell ref="C16:F16"/>
    <mergeCell ref="D8:E8"/>
    <mergeCell ref="C19:F19"/>
    <mergeCell ref="C20:F20"/>
    <mergeCell ref="C17:F17"/>
    <mergeCell ref="D9:F9"/>
    <mergeCell ref="C10:D10"/>
    <mergeCell ref="E10:F10"/>
    <mergeCell ref="D11:E11"/>
    <mergeCell ref="D12:E12"/>
    <mergeCell ref="C34:F34"/>
    <mergeCell ref="D35:F35"/>
    <mergeCell ref="C32:F32"/>
    <mergeCell ref="C33:F33"/>
    <mergeCell ref="C28:F28"/>
    <mergeCell ref="C29:F29"/>
    <mergeCell ref="C30:F30"/>
    <mergeCell ref="C31:F31"/>
  </mergeCells>
  <phoneticPr fontId="2" type="noConversion"/>
  <conditionalFormatting sqref="D5:F5 C17 D2 D4">
    <cfRule type="containsBlanks" dxfId="26" priority="48">
      <formula>LEN(TRIM(C2))=0</formula>
    </cfRule>
  </conditionalFormatting>
  <conditionalFormatting sqref="C20">
    <cfRule type="containsBlanks" dxfId="25" priority="29">
      <formula>LEN(TRIM(C20))=0</formula>
    </cfRule>
  </conditionalFormatting>
  <conditionalFormatting sqref="C25">
    <cfRule type="containsBlanks" dxfId="24" priority="25">
      <formula>LEN(TRIM(C25))=0</formula>
    </cfRule>
  </conditionalFormatting>
  <conditionalFormatting sqref="C27">
    <cfRule type="containsBlanks" dxfId="23" priority="24">
      <formula>LEN(TRIM(C27))=0</formula>
    </cfRule>
  </conditionalFormatting>
  <conditionalFormatting sqref="C29">
    <cfRule type="containsBlanks" dxfId="22" priority="23">
      <formula>LEN(TRIM(C29))=0</formula>
    </cfRule>
  </conditionalFormatting>
  <conditionalFormatting sqref="C31">
    <cfRule type="containsBlanks" dxfId="21" priority="22">
      <formula>LEN(TRIM(C31))=0</formula>
    </cfRule>
  </conditionalFormatting>
  <conditionalFormatting sqref="E10">
    <cfRule type="containsBlanks" dxfId="20" priority="12">
      <formula>LEN(TRIM(E10))=0</formula>
    </cfRule>
  </conditionalFormatting>
  <conditionalFormatting sqref="C15:F15">
    <cfRule type="expression" dxfId="19" priority="8">
      <formula>AND(B15="",B13=1)</formula>
    </cfRule>
  </conditionalFormatting>
  <conditionalFormatting sqref="C13">
    <cfRule type="expression" dxfId="18" priority="7">
      <formula>AND(B15&lt;&gt;"",B13&lt;&gt;1)</formula>
    </cfRule>
  </conditionalFormatting>
  <conditionalFormatting sqref="F18">
    <cfRule type="containsBlanks" dxfId="17" priority="6">
      <formula>LEN(TRIM(F18))=0</formula>
    </cfRule>
  </conditionalFormatting>
  <conditionalFormatting sqref="C33:F33">
    <cfRule type="expression" dxfId="16" priority="4">
      <formula>AND(B33="",B31=1)</formula>
    </cfRule>
  </conditionalFormatting>
  <conditionalFormatting sqref="D13:E13">
    <cfRule type="expression" dxfId="15" priority="49">
      <formula>#REF!=1</formula>
    </cfRule>
  </conditionalFormatting>
  <conditionalFormatting sqref="D12:E12">
    <cfRule type="expression" dxfId="14" priority="50">
      <formula>#REF!=1</formula>
    </cfRule>
  </conditionalFormatting>
  <conditionalFormatting sqref="D11:E11">
    <cfRule type="expression" dxfId="13" priority="51">
      <formula>#REF!=1</formula>
    </cfRule>
  </conditionalFormatting>
  <conditionalFormatting sqref="D6:F6">
    <cfRule type="containsBlanks" dxfId="12" priority="2">
      <formula>LEN(TRIM(D6))=0</formula>
    </cfRule>
  </conditionalFormatting>
  <conditionalFormatting sqref="D3">
    <cfRule type="containsBlanks" dxfId="11" priority="1">
      <formula>LEN(TRIM(D3))=0</formula>
    </cfRule>
  </conditionalFormatting>
  <dataValidations xWindow="703" yWindow="1292" count="12">
    <dataValidation type="list" allowBlank="1" showInputMessage="1" showErrorMessage="1" sqref="D3">
      <formula1>languages</formula1>
    </dataValidation>
    <dataValidation allowBlank="1" showInputMessage="1" promptTitle="Legend" prompt="M: Mandatory_x000a_NA: Not applicable" sqref="G1"/>
    <dataValidation type="list" showInputMessage="1" showErrorMessage="1" sqref="F11:F13">
      <formula1>choice_optional</formula1>
    </dataValidation>
    <dataValidation type="list" allowBlank="1" showInputMessage="1" showErrorMessage="1" sqref="D2">
      <formula1>countries</formula1>
    </dataValidation>
    <dataValidation type="textLength" allowBlank="1" showInputMessage="1" showErrorMessage="1" error="Maximum length of title is 500 characters!" sqref="D5:F5">
      <formula1>1</formula1>
      <formula2>500</formula2>
    </dataValidation>
    <dataValidation type="textLength" allowBlank="1" showInputMessage="1" showErrorMessage="1" error="Maximum length is 2500 characters!" prompt="Press Alt+Enter for a new line." sqref="C17:F17 C20:F20 C31:F31 C25:F25 C27:F27 C29:F29">
      <formula1>1</formula1>
      <formula2>2500</formula2>
    </dataValidation>
    <dataValidation type="textLength" operator="lessThanOrEqual" allowBlank="1" showInputMessage="1" showErrorMessage="1" error="Maximum length is 500 characters!" sqref="C15:F15 D7:D9 F7:F9 E7 E9 D40:F41">
      <formula1>500</formula1>
    </dataValidation>
    <dataValidation showInputMessage="1" showErrorMessage="1" sqref="C18:E18"/>
    <dataValidation type="textLength" operator="lessThanOrEqual" allowBlank="1" showInputMessage="1" showErrorMessage="1" error="Maximum length is 2500 characters!" prompt="Press Alt+Enter for a new line." sqref="C33:F33 C22:F22">
      <formula1>2500</formula1>
    </dataValidation>
    <dataValidation type="textLength" operator="lessThanOrEqual" allowBlank="1" showInputMessage="1" showErrorMessage="1" error="Maximum length is 100 characters!" sqref="D6:F6">
      <formula1>100</formula1>
    </dataValidation>
    <dataValidation type="textLength" operator="lessThanOrEqual" allowBlank="1" showInputMessage="1" showErrorMessage="1" error="Maximum length is 2500 characters!" sqref="D35:F39">
      <formula1>2500</formula1>
    </dataValidation>
    <dataValidation type="list" allowBlank="1" showInputMessage="1" showErrorMessage="1" sqref="D4">
      <formula1>choice_mandatory</formula1>
    </dataValidation>
  </dataValidations>
  <hyperlinks>
    <hyperlink ref="C18:E18" location="'Actual harms'!A1" display="'Actual harms'!A1"/>
  </hyperlinks>
  <pageMargins left="0.7" right="0.7" top="0.75" bottom="0.75" header="0.3" footer="0.3"/>
  <pageSetup orientation="portrait" r:id="rId1"/>
  <ignoredErrors>
    <ignoredError sqref="I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4" sqref="A4"/>
    </sheetView>
  </sheetViews>
  <sheetFormatPr defaultColWidth="9.109375" defaultRowHeight="14.4" x14ac:dyDescent="0.3"/>
  <cols>
    <col min="1" max="1" width="64.109375" style="43" customWidth="1"/>
    <col min="2" max="2" width="13.5546875" style="43" customWidth="1"/>
    <col min="3" max="3" width="11.77734375" style="43" customWidth="1"/>
    <col min="4" max="4" width="12.44140625" style="9" customWidth="1"/>
    <col min="5" max="5" width="11.21875" style="9" customWidth="1"/>
    <col min="6" max="6" width="18.88671875" style="9" hidden="1" customWidth="1"/>
    <col min="7" max="7" width="30.109375" style="36" customWidth="1"/>
    <col min="8" max="8" width="58.5546875" style="9" customWidth="1"/>
    <col min="9" max="16384" width="9.109375" style="9"/>
  </cols>
  <sheetData>
    <row r="1" spans="1:8" ht="40.950000000000003" customHeight="1" thickBot="1" x14ac:dyDescent="0.5">
      <c r="A1" s="38" t="str">
        <f>harms_label</f>
        <v>Rzeczywiste szkody</v>
      </c>
      <c r="B1" s="119" t="str">
        <f>numbers_per_severity_label</f>
        <v>Liczba zwierząt według rzeczywistego stopnia dotkliwości</v>
      </c>
      <c r="C1" s="119"/>
      <c r="D1" s="119"/>
      <c r="E1" s="119"/>
      <c r="F1" s="58"/>
      <c r="G1" s="40"/>
    </row>
    <row r="2" spans="1:8" ht="70.95" customHeight="1" thickBot="1" x14ac:dyDescent="0.35">
      <c r="A2" s="41" t="str">
        <f>species_label</f>
        <v>Gatunek</v>
      </c>
      <c r="B2" s="87" t="str">
        <f>nonRecovery_label</f>
        <v>Terminalne</v>
      </c>
      <c r="C2" s="87" t="str">
        <f>mild_label</f>
        <v>Łagodne</v>
      </c>
      <c r="D2" s="87" t="str">
        <f>moderate_label</f>
        <v>Umiarkowane</v>
      </c>
      <c r="E2" s="87" t="str">
        <f>severe_label</f>
        <v>Dotkliwe</v>
      </c>
      <c r="F2" s="39" t="str">
        <f>custom_severity_label</f>
        <v>Stopnie dotkliwości właściwe dla danego państwa członkowskiego</v>
      </c>
    </row>
    <row r="3" spans="1:8" ht="15" hidden="1" customHeight="1" x14ac:dyDescent="0.3">
      <c r="A3" s="35" t="s">
        <v>92</v>
      </c>
      <c r="B3" s="42" t="s">
        <v>93</v>
      </c>
      <c r="C3" s="42" t="s">
        <v>94</v>
      </c>
      <c r="D3" s="42" t="s">
        <v>95</v>
      </c>
      <c r="E3" s="42" t="s">
        <v>96</v>
      </c>
      <c r="F3" s="42" t="s">
        <v>357</v>
      </c>
    </row>
    <row r="4" spans="1:8" x14ac:dyDescent="0.3">
      <c r="A4" s="8"/>
      <c r="B4" s="32"/>
      <c r="C4" s="32"/>
      <c r="D4" s="32"/>
      <c r="E4" s="32"/>
      <c r="F4" s="32"/>
      <c r="G4" s="36" t="str">
        <f>IF(AND(harms[[#This Row],[xs:species]]&lt;&gt;"",SUM(harms[[#This Row],[xs:nonRecovery]:[xs:custom]])=0),total_number_mssg,IF(AND(harms[[#This Row],[xs:species]]="",SUM(harms[[#This Row],[xs:nonRecovery]:[xs:custom]])&gt;0),select_species_mssg,""))</f>
        <v/>
      </c>
      <c r="H4" s="36" t="str">
        <f>IF(AND(harms[[#This Row],[xs:species]]&lt;&gt;"",OR(harms[[#This Row],[xs:nonRecovery]]="",harms[[#This Row],[xs:mild]]="",harms[[#This Row],[xs:moderate]]="",harms[[#This Row],[xs:severe]]="")),fill_all_cells_mssg,"")</f>
        <v/>
      </c>
    </row>
    <row r="5" spans="1:8" x14ac:dyDescent="0.3">
      <c r="A5" s="8"/>
      <c r="B5" s="32"/>
      <c r="C5" s="32"/>
      <c r="D5" s="32"/>
      <c r="E5" s="32"/>
      <c r="F5" s="32"/>
      <c r="G5" s="36" t="str">
        <f>IF(AND(harms[[#This Row],[xs:species]]&lt;&gt;"",SUM(harms[[#This Row],[xs:nonRecovery]:[xs:custom]])=0),total_number_mssg,IF(AND(harms[[#This Row],[xs:species]]="",SUM(harms[[#This Row],[xs:nonRecovery]:[xs:custom]])&gt;0),select_species_mssg,""))</f>
        <v/>
      </c>
      <c r="H5" s="36" t="str">
        <f>IF(AND(harms[[#This Row],[xs:species]]&lt;&gt;"",OR(harms[[#This Row],[xs:nonRecovery]]="",harms[[#This Row],[xs:mild]]="",harms[[#This Row],[xs:moderate]]="",harms[[#This Row],[xs:severe]]="")),fill_all_cells_mssg,"")</f>
        <v/>
      </c>
    </row>
    <row r="6" spans="1:8" x14ac:dyDescent="0.3">
      <c r="A6" s="8"/>
      <c r="B6" s="32"/>
      <c r="C6" s="32"/>
      <c r="D6" s="32"/>
      <c r="E6" s="32"/>
      <c r="F6" s="32"/>
      <c r="G6" s="36" t="str">
        <f>IF(AND(harms[[#This Row],[xs:species]]&lt;&gt;"",SUM(harms[[#This Row],[xs:nonRecovery]:[xs:custom]])=0),total_number_mssg,IF(AND(harms[[#This Row],[xs:species]]="",SUM(harms[[#This Row],[xs:nonRecovery]:[xs:custom]])&gt;0),select_species_mssg,""))</f>
        <v/>
      </c>
      <c r="H6" s="36" t="str">
        <f>IF(AND(harms[[#This Row],[xs:species]]&lt;&gt;"",OR(harms[[#This Row],[xs:nonRecovery]]="",harms[[#This Row],[xs:mild]]="",harms[[#This Row],[xs:moderate]]="",harms[[#This Row],[xs:severe]]="")),fill_all_cells_mssg,"")</f>
        <v/>
      </c>
    </row>
    <row r="7" spans="1:8" x14ac:dyDescent="0.3">
      <c r="A7" s="8"/>
      <c r="B7" s="32"/>
      <c r="C7" s="32"/>
      <c r="D7" s="32"/>
      <c r="E7" s="32"/>
      <c r="F7" s="32"/>
      <c r="G7" s="36" t="str">
        <f>IF(AND(harms[[#This Row],[xs:species]]&lt;&gt;"",SUM(harms[[#This Row],[xs:nonRecovery]:[xs:custom]])=0),total_number_mssg,IF(AND(harms[[#This Row],[xs:species]]="",SUM(harms[[#This Row],[xs:nonRecovery]:[xs:custom]])&gt;0),select_species_mssg,""))</f>
        <v/>
      </c>
      <c r="H7" s="36" t="str">
        <f>IF(AND(harms[[#This Row],[xs:species]]&lt;&gt;"",OR(harms[[#This Row],[xs:nonRecovery]]="",harms[[#This Row],[xs:mild]]="",harms[[#This Row],[xs:moderate]]="",harms[[#This Row],[xs:severe]]="")),fill_all_cells_mssg,"")</f>
        <v/>
      </c>
    </row>
    <row r="8" spans="1:8" x14ac:dyDescent="0.3">
      <c r="A8" s="8"/>
      <c r="B8" s="32"/>
      <c r="C8" s="32"/>
      <c r="D8" s="32"/>
      <c r="E8" s="32"/>
      <c r="F8" s="32"/>
      <c r="G8" s="36" t="str">
        <f>IF(AND(harms[[#This Row],[xs:species]]&lt;&gt;"",SUM(harms[[#This Row],[xs:nonRecovery]:[xs:custom]])=0),total_number_mssg,IF(AND(harms[[#This Row],[xs:species]]="",SUM(harms[[#This Row],[xs:nonRecovery]:[xs:custom]])&gt;0),select_species_mssg,""))</f>
        <v/>
      </c>
      <c r="H8" s="36" t="str">
        <f>IF(AND(harms[[#This Row],[xs:species]]&lt;&gt;"",OR(harms[[#This Row],[xs:nonRecovery]]="",harms[[#This Row],[xs:mild]]="",harms[[#This Row],[xs:moderate]]="",harms[[#This Row],[xs:severe]]="")),fill_all_cells_mssg,"")</f>
        <v/>
      </c>
    </row>
    <row r="9" spans="1:8" x14ac:dyDescent="0.3">
      <c r="A9" s="8"/>
      <c r="B9" s="32"/>
      <c r="C9" s="32"/>
      <c r="D9" s="32"/>
      <c r="E9" s="32"/>
      <c r="F9" s="32"/>
      <c r="G9" s="36" t="str">
        <f>IF(AND(harms[[#This Row],[xs:species]]&lt;&gt;"",SUM(harms[[#This Row],[xs:nonRecovery]:[xs:custom]])=0),total_number_mssg,IF(AND(harms[[#This Row],[xs:species]]="",SUM(harms[[#This Row],[xs:nonRecovery]:[xs:custom]])&gt;0),select_species_mssg,""))</f>
        <v/>
      </c>
      <c r="H9" s="36" t="str">
        <f>IF(AND(harms[[#This Row],[xs:species]]&lt;&gt;"",OR(harms[[#This Row],[xs:nonRecovery]]="",harms[[#This Row],[xs:mild]]="",harms[[#This Row],[xs:moderate]]="",harms[[#This Row],[xs:severe]]="")),fill_all_cells_mssg,"")</f>
        <v/>
      </c>
    </row>
    <row r="10" spans="1:8" x14ac:dyDescent="0.3">
      <c r="A10" s="8"/>
      <c r="B10" s="32"/>
      <c r="C10" s="32"/>
      <c r="D10" s="32"/>
      <c r="E10" s="32"/>
      <c r="F10" s="32"/>
      <c r="G10" s="36" t="str">
        <f>IF(AND(harms[[#This Row],[xs:species]]&lt;&gt;"",SUM(harms[[#This Row],[xs:nonRecovery]:[xs:custom]])=0),total_number_mssg,IF(AND(harms[[#This Row],[xs:species]]="",SUM(harms[[#This Row],[xs:nonRecovery]:[xs:custom]])&gt;0),select_species_mssg,""))</f>
        <v/>
      </c>
      <c r="H10" s="36" t="str">
        <f>IF(AND(harms[[#This Row],[xs:species]]&lt;&gt;"",OR(harms[[#This Row],[xs:nonRecovery]]="",harms[[#This Row],[xs:mild]]="",harms[[#This Row],[xs:moderate]]="",harms[[#This Row],[xs:severe]]="")),fill_all_cells_mssg,"")</f>
        <v/>
      </c>
    </row>
    <row r="11" spans="1:8" x14ac:dyDescent="0.3">
      <c r="A11" s="8"/>
      <c r="B11" s="32"/>
      <c r="C11" s="32"/>
      <c r="D11" s="32"/>
      <c r="E11" s="32"/>
      <c r="F11" s="32"/>
      <c r="G11" s="36" t="str">
        <f>IF(AND(harms[[#This Row],[xs:species]]&lt;&gt;"",SUM(harms[[#This Row],[xs:nonRecovery]:[xs:custom]])=0),total_number_mssg,IF(AND(harms[[#This Row],[xs:species]]="",SUM(harms[[#This Row],[xs:nonRecovery]:[xs:custom]])&gt;0),select_species_mssg,""))</f>
        <v/>
      </c>
      <c r="H11" s="36" t="str">
        <f>IF(AND(harms[[#This Row],[xs:species]]&lt;&gt;"",OR(harms[[#This Row],[xs:nonRecovery]]="",harms[[#This Row],[xs:mild]]="",harms[[#This Row],[xs:moderate]]="",harms[[#This Row],[xs:severe]]="")),fill_all_cells_mssg,"")</f>
        <v/>
      </c>
    </row>
    <row r="12" spans="1:8" x14ac:dyDescent="0.3">
      <c r="A12" s="8"/>
      <c r="B12" s="32"/>
      <c r="C12" s="32"/>
      <c r="D12" s="32"/>
      <c r="E12" s="32"/>
      <c r="F12" s="32"/>
      <c r="G12" s="36" t="str">
        <f>IF(AND(harms[[#This Row],[xs:species]]&lt;&gt;"",SUM(harms[[#This Row],[xs:nonRecovery]:[xs:custom]])=0),total_number_mssg,IF(AND(harms[[#This Row],[xs:species]]="",SUM(harms[[#This Row],[xs:nonRecovery]:[xs:custom]])&gt;0),select_species_mssg,""))</f>
        <v/>
      </c>
      <c r="H12" s="36" t="str">
        <f>IF(AND(harms[[#This Row],[xs:species]]&lt;&gt;"",OR(harms[[#This Row],[xs:nonRecovery]]="",harms[[#This Row],[xs:mild]]="",harms[[#This Row],[xs:moderate]]="",harms[[#This Row],[xs:severe]]="")),fill_all_cells_mssg,"")</f>
        <v/>
      </c>
    </row>
    <row r="13" spans="1:8" x14ac:dyDescent="0.3">
      <c r="A13" s="8"/>
      <c r="B13" s="32"/>
      <c r="C13" s="32"/>
      <c r="D13" s="32"/>
      <c r="E13" s="32"/>
      <c r="F13" s="32"/>
      <c r="G13" s="36" t="str">
        <f>IF(AND(harms[[#This Row],[xs:species]]&lt;&gt;"",SUM(harms[[#This Row],[xs:nonRecovery]:[xs:custom]])=0),total_number_mssg,IF(AND(harms[[#This Row],[xs:species]]="",SUM(harms[[#This Row],[xs:nonRecovery]:[xs:custom]])&gt;0),select_species_mssg,""))</f>
        <v/>
      </c>
      <c r="H13" s="36" t="str">
        <f>IF(AND(harms[[#This Row],[xs:species]]&lt;&gt;"",OR(harms[[#This Row],[xs:nonRecovery]]="",harms[[#This Row],[xs:mild]]="",harms[[#This Row],[xs:moderate]]="",harms[[#This Row],[xs:severe]]="")),fill_all_cells_mssg,"")</f>
        <v/>
      </c>
    </row>
    <row r="14" spans="1:8" x14ac:dyDescent="0.3">
      <c r="A14" s="8"/>
      <c r="B14" s="32"/>
      <c r="C14" s="32"/>
      <c r="D14" s="32"/>
      <c r="E14" s="32"/>
      <c r="F14" s="32"/>
      <c r="G14" s="36" t="str">
        <f>IF(AND(harms[[#This Row],[xs:species]]&lt;&gt;"",SUM(harms[[#This Row],[xs:nonRecovery]:[xs:custom]])=0),total_number_mssg,IF(AND(harms[[#This Row],[xs:species]]="",SUM(harms[[#This Row],[xs:nonRecovery]:[xs:custom]])&gt;0),select_species_mssg,""))</f>
        <v/>
      </c>
      <c r="H14" s="36" t="str">
        <f>IF(AND(harms[[#This Row],[xs:species]]&lt;&gt;"",OR(harms[[#This Row],[xs:nonRecovery]]="",harms[[#This Row],[xs:mild]]="",harms[[#This Row],[xs:moderate]]="",harms[[#This Row],[xs:severe]]="")),fill_all_cells_mssg,"")</f>
        <v/>
      </c>
    </row>
    <row r="15" spans="1:8" x14ac:dyDescent="0.3">
      <c r="A15" s="8"/>
      <c r="B15" s="32"/>
      <c r="C15" s="32"/>
      <c r="D15" s="32"/>
      <c r="E15" s="32"/>
      <c r="F15" s="32"/>
      <c r="G15" s="36" t="str">
        <f>IF(AND(harms[[#This Row],[xs:species]]&lt;&gt;"",SUM(harms[[#This Row],[xs:nonRecovery]:[xs:custom]])=0),total_number_mssg,IF(AND(harms[[#This Row],[xs:species]]="",SUM(harms[[#This Row],[xs:nonRecovery]:[xs:custom]])&gt;0),select_species_mssg,""))</f>
        <v/>
      </c>
      <c r="H15" s="36" t="str">
        <f>IF(AND(harms[[#This Row],[xs:species]]&lt;&gt;"",OR(harms[[#This Row],[xs:nonRecovery]]="",harms[[#This Row],[xs:mild]]="",harms[[#This Row],[xs:moderate]]="",harms[[#This Row],[xs:severe]]="")),fill_all_cells_mssg,"")</f>
        <v/>
      </c>
    </row>
    <row r="16" spans="1:8" x14ac:dyDescent="0.3">
      <c r="A16" s="8"/>
      <c r="B16" s="32"/>
      <c r="C16" s="32"/>
      <c r="D16" s="32"/>
      <c r="E16" s="32"/>
      <c r="F16" s="32"/>
      <c r="G16" s="36" t="str">
        <f>IF(AND(harms[[#This Row],[xs:species]]&lt;&gt;"",SUM(harms[[#This Row],[xs:nonRecovery]:[xs:custom]])=0),total_number_mssg,IF(AND(harms[[#This Row],[xs:species]]="",SUM(harms[[#This Row],[xs:nonRecovery]:[xs:custom]])&gt;0),select_species_mssg,""))</f>
        <v/>
      </c>
      <c r="H16" s="36" t="str">
        <f>IF(AND(harms[[#This Row],[xs:species]]&lt;&gt;"",OR(harms[[#This Row],[xs:nonRecovery]]="",harms[[#This Row],[xs:mild]]="",harms[[#This Row],[xs:moderate]]="",harms[[#This Row],[xs:severe]]="")),fill_all_cells_mssg,"")</f>
        <v/>
      </c>
    </row>
    <row r="17" spans="1:8" x14ac:dyDescent="0.3">
      <c r="A17" s="8"/>
      <c r="B17" s="32"/>
      <c r="C17" s="32"/>
      <c r="D17" s="32"/>
      <c r="E17" s="32"/>
      <c r="F17" s="32"/>
      <c r="G17" s="36" t="str">
        <f>IF(AND(harms[[#This Row],[xs:species]]&lt;&gt;"",SUM(harms[[#This Row],[xs:nonRecovery]:[xs:custom]])=0),total_number_mssg,IF(AND(harms[[#This Row],[xs:species]]="",SUM(harms[[#This Row],[xs:nonRecovery]:[xs:custom]])&gt;0),select_species_mssg,""))</f>
        <v/>
      </c>
      <c r="H17" s="36" t="str">
        <f>IF(AND(harms[[#This Row],[xs:species]]&lt;&gt;"",OR(harms[[#This Row],[xs:nonRecovery]]="",harms[[#This Row],[xs:mild]]="",harms[[#This Row],[xs:moderate]]="",harms[[#This Row],[xs:severe]]="")),fill_all_cells_mssg,"")</f>
        <v/>
      </c>
    </row>
    <row r="18" spans="1:8" x14ac:dyDescent="0.3">
      <c r="A18" s="8"/>
      <c r="B18" s="32"/>
      <c r="C18" s="32"/>
      <c r="D18" s="32"/>
      <c r="E18" s="32"/>
      <c r="F18" s="32"/>
      <c r="G18" s="36" t="str">
        <f>IF(AND(harms[[#This Row],[xs:species]]&lt;&gt;"",SUM(harms[[#This Row],[xs:nonRecovery]:[xs:custom]])=0),total_number_mssg,IF(AND(harms[[#This Row],[xs:species]]="",SUM(harms[[#This Row],[xs:nonRecovery]:[xs:custom]])&gt;0),select_species_mssg,""))</f>
        <v/>
      </c>
      <c r="H18" s="36" t="str">
        <f>IF(AND(harms[[#This Row],[xs:species]]&lt;&gt;"",OR(harms[[#This Row],[xs:nonRecovery]]="",harms[[#This Row],[xs:mild]]="",harms[[#This Row],[xs:moderate]]="",harms[[#This Row],[xs:severe]]="")),fill_all_cells_mssg,"")</f>
        <v/>
      </c>
    </row>
    <row r="19" spans="1:8" x14ac:dyDescent="0.3">
      <c r="A19" s="8"/>
      <c r="B19" s="32"/>
      <c r="C19" s="32"/>
      <c r="D19" s="32"/>
      <c r="E19" s="32"/>
      <c r="F19" s="32"/>
      <c r="G19" s="36" t="str">
        <f>IF(AND(harms[[#This Row],[xs:species]]&lt;&gt;"",SUM(harms[[#This Row],[xs:nonRecovery]:[xs:custom]])=0),total_number_mssg,IF(AND(harms[[#This Row],[xs:species]]="",SUM(harms[[#This Row],[xs:nonRecovery]:[xs:custom]])&gt;0),select_species_mssg,""))</f>
        <v/>
      </c>
      <c r="H19" s="36" t="str">
        <f>IF(AND(harms[[#This Row],[xs:species]]&lt;&gt;"",OR(harms[[#This Row],[xs:nonRecovery]]="",harms[[#This Row],[xs:mild]]="",harms[[#This Row],[xs:moderate]]="",harms[[#This Row],[xs:severe]]="")),fill_all_cells_mssg,"")</f>
        <v/>
      </c>
    </row>
    <row r="20" spans="1:8" x14ac:dyDescent="0.3">
      <c r="A20" s="8"/>
      <c r="B20" s="32"/>
      <c r="C20" s="32"/>
      <c r="D20" s="32"/>
      <c r="E20" s="32"/>
      <c r="F20" s="32"/>
      <c r="G20" s="36" t="str">
        <f>IF(AND(harms[[#This Row],[xs:species]]&lt;&gt;"",SUM(harms[[#This Row],[xs:nonRecovery]:[xs:custom]])=0),total_number_mssg,IF(AND(harms[[#This Row],[xs:species]]="",SUM(harms[[#This Row],[xs:nonRecovery]:[xs:custom]])&gt;0),select_species_mssg,""))</f>
        <v/>
      </c>
      <c r="H20" s="36" t="str">
        <f>IF(AND(harms[[#This Row],[xs:species]]&lt;&gt;"",OR(harms[[#This Row],[xs:nonRecovery]]="",harms[[#This Row],[xs:mild]]="",harms[[#This Row],[xs:moderate]]="",harms[[#This Row],[xs:severe]]="")),fill_all_cells_mssg,"")</f>
        <v/>
      </c>
    </row>
    <row r="21" spans="1:8" x14ac:dyDescent="0.3">
      <c r="A21" s="8"/>
      <c r="B21" s="32"/>
      <c r="C21" s="32"/>
      <c r="D21" s="32"/>
      <c r="E21" s="32"/>
      <c r="F21" s="32"/>
      <c r="G21" s="36" t="str">
        <f>IF(AND(harms[[#This Row],[xs:species]]&lt;&gt;"",SUM(harms[[#This Row],[xs:nonRecovery]:[xs:custom]])=0),total_number_mssg,IF(AND(harms[[#This Row],[xs:species]]="",SUM(harms[[#This Row],[xs:nonRecovery]:[xs:custom]])&gt;0),select_species_mssg,""))</f>
        <v/>
      </c>
      <c r="H21" s="36" t="str">
        <f>IF(AND(harms[[#This Row],[xs:species]]&lt;&gt;"",OR(harms[[#This Row],[xs:nonRecovery]]="",harms[[#This Row],[xs:mild]]="",harms[[#This Row],[xs:moderate]]="",harms[[#This Row],[xs:severe]]="")),fill_all_cells_mssg,"")</f>
        <v/>
      </c>
    </row>
    <row r="22" spans="1:8" x14ac:dyDescent="0.3">
      <c r="A22" s="8"/>
      <c r="B22" s="32"/>
      <c r="C22" s="32"/>
      <c r="D22" s="32"/>
      <c r="E22" s="32"/>
      <c r="F22" s="32"/>
      <c r="G22" s="36" t="str">
        <f>IF(AND(harms[[#This Row],[xs:species]]&lt;&gt;"",SUM(harms[[#This Row],[xs:nonRecovery]:[xs:custom]])=0),total_number_mssg,IF(AND(harms[[#This Row],[xs:species]]="",SUM(harms[[#This Row],[xs:nonRecovery]:[xs:custom]])&gt;0),select_species_mssg,""))</f>
        <v/>
      </c>
      <c r="H22" s="36" t="str">
        <f>IF(AND(harms[[#This Row],[xs:species]]&lt;&gt;"",OR(harms[[#This Row],[xs:nonRecovery]]="",harms[[#This Row],[xs:mild]]="",harms[[#This Row],[xs:moderate]]="",harms[[#This Row],[xs:severe]]="")),fill_all_cells_mssg,"")</f>
        <v/>
      </c>
    </row>
    <row r="23" spans="1:8" x14ac:dyDescent="0.3">
      <c r="A23" s="8"/>
      <c r="B23" s="32"/>
      <c r="C23" s="32"/>
      <c r="D23" s="32"/>
      <c r="E23" s="32"/>
      <c r="F23" s="32"/>
      <c r="G23" s="36" t="str">
        <f>IF(AND(harms[[#This Row],[xs:species]]&lt;&gt;"",SUM(harms[[#This Row],[xs:nonRecovery]:[xs:custom]])=0),total_number_mssg,IF(AND(harms[[#This Row],[xs:species]]="",SUM(harms[[#This Row],[xs:nonRecovery]:[xs:custom]])&gt;0),select_species_mssg,""))</f>
        <v/>
      </c>
      <c r="H23" s="36" t="str">
        <f>IF(AND(harms[[#This Row],[xs:species]]&lt;&gt;"",OR(harms[[#This Row],[xs:nonRecovery]]="",harms[[#This Row],[xs:mild]]="",harms[[#This Row],[xs:moderate]]="",harms[[#This Row],[xs:severe]]="")),fill_all_cells_mssg,"")</f>
        <v/>
      </c>
    </row>
    <row r="24" spans="1:8" x14ac:dyDescent="0.3">
      <c r="A24" s="8"/>
      <c r="B24" s="32"/>
      <c r="C24" s="32"/>
      <c r="D24" s="32"/>
      <c r="E24" s="32"/>
      <c r="F24" s="32"/>
      <c r="G24" s="36" t="str">
        <f>IF(AND(harms[[#This Row],[xs:species]]&lt;&gt;"",SUM(harms[[#This Row],[xs:nonRecovery]:[xs:custom]])=0),total_number_mssg,IF(AND(harms[[#This Row],[xs:species]]="",SUM(harms[[#This Row],[xs:nonRecovery]:[xs:custom]])&gt;0),select_species_mssg,""))</f>
        <v/>
      </c>
      <c r="H24" s="36" t="str">
        <f>IF(AND(harms[[#This Row],[xs:species]]&lt;&gt;"",OR(harms[[#This Row],[xs:nonRecovery]]="",harms[[#This Row],[xs:mild]]="",harms[[#This Row],[xs:moderate]]="",harms[[#This Row],[xs:severe]]="")),fill_all_cells_mssg,"")</f>
        <v/>
      </c>
    </row>
    <row r="25" spans="1:8" x14ac:dyDescent="0.3">
      <c r="A25" s="8"/>
      <c r="B25" s="32"/>
      <c r="C25" s="32"/>
      <c r="D25" s="32"/>
      <c r="E25" s="32"/>
      <c r="F25" s="32"/>
      <c r="G25" s="36" t="str">
        <f>IF(AND(harms[[#This Row],[xs:species]]&lt;&gt;"",SUM(harms[[#This Row],[xs:nonRecovery]:[xs:custom]])=0),total_number_mssg,IF(AND(harms[[#This Row],[xs:species]]="",SUM(harms[[#This Row],[xs:nonRecovery]:[xs:custom]])&gt;0),select_species_mssg,""))</f>
        <v/>
      </c>
      <c r="H25" s="36" t="str">
        <f>IF(AND(harms[[#This Row],[xs:species]]&lt;&gt;"",OR(harms[[#This Row],[xs:nonRecovery]]="",harms[[#This Row],[xs:mild]]="",harms[[#This Row],[xs:moderate]]="",harms[[#This Row],[xs:severe]]="")),fill_all_cells_mssg,"")</f>
        <v/>
      </c>
    </row>
    <row r="26" spans="1:8" x14ac:dyDescent="0.3">
      <c r="A26" s="8"/>
      <c r="B26" s="32"/>
      <c r="C26" s="32"/>
      <c r="D26" s="32"/>
      <c r="E26" s="32"/>
      <c r="F26" s="32"/>
      <c r="G26" s="36" t="str">
        <f>IF(AND(harms[[#This Row],[xs:species]]&lt;&gt;"",SUM(harms[[#This Row],[xs:nonRecovery]:[xs:custom]])=0),total_number_mssg,IF(AND(harms[[#This Row],[xs:species]]="",SUM(harms[[#This Row],[xs:nonRecovery]:[xs:custom]])&gt;0),select_species_mssg,""))</f>
        <v/>
      </c>
      <c r="H26" s="36" t="str">
        <f>IF(AND(harms[[#This Row],[xs:species]]&lt;&gt;"",OR(harms[[#This Row],[xs:nonRecovery]]="",harms[[#This Row],[xs:mild]]="",harms[[#This Row],[xs:moderate]]="",harms[[#This Row],[xs:severe]]="")),fill_all_cells_mssg,"")</f>
        <v/>
      </c>
    </row>
    <row r="27" spans="1:8" x14ac:dyDescent="0.3">
      <c r="A27" s="8"/>
      <c r="B27" s="32"/>
      <c r="C27" s="32"/>
      <c r="D27" s="32"/>
      <c r="E27" s="32"/>
      <c r="F27" s="32"/>
      <c r="G27" s="36" t="str">
        <f>IF(AND(harms[[#This Row],[xs:species]]&lt;&gt;"",SUM(harms[[#This Row],[xs:nonRecovery]:[xs:custom]])=0),total_number_mssg,IF(AND(harms[[#This Row],[xs:species]]="",SUM(harms[[#This Row],[xs:nonRecovery]:[xs:custom]])&gt;0),select_species_mssg,""))</f>
        <v/>
      </c>
      <c r="H27" s="36" t="str">
        <f>IF(AND(harms[[#This Row],[xs:species]]&lt;&gt;"",OR(harms[[#This Row],[xs:nonRecovery]]="",harms[[#This Row],[xs:mild]]="",harms[[#This Row],[xs:moderate]]="",harms[[#This Row],[xs:severe]]="")),fill_all_cells_mssg,"")</f>
        <v/>
      </c>
    </row>
    <row r="28" spans="1:8" x14ac:dyDescent="0.3">
      <c r="A28" s="8"/>
      <c r="B28" s="32"/>
      <c r="C28" s="32"/>
      <c r="D28" s="32"/>
      <c r="E28" s="32"/>
      <c r="F28" s="32"/>
      <c r="G28" s="36" t="str">
        <f>IF(AND(harms[[#This Row],[xs:species]]&lt;&gt;"",SUM(harms[[#This Row],[xs:nonRecovery]:[xs:custom]])=0),total_number_mssg,IF(AND(harms[[#This Row],[xs:species]]="",SUM(harms[[#This Row],[xs:nonRecovery]:[xs:custom]])&gt;0),select_species_mssg,""))</f>
        <v/>
      </c>
      <c r="H28" s="36" t="str">
        <f>IF(AND(harms[[#This Row],[xs:species]]&lt;&gt;"",OR(harms[[#This Row],[xs:nonRecovery]]="",harms[[#This Row],[xs:mild]]="",harms[[#This Row],[xs:moderate]]="",harms[[#This Row],[xs:severe]]="")),fill_all_cells_mssg,"")</f>
        <v/>
      </c>
    </row>
    <row r="29" spans="1:8" x14ac:dyDescent="0.3">
      <c r="A29" s="8"/>
      <c r="B29" s="32"/>
      <c r="C29" s="32"/>
      <c r="D29" s="32"/>
      <c r="E29" s="32"/>
      <c r="F29" s="32"/>
      <c r="G29" s="36" t="str">
        <f>IF(AND(harms[[#This Row],[xs:species]]&lt;&gt;"",SUM(harms[[#This Row],[xs:nonRecovery]:[xs:custom]])=0),total_number_mssg,IF(AND(harms[[#This Row],[xs:species]]="",SUM(harms[[#This Row],[xs:nonRecovery]:[xs:custom]])&gt;0),select_species_mssg,""))</f>
        <v/>
      </c>
      <c r="H29" s="36" t="str">
        <f>IF(AND(harms[[#This Row],[xs:species]]&lt;&gt;"",OR(harms[[#This Row],[xs:nonRecovery]]="",harms[[#This Row],[xs:mild]]="",harms[[#This Row],[xs:moderate]]="",harms[[#This Row],[xs:severe]]="")),fill_all_cells_mssg,"")</f>
        <v/>
      </c>
    </row>
    <row r="30" spans="1:8" x14ac:dyDescent="0.3">
      <c r="A30" s="8"/>
      <c r="B30" s="32"/>
      <c r="C30" s="32"/>
      <c r="D30" s="32"/>
      <c r="E30" s="32"/>
      <c r="F30" s="32"/>
      <c r="G30" s="36" t="str">
        <f>IF(AND(harms[[#This Row],[xs:species]]&lt;&gt;"",SUM(harms[[#This Row],[xs:nonRecovery]:[xs:custom]])=0),total_number_mssg,IF(AND(harms[[#This Row],[xs:species]]="",SUM(harms[[#This Row],[xs:nonRecovery]:[xs:custom]])&gt;0),select_species_mssg,""))</f>
        <v/>
      </c>
      <c r="H30" s="36" t="str">
        <f>IF(AND(harms[[#This Row],[xs:species]]&lt;&gt;"",OR(harms[[#This Row],[xs:nonRecovery]]="",harms[[#This Row],[xs:mild]]="",harms[[#This Row],[xs:moderate]]="",harms[[#This Row],[xs:severe]]="")),fill_all_cells_mssg,"")</f>
        <v/>
      </c>
    </row>
    <row r="31" spans="1:8" x14ac:dyDescent="0.3">
      <c r="A31" s="8"/>
      <c r="B31" s="32"/>
      <c r="C31" s="32"/>
      <c r="D31" s="32"/>
      <c r="E31" s="32"/>
      <c r="F31" s="32"/>
      <c r="G31" s="36" t="str">
        <f>IF(AND(harms[[#This Row],[xs:species]]&lt;&gt;"",SUM(harms[[#This Row],[xs:nonRecovery]:[xs:custom]])=0),total_number_mssg,IF(AND(harms[[#This Row],[xs:species]]="",SUM(harms[[#This Row],[xs:nonRecovery]:[xs:custom]])&gt;0),select_species_mssg,""))</f>
        <v/>
      </c>
      <c r="H31" s="36" t="str">
        <f>IF(AND(harms[[#This Row],[xs:species]]&lt;&gt;"",OR(harms[[#This Row],[xs:nonRecovery]]="",harms[[#This Row],[xs:mild]]="",harms[[#This Row],[xs:moderate]]="",harms[[#This Row],[xs:severe]]="")),fill_all_cells_mssg,"")</f>
        <v/>
      </c>
    </row>
    <row r="32" spans="1:8" x14ac:dyDescent="0.3">
      <c r="A32" s="8"/>
      <c r="B32" s="32"/>
      <c r="C32" s="32"/>
      <c r="D32" s="32"/>
      <c r="E32" s="32"/>
      <c r="F32" s="32"/>
      <c r="G32" s="36" t="str">
        <f>IF(AND(harms[[#This Row],[xs:species]]&lt;&gt;"",SUM(harms[[#This Row],[xs:nonRecovery]:[xs:custom]])=0),total_number_mssg,IF(AND(harms[[#This Row],[xs:species]]="",SUM(harms[[#This Row],[xs:nonRecovery]:[xs:custom]])&gt;0),select_species_mssg,""))</f>
        <v/>
      </c>
      <c r="H32" s="36" t="str">
        <f>IF(AND(harms[[#This Row],[xs:species]]&lt;&gt;"",OR(harms[[#This Row],[xs:nonRecovery]]="",harms[[#This Row],[xs:mild]]="",harms[[#This Row],[xs:moderate]]="",harms[[#This Row],[xs:severe]]="")),fill_all_cells_mssg,"")</f>
        <v/>
      </c>
    </row>
    <row r="33" spans="1:8" x14ac:dyDescent="0.3">
      <c r="A33" s="8"/>
      <c r="B33" s="32"/>
      <c r="C33" s="32"/>
      <c r="D33" s="32"/>
      <c r="E33" s="32"/>
      <c r="F33" s="32"/>
      <c r="G33" s="36" t="str">
        <f>IF(AND(harms[[#This Row],[xs:species]]&lt;&gt;"",SUM(harms[[#This Row],[xs:nonRecovery]:[xs:custom]])=0),total_number_mssg,IF(AND(harms[[#This Row],[xs:species]]="",SUM(harms[[#This Row],[xs:nonRecovery]:[xs:custom]])&gt;0),select_species_mssg,""))</f>
        <v/>
      </c>
      <c r="H33" s="36" t="str">
        <f>IF(AND(harms[[#This Row],[xs:species]]&lt;&gt;"",OR(harms[[#This Row],[xs:nonRecovery]]="",harms[[#This Row],[xs:mild]]="",harms[[#This Row],[xs:moderate]]="",harms[[#This Row],[xs:severe]]="")),fill_all_cells_mssg,"")</f>
        <v/>
      </c>
    </row>
    <row r="34" spans="1:8" x14ac:dyDescent="0.3">
      <c r="A34" s="8"/>
      <c r="B34" s="32"/>
      <c r="C34" s="32"/>
      <c r="D34" s="32"/>
      <c r="E34" s="32"/>
      <c r="F34" s="32"/>
      <c r="G34" s="36" t="str">
        <f>IF(AND(harms[[#This Row],[xs:species]]&lt;&gt;"",SUM(harms[[#This Row],[xs:nonRecovery]:[xs:custom]])=0),total_number_mssg,IF(AND(harms[[#This Row],[xs:species]]="",SUM(harms[[#This Row],[xs:nonRecovery]:[xs:custom]])&gt;0),select_species_mssg,""))</f>
        <v/>
      </c>
      <c r="H34" s="36" t="str">
        <f>IF(AND(harms[[#This Row],[xs:species]]&lt;&gt;"",OR(harms[[#This Row],[xs:nonRecovery]]="",harms[[#This Row],[xs:mild]]="",harms[[#This Row],[xs:moderate]]="",harms[[#This Row],[xs:severe]]="")),fill_all_cells_mssg,"")</f>
        <v/>
      </c>
    </row>
    <row r="35" spans="1:8" x14ac:dyDescent="0.3">
      <c r="A35" s="8"/>
      <c r="B35" s="32"/>
      <c r="C35" s="32"/>
      <c r="D35" s="32"/>
      <c r="E35" s="32"/>
      <c r="F35" s="32"/>
      <c r="G35" s="36" t="str">
        <f>IF(AND(harms[[#This Row],[xs:species]]&lt;&gt;"",SUM(harms[[#This Row],[xs:nonRecovery]:[xs:custom]])=0),total_number_mssg,IF(AND(harms[[#This Row],[xs:species]]="",SUM(harms[[#This Row],[xs:nonRecovery]:[xs:custom]])&gt;0),select_species_mssg,""))</f>
        <v/>
      </c>
      <c r="H35" s="36" t="str">
        <f>IF(AND(harms[[#This Row],[xs:species]]&lt;&gt;"",OR(harms[[#This Row],[xs:nonRecovery]]="",harms[[#This Row],[xs:mild]]="",harms[[#This Row],[xs:moderate]]="",harms[[#This Row],[xs:severe]]="")),fill_all_cells_mssg,"")</f>
        <v/>
      </c>
    </row>
    <row r="36" spans="1:8" x14ac:dyDescent="0.3">
      <c r="A36" s="8"/>
      <c r="B36" s="32"/>
      <c r="C36" s="32"/>
      <c r="D36" s="32"/>
      <c r="E36" s="32"/>
      <c r="F36" s="32"/>
      <c r="G36" s="36" t="str">
        <f>IF(AND(harms[[#This Row],[xs:species]]&lt;&gt;"",SUM(harms[[#This Row],[xs:nonRecovery]:[xs:custom]])=0),total_number_mssg,IF(AND(harms[[#This Row],[xs:species]]="",SUM(harms[[#This Row],[xs:nonRecovery]:[xs:custom]])&gt;0),select_species_mssg,""))</f>
        <v/>
      </c>
      <c r="H36" s="36" t="str">
        <f>IF(AND(harms[[#This Row],[xs:species]]&lt;&gt;"",OR(harms[[#This Row],[xs:nonRecovery]]="",harms[[#This Row],[xs:mild]]="",harms[[#This Row],[xs:moderate]]="",harms[[#This Row],[xs:severe]]="")),fill_all_cells_mssg,"")</f>
        <v/>
      </c>
    </row>
    <row r="37" spans="1:8" x14ac:dyDescent="0.3">
      <c r="A37" s="8"/>
      <c r="B37" s="32"/>
      <c r="C37" s="32"/>
      <c r="D37" s="32"/>
      <c r="E37" s="32"/>
      <c r="F37" s="32"/>
      <c r="G37" s="36" t="str">
        <f>IF(AND(harms[[#This Row],[xs:species]]&lt;&gt;"",SUM(harms[[#This Row],[xs:nonRecovery]:[xs:custom]])=0),total_number_mssg,IF(AND(harms[[#This Row],[xs:species]]="",SUM(harms[[#This Row],[xs:nonRecovery]:[xs:custom]])&gt;0),select_species_mssg,""))</f>
        <v/>
      </c>
      <c r="H37" s="36" t="str">
        <f>IF(AND(harms[[#This Row],[xs:species]]&lt;&gt;"",OR(harms[[#This Row],[xs:nonRecovery]]="",harms[[#This Row],[xs:mild]]="",harms[[#This Row],[xs:moderate]]="",harms[[#This Row],[xs:severe]]="")),fill_all_cells_mssg,"")</f>
        <v/>
      </c>
    </row>
    <row r="38" spans="1:8" x14ac:dyDescent="0.3">
      <c r="A38" s="8"/>
      <c r="B38" s="32"/>
      <c r="C38" s="32"/>
      <c r="D38" s="32"/>
      <c r="E38" s="32"/>
      <c r="F38" s="32"/>
      <c r="G38" s="36" t="str">
        <f>IF(AND(harms[[#This Row],[xs:species]]&lt;&gt;"",SUM(harms[[#This Row],[xs:nonRecovery]:[xs:custom]])=0),total_number_mssg,IF(AND(harms[[#This Row],[xs:species]]="",SUM(harms[[#This Row],[xs:nonRecovery]:[xs:custom]])&gt;0),select_species_mssg,""))</f>
        <v/>
      </c>
      <c r="H38" s="36" t="str">
        <f>IF(AND(harms[[#This Row],[xs:species]]&lt;&gt;"",OR(harms[[#This Row],[xs:nonRecovery]]="",harms[[#This Row],[xs:mild]]="",harms[[#This Row],[xs:moderate]]="",harms[[#This Row],[xs:severe]]="")),fill_all_cells_mssg,"")</f>
        <v/>
      </c>
    </row>
    <row r="39" spans="1:8" x14ac:dyDescent="0.3">
      <c r="A39" s="8"/>
      <c r="B39" s="32"/>
      <c r="C39" s="32"/>
      <c r="D39" s="32"/>
      <c r="E39" s="32"/>
      <c r="F39" s="32"/>
      <c r="G39" s="36" t="str">
        <f>IF(AND(harms[[#This Row],[xs:species]]&lt;&gt;"",SUM(harms[[#This Row],[xs:nonRecovery]:[xs:custom]])=0),total_number_mssg,IF(AND(harms[[#This Row],[xs:species]]="",SUM(harms[[#This Row],[xs:nonRecovery]:[xs:custom]])&gt;0),select_species_mssg,""))</f>
        <v/>
      </c>
      <c r="H39" s="36" t="str">
        <f>IF(AND(harms[[#This Row],[xs:species]]&lt;&gt;"",OR(harms[[#This Row],[xs:nonRecovery]]="",harms[[#This Row],[xs:mild]]="",harms[[#This Row],[xs:moderate]]="",harms[[#This Row],[xs:severe]]="")),fill_all_cells_mssg,"")</f>
        <v/>
      </c>
    </row>
    <row r="40" spans="1:8" x14ac:dyDescent="0.3">
      <c r="A40" s="8"/>
      <c r="B40" s="32"/>
      <c r="C40" s="32"/>
      <c r="D40" s="32"/>
      <c r="E40" s="32"/>
      <c r="F40" s="32"/>
      <c r="G40" s="36" t="str">
        <f>IF(AND(harms[[#This Row],[xs:species]]&lt;&gt;"",SUM(harms[[#This Row],[xs:nonRecovery]:[xs:custom]])=0),total_number_mssg,IF(AND(harms[[#This Row],[xs:species]]="",SUM(harms[[#This Row],[xs:nonRecovery]:[xs:custom]])&gt;0),select_species_mssg,""))</f>
        <v/>
      </c>
      <c r="H40" s="36" t="str">
        <f>IF(AND(harms[[#This Row],[xs:species]]&lt;&gt;"",OR(harms[[#This Row],[xs:nonRecovery]]="",harms[[#This Row],[xs:mild]]="",harms[[#This Row],[xs:moderate]]="",harms[[#This Row],[xs:severe]]="")),fill_all_cells_mssg,"")</f>
        <v/>
      </c>
    </row>
    <row r="41" spans="1:8" x14ac:dyDescent="0.3">
      <c r="A41" s="8"/>
      <c r="B41" s="32"/>
      <c r="C41" s="32"/>
      <c r="D41" s="32"/>
      <c r="E41" s="32"/>
      <c r="F41" s="32"/>
      <c r="G41" s="36" t="str">
        <f>IF(AND(harms[[#This Row],[xs:species]]&lt;&gt;"",SUM(harms[[#This Row],[xs:nonRecovery]:[xs:custom]])=0),total_number_mssg,IF(AND(harms[[#This Row],[xs:species]]="",SUM(harms[[#This Row],[xs:nonRecovery]:[xs:custom]])&gt;0),select_species_mssg,""))</f>
        <v/>
      </c>
      <c r="H41" s="36" t="str">
        <f>IF(AND(harms[[#This Row],[xs:species]]&lt;&gt;"",OR(harms[[#This Row],[xs:nonRecovery]]="",harms[[#This Row],[xs:mild]]="",harms[[#This Row],[xs:moderate]]="",harms[[#This Row],[xs:severe]]="")),fill_all_cells_mssg,"")</f>
        <v/>
      </c>
    </row>
    <row r="42" spans="1:8" x14ac:dyDescent="0.3">
      <c r="A42" s="8"/>
      <c r="B42" s="32"/>
      <c r="C42" s="32"/>
      <c r="D42" s="32"/>
      <c r="E42" s="32"/>
      <c r="F42" s="32"/>
      <c r="G42" s="36" t="str">
        <f>IF(AND(harms[[#This Row],[xs:species]]&lt;&gt;"",SUM(harms[[#This Row],[xs:nonRecovery]:[xs:custom]])=0),total_number_mssg,IF(AND(harms[[#This Row],[xs:species]]="",SUM(harms[[#This Row],[xs:nonRecovery]:[xs:custom]])&gt;0),select_species_mssg,""))</f>
        <v/>
      </c>
      <c r="H42" s="36" t="str">
        <f>IF(AND(harms[[#This Row],[xs:species]]&lt;&gt;"",OR(harms[[#This Row],[xs:nonRecovery]]="",harms[[#This Row],[xs:mild]]="",harms[[#This Row],[xs:moderate]]="",harms[[#This Row],[xs:severe]]="")),fill_all_cells_mssg,"")</f>
        <v/>
      </c>
    </row>
    <row r="43" spans="1:8" x14ac:dyDescent="0.3">
      <c r="C43" s="9"/>
    </row>
  </sheetData>
  <sheetProtection algorithmName="SHA-512" hashValue="GgkRYBaM4zkrIb6yVAyOpNv0+h2Wn8YC0xc/KSc/SkHVj55jiBG5uduEozg+kuHxjYLdwl4nVZ2rKXVR61rJAw==" saltValue="YmrL40yNvmIFAfKZy9BGHA==" spinCount="100000" sheet="1" selectLockedCells="1"/>
  <mergeCells count="1">
    <mergeCell ref="B1:E1"/>
  </mergeCells>
  <conditionalFormatting sqref="A4:A42">
    <cfRule type="duplicateValues" dxfId="10" priority="4"/>
  </conditionalFormatting>
  <conditionalFormatting sqref="G4:G42">
    <cfRule type="notContainsBlanks" dxfId="9" priority="3">
      <formula>LEN(TRIM(G4))&gt;0</formula>
    </cfRule>
  </conditionalFormatting>
  <conditionalFormatting sqref="H4:H42">
    <cfRule type="notContainsBlanks" dxfId="8"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125"/>
  <sheetViews>
    <sheetView workbookViewId="0">
      <selection activeCell="D1" sqref="A1:XFD1048576"/>
    </sheetView>
  </sheetViews>
  <sheetFormatPr defaultColWidth="9.109375" defaultRowHeight="14.4" x14ac:dyDescent="0.3"/>
  <cols>
    <col min="1" max="1" width="30" style="9" customWidth="1"/>
    <col min="2" max="2" width="26.77734375" style="9" customWidth="1"/>
    <col min="3" max="3" width="30.109375" style="9" customWidth="1"/>
    <col min="4" max="4" width="9.33203125" style="9" customWidth="1"/>
    <col min="5" max="5" width="8.77734375" style="9" customWidth="1"/>
    <col min="6" max="6" width="8.5546875" style="9" customWidth="1"/>
    <col min="7" max="7" width="8.44140625" style="9" customWidth="1"/>
    <col min="8" max="10" width="9.109375" style="9"/>
    <col min="11" max="11" width="15" style="9" customWidth="1"/>
    <col min="12" max="16384" width="9.109375" style="9"/>
  </cols>
  <sheetData>
    <row r="1" spans="1:29" ht="15" thickBot="1" x14ac:dyDescent="0.35"/>
    <row r="2" spans="1:29" s="73" customFormat="1" ht="15" thickBot="1" x14ac:dyDescent="0.35">
      <c r="A2" s="72" t="s">
        <v>264</v>
      </c>
      <c r="D2" s="74" t="s">
        <v>16</v>
      </c>
      <c r="E2" s="49" t="s">
        <v>17</v>
      </c>
      <c r="F2" s="49" t="s">
        <v>5</v>
      </c>
      <c r="G2" s="49" t="s">
        <v>3</v>
      </c>
      <c r="H2" s="49" t="s">
        <v>18</v>
      </c>
      <c r="I2" s="49" t="s">
        <v>0</v>
      </c>
      <c r="J2" s="49" t="s">
        <v>19</v>
      </c>
      <c r="K2" s="49" t="s">
        <v>20</v>
      </c>
      <c r="L2" s="49" t="s">
        <v>21</v>
      </c>
      <c r="M2" s="49" t="s">
        <v>2</v>
      </c>
      <c r="N2" s="49" t="s">
        <v>22</v>
      </c>
      <c r="O2" s="49" t="s">
        <v>1</v>
      </c>
      <c r="P2" s="49" t="s">
        <v>23</v>
      </c>
      <c r="Q2" s="49" t="s">
        <v>24</v>
      </c>
      <c r="R2" s="49" t="s">
        <v>25</v>
      </c>
      <c r="S2" s="49" t="s">
        <v>26</v>
      </c>
      <c r="T2" s="49" t="s">
        <v>27</v>
      </c>
      <c r="U2" s="49" t="s">
        <v>28</v>
      </c>
      <c r="V2" s="49" t="s">
        <v>29</v>
      </c>
      <c r="W2" s="49" t="s">
        <v>30</v>
      </c>
      <c r="X2" s="49" t="s">
        <v>31</v>
      </c>
      <c r="Y2" s="49" t="s">
        <v>32</v>
      </c>
      <c r="Z2" s="49" t="s">
        <v>33</v>
      </c>
      <c r="AA2" s="49" t="s">
        <v>34</v>
      </c>
      <c r="AB2" s="75" t="s">
        <v>13</v>
      </c>
    </row>
    <row r="3" spans="1:29" ht="15" thickBot="1" x14ac:dyDescent="0.35"/>
    <row r="4" spans="1:29" s="73" customFormat="1" x14ac:dyDescent="0.3">
      <c r="A4" s="73" t="s">
        <v>8</v>
      </c>
      <c r="B4" s="73" t="s">
        <v>9</v>
      </c>
      <c r="C4" s="73" t="s">
        <v>10</v>
      </c>
      <c r="D4" s="76" t="str">
        <f t="shared" ref="D4:AB4" si="0">languages</f>
        <v>bg</v>
      </c>
      <c r="E4" s="50" t="str">
        <f t="shared" si="0"/>
        <v>cs</v>
      </c>
      <c r="F4" s="50" t="str">
        <f t="shared" si="0"/>
        <v>da</v>
      </c>
      <c r="G4" s="50" t="str">
        <f t="shared" si="0"/>
        <v>de</v>
      </c>
      <c r="H4" s="50" t="str">
        <f t="shared" si="0"/>
        <v>el</v>
      </c>
      <c r="I4" s="50" t="str">
        <f t="shared" si="0"/>
        <v>en</v>
      </c>
      <c r="J4" s="50" t="str">
        <f t="shared" si="0"/>
        <v>es</v>
      </c>
      <c r="K4" s="50" t="str">
        <f t="shared" si="0"/>
        <v>et</v>
      </c>
      <c r="L4" s="50" t="str">
        <f t="shared" si="0"/>
        <v>fi</v>
      </c>
      <c r="M4" s="50" t="str">
        <f t="shared" si="0"/>
        <v>fr</v>
      </c>
      <c r="N4" s="50" t="str">
        <f t="shared" si="0"/>
        <v>ga</v>
      </c>
      <c r="O4" s="50" t="str">
        <f t="shared" si="0"/>
        <v>hr</v>
      </c>
      <c r="P4" s="50" t="str">
        <f t="shared" si="0"/>
        <v>hu</v>
      </c>
      <c r="Q4" s="50" t="str">
        <f t="shared" si="0"/>
        <v>it</v>
      </c>
      <c r="R4" s="50" t="str">
        <f t="shared" si="0"/>
        <v>lt</v>
      </c>
      <c r="S4" s="50" t="str">
        <f t="shared" si="0"/>
        <v>lv</v>
      </c>
      <c r="T4" s="50" t="str">
        <f t="shared" si="0"/>
        <v>mt</v>
      </c>
      <c r="U4" s="50" t="str">
        <f t="shared" si="0"/>
        <v>nl</v>
      </c>
      <c r="V4" s="50" t="str">
        <f t="shared" si="0"/>
        <v>pl</v>
      </c>
      <c r="W4" s="50" t="str">
        <f t="shared" si="0"/>
        <v>pt</v>
      </c>
      <c r="X4" s="50" t="str">
        <f t="shared" si="0"/>
        <v>ro</v>
      </c>
      <c r="Y4" s="50" t="str">
        <f t="shared" si="0"/>
        <v>sk</v>
      </c>
      <c r="Z4" s="50" t="str">
        <f t="shared" si="0"/>
        <v>sl</v>
      </c>
      <c r="AA4" s="50" t="str">
        <f t="shared" si="0"/>
        <v>sv</v>
      </c>
      <c r="AB4" s="77" t="str">
        <f t="shared" si="0"/>
        <v>no</v>
      </c>
    </row>
    <row r="5" spans="1:29" x14ac:dyDescent="0.3">
      <c r="A5" s="9">
        <v>1</v>
      </c>
      <c r="B5" s="9" t="str">
        <f>IF(TRIM(HLOOKUP(language_or_default,choiceTranslations,MATCH(A5,choiceCode,0),FALSE))="",HLOOKUP("en",choiceTranslations,MATCH(A5,choiceCode,0),FALSE),HLOOKUP(language_or_default,choiceTranslations,MATCH(A5,choiceCode,0),FALSE))</f>
        <v>tak</v>
      </c>
      <c r="C5" s="9" t="str">
        <f>CONCATENATE(B5," ","[",A5,"]")</f>
        <v>tak [1]</v>
      </c>
      <c r="D5" s="62" t="s">
        <v>374</v>
      </c>
      <c r="E5" s="63" t="s">
        <v>375</v>
      </c>
      <c r="F5" s="63" t="s">
        <v>376</v>
      </c>
      <c r="G5" s="63" t="s">
        <v>377</v>
      </c>
      <c r="H5" s="63" t="s">
        <v>378</v>
      </c>
      <c r="I5" s="51" t="s">
        <v>4</v>
      </c>
      <c r="J5" s="63" t="s">
        <v>384</v>
      </c>
      <c r="K5" s="63" t="s">
        <v>385</v>
      </c>
      <c r="L5" s="63" t="s">
        <v>386</v>
      </c>
      <c r="M5" s="63" t="s">
        <v>387</v>
      </c>
      <c r="N5" s="63"/>
      <c r="O5" s="63" t="s">
        <v>388</v>
      </c>
      <c r="P5" s="63" t="s">
        <v>389</v>
      </c>
      <c r="Q5" s="63" t="s">
        <v>390</v>
      </c>
      <c r="R5" s="63" t="s">
        <v>391</v>
      </c>
      <c r="S5" s="63" t="s">
        <v>392</v>
      </c>
      <c r="T5" s="63" t="s">
        <v>408</v>
      </c>
      <c r="U5" s="63" t="s">
        <v>376</v>
      </c>
      <c r="V5" s="63" t="s">
        <v>393</v>
      </c>
      <c r="W5" s="63" t="s">
        <v>394</v>
      </c>
      <c r="X5" s="63" t="s">
        <v>5</v>
      </c>
      <c r="Y5" s="63" t="s">
        <v>395</v>
      </c>
      <c r="Z5" s="63" t="s">
        <v>388</v>
      </c>
      <c r="AA5" s="63" t="s">
        <v>409</v>
      </c>
      <c r="AB5" s="78" t="s">
        <v>376</v>
      </c>
    </row>
    <row r="6" spans="1:29" ht="15" thickBot="1" x14ac:dyDescent="0.35">
      <c r="A6" s="9">
        <v>0</v>
      </c>
      <c r="B6" s="9" t="str">
        <f>IF(TRIM(HLOOKUP(language_or_default,choiceTranslations,MATCH(A6,choiceCode,0),FALSE))="",HLOOKUP("en",choiceTranslations,MATCH(A6,choiceCode,0),FALSE),HLOOKUP(language_or_default,choiceTranslations,MATCH(A6,choiceCode,0),FALSE))</f>
        <v>nie</v>
      </c>
      <c r="C6" s="9" t="str">
        <f>CONCATENATE(B6," ","[",A6,"]")</f>
        <v>nie [0]</v>
      </c>
      <c r="D6" s="65" t="s">
        <v>379</v>
      </c>
      <c r="E6" s="66" t="s">
        <v>380</v>
      </c>
      <c r="F6" s="66" t="s">
        <v>381</v>
      </c>
      <c r="G6" s="66" t="s">
        <v>382</v>
      </c>
      <c r="H6" s="66" t="s">
        <v>383</v>
      </c>
      <c r="I6" s="52" t="s">
        <v>13</v>
      </c>
      <c r="J6" s="66" t="s">
        <v>13</v>
      </c>
      <c r="K6" s="66" t="s">
        <v>396</v>
      </c>
      <c r="L6" s="66" t="s">
        <v>397</v>
      </c>
      <c r="M6" s="66" t="s">
        <v>398</v>
      </c>
      <c r="N6" s="66"/>
      <c r="O6" s="66" t="s">
        <v>399</v>
      </c>
      <c r="P6" s="66" t="s">
        <v>400</v>
      </c>
      <c r="Q6" s="66" t="s">
        <v>13</v>
      </c>
      <c r="R6" s="66" t="s">
        <v>380</v>
      </c>
      <c r="S6" s="66" t="s">
        <v>401</v>
      </c>
      <c r="T6" s="79" t="s">
        <v>402</v>
      </c>
      <c r="U6" s="66" t="s">
        <v>403</v>
      </c>
      <c r="V6" s="66" t="s">
        <v>404</v>
      </c>
      <c r="W6" s="66" t="s">
        <v>405</v>
      </c>
      <c r="X6" s="66" t="s">
        <v>406</v>
      </c>
      <c r="Y6" s="66" t="s">
        <v>404</v>
      </c>
      <c r="Z6" s="66" t="s">
        <v>399</v>
      </c>
      <c r="AA6" s="66" t="s">
        <v>410</v>
      </c>
      <c r="AB6" s="80" t="s">
        <v>407</v>
      </c>
    </row>
    <row r="7" spans="1:29" ht="15" thickBot="1" x14ac:dyDescent="0.35">
      <c r="D7" s="53"/>
      <c r="E7" s="53"/>
      <c r="F7" s="53"/>
      <c r="G7" s="53"/>
      <c r="H7" s="53"/>
      <c r="I7" s="51"/>
      <c r="J7" s="53"/>
      <c r="K7" s="53"/>
      <c r="L7" s="53"/>
      <c r="M7" s="53"/>
      <c r="N7" s="53"/>
      <c r="O7" s="54"/>
      <c r="P7" s="53"/>
      <c r="Q7" s="53"/>
      <c r="R7" s="53"/>
      <c r="S7" s="53"/>
      <c r="T7" s="53"/>
      <c r="U7" s="53"/>
      <c r="V7" s="53"/>
      <c r="W7" s="53"/>
      <c r="X7" s="53"/>
      <c r="Y7" s="53"/>
      <c r="Z7" s="53"/>
      <c r="AA7" s="53"/>
      <c r="AB7" s="53"/>
    </row>
    <row r="8" spans="1:29" x14ac:dyDescent="0.3">
      <c r="A8" s="73" t="s">
        <v>102</v>
      </c>
      <c r="B8" s="73" t="s">
        <v>103</v>
      </c>
      <c r="C8" s="73" t="s">
        <v>104</v>
      </c>
      <c r="D8" s="76" t="str">
        <f t="shared" ref="D8:AB8" si="1">languages</f>
        <v>bg</v>
      </c>
      <c r="E8" s="50" t="str">
        <f t="shared" si="1"/>
        <v>cs</v>
      </c>
      <c r="F8" s="50" t="str">
        <f t="shared" si="1"/>
        <v>da</v>
      </c>
      <c r="G8" s="50" t="str">
        <f t="shared" si="1"/>
        <v>de</v>
      </c>
      <c r="H8" s="50" t="str">
        <f t="shared" si="1"/>
        <v>el</v>
      </c>
      <c r="I8" s="50" t="str">
        <f t="shared" si="1"/>
        <v>en</v>
      </c>
      <c r="J8" s="50" t="str">
        <f t="shared" si="1"/>
        <v>es</v>
      </c>
      <c r="K8" s="50" t="str">
        <f t="shared" si="1"/>
        <v>et</v>
      </c>
      <c r="L8" s="50" t="str">
        <f t="shared" si="1"/>
        <v>fi</v>
      </c>
      <c r="M8" s="50" t="str">
        <f t="shared" si="1"/>
        <v>fr</v>
      </c>
      <c r="N8" s="50" t="str">
        <f t="shared" si="1"/>
        <v>ga</v>
      </c>
      <c r="O8" s="50" t="str">
        <f t="shared" si="1"/>
        <v>hr</v>
      </c>
      <c r="P8" s="50" t="str">
        <f t="shared" si="1"/>
        <v>hu</v>
      </c>
      <c r="Q8" s="50" t="str">
        <f t="shared" si="1"/>
        <v>it</v>
      </c>
      <c r="R8" s="50" t="str">
        <f t="shared" si="1"/>
        <v>lt</v>
      </c>
      <c r="S8" s="50" t="str">
        <f t="shared" si="1"/>
        <v>lv</v>
      </c>
      <c r="T8" s="50" t="str">
        <f t="shared" si="1"/>
        <v>mt</v>
      </c>
      <c r="U8" s="50" t="str">
        <f t="shared" si="1"/>
        <v>nl</v>
      </c>
      <c r="V8" s="50" t="str">
        <f t="shared" si="1"/>
        <v>pl</v>
      </c>
      <c r="W8" s="50" t="str">
        <f t="shared" si="1"/>
        <v>pt</v>
      </c>
      <c r="X8" s="50" t="str">
        <f t="shared" si="1"/>
        <v>ro</v>
      </c>
      <c r="Y8" s="50" t="str">
        <f t="shared" si="1"/>
        <v>sk</v>
      </c>
      <c r="Z8" s="50" t="str">
        <f t="shared" si="1"/>
        <v>sl</v>
      </c>
      <c r="AA8" s="50" t="str">
        <f t="shared" si="1"/>
        <v>sv</v>
      </c>
      <c r="AB8" s="77" t="str">
        <f t="shared" si="1"/>
        <v>no</v>
      </c>
      <c r="AC8" s="73" t="s">
        <v>215</v>
      </c>
    </row>
    <row r="9" spans="1:29" x14ac:dyDescent="0.3">
      <c r="A9" s="9" t="s">
        <v>105</v>
      </c>
      <c r="B9" s="72" t="str">
        <f t="shared" ref="B9:B50" si="2">IF(TRIM(HLOOKUP(language_or_default,speciesTranslations,MATCH(A9,speciesCode,0),FALSE))="",HLOOKUP("en",speciesTranslations,MATCH(A9,speciesCode,0),FALSE),HLOOKUP(language_or_default,speciesTranslations,MATCH(A9,speciesCode,0),FALSE))</f>
        <v>Myszy</v>
      </c>
      <c r="C9" s="72" t="str">
        <f>CONCATENATE(B9," (",AC9,") ","[",A9,"]")</f>
        <v>Myszy (Mus musculus) [A1]</v>
      </c>
      <c r="D9" s="62" t="s">
        <v>411</v>
      </c>
      <c r="E9" s="63" t="s">
        <v>412</v>
      </c>
      <c r="F9" s="63" t="s">
        <v>413</v>
      </c>
      <c r="G9" s="64" t="s">
        <v>414</v>
      </c>
      <c r="H9" s="63" t="s">
        <v>415</v>
      </c>
      <c r="I9" s="51" t="s">
        <v>143</v>
      </c>
      <c r="J9" s="63" t="s">
        <v>619</v>
      </c>
      <c r="K9" s="63" t="s">
        <v>620</v>
      </c>
      <c r="L9" s="63" t="s">
        <v>621</v>
      </c>
      <c r="M9" s="63" t="s">
        <v>622</v>
      </c>
      <c r="N9" s="63"/>
      <c r="O9" s="63" t="s">
        <v>623</v>
      </c>
      <c r="P9" s="63" t="s">
        <v>624</v>
      </c>
      <c r="Q9" s="63" t="s">
        <v>625</v>
      </c>
      <c r="R9" s="63" t="s">
        <v>626</v>
      </c>
      <c r="S9" s="63" t="s">
        <v>627</v>
      </c>
      <c r="T9" s="63" t="s">
        <v>628</v>
      </c>
      <c r="U9" s="63" t="s">
        <v>629</v>
      </c>
      <c r="V9" s="63" t="s">
        <v>630</v>
      </c>
      <c r="W9" s="63" t="s">
        <v>631</v>
      </c>
      <c r="X9" s="63" t="s">
        <v>632</v>
      </c>
      <c r="Y9" s="63" t="s">
        <v>633</v>
      </c>
      <c r="Z9" s="63" t="s">
        <v>634</v>
      </c>
      <c r="AA9" s="63" t="s">
        <v>635</v>
      </c>
      <c r="AB9" s="78" t="s">
        <v>413</v>
      </c>
      <c r="AC9" s="72" t="s">
        <v>179</v>
      </c>
    </row>
    <row r="10" spans="1:29" x14ac:dyDescent="0.3">
      <c r="A10" s="9" t="s">
        <v>106</v>
      </c>
      <c r="B10" s="72" t="str">
        <f t="shared" si="2"/>
        <v>Szczury</v>
      </c>
      <c r="C10" s="72" t="str">
        <f t="shared" ref="C10:C50" si="3">CONCATENATE(B10," (",AC10,") ","[",A10,"]")</f>
        <v>Szczury (Rattus norvegicus) [A2]</v>
      </c>
      <c r="D10" s="62" t="s">
        <v>416</v>
      </c>
      <c r="E10" s="63" t="s">
        <v>417</v>
      </c>
      <c r="F10" s="63" t="s">
        <v>418</v>
      </c>
      <c r="G10" s="64" t="s">
        <v>419</v>
      </c>
      <c r="H10" s="63" t="s">
        <v>420</v>
      </c>
      <c r="I10" s="51" t="s">
        <v>144</v>
      </c>
      <c r="J10" s="63" t="s">
        <v>636</v>
      </c>
      <c r="K10" s="63" t="s">
        <v>637</v>
      </c>
      <c r="L10" s="63" t="s">
        <v>638</v>
      </c>
      <c r="M10" s="63" t="s">
        <v>144</v>
      </c>
      <c r="N10" s="63"/>
      <c r="O10" s="63" t="s">
        <v>639</v>
      </c>
      <c r="P10" s="63" t="s">
        <v>640</v>
      </c>
      <c r="Q10" s="63" t="s">
        <v>641</v>
      </c>
      <c r="R10" s="63" t="s">
        <v>642</v>
      </c>
      <c r="S10" s="63" t="s">
        <v>643</v>
      </c>
      <c r="T10" s="63" t="s">
        <v>644</v>
      </c>
      <c r="U10" s="63" t="s">
        <v>419</v>
      </c>
      <c r="V10" s="63" t="s">
        <v>645</v>
      </c>
      <c r="W10" s="63" t="s">
        <v>646</v>
      </c>
      <c r="X10" s="63" t="s">
        <v>647</v>
      </c>
      <c r="Y10" s="63" t="s">
        <v>648</v>
      </c>
      <c r="Z10" s="63" t="s">
        <v>649</v>
      </c>
      <c r="AA10" s="63" t="s">
        <v>650</v>
      </c>
      <c r="AB10" s="78" t="s">
        <v>418</v>
      </c>
      <c r="AC10" s="9" t="s">
        <v>180</v>
      </c>
    </row>
    <row r="11" spans="1:29" x14ac:dyDescent="0.3">
      <c r="A11" s="9" t="s">
        <v>107</v>
      </c>
      <c r="B11" s="72" t="str">
        <f t="shared" si="2"/>
        <v>Świnki morskie</v>
      </c>
      <c r="C11" s="72" t="str">
        <f t="shared" si="3"/>
        <v>Świnki morskie (Cavia porcellus) [A3]</v>
      </c>
      <c r="D11" s="62" t="s">
        <v>421</v>
      </c>
      <c r="E11" s="63" t="s">
        <v>422</v>
      </c>
      <c r="F11" s="63" t="s">
        <v>423</v>
      </c>
      <c r="G11" s="64" t="s">
        <v>424</v>
      </c>
      <c r="H11" s="63" t="s">
        <v>425</v>
      </c>
      <c r="I11" s="51" t="s">
        <v>145</v>
      </c>
      <c r="J11" s="63" t="s">
        <v>651</v>
      </c>
      <c r="K11" s="63" t="s">
        <v>652</v>
      </c>
      <c r="L11" s="63" t="s">
        <v>653</v>
      </c>
      <c r="M11" s="63" t="s">
        <v>654</v>
      </c>
      <c r="N11" s="63"/>
      <c r="O11" s="63" t="s">
        <v>655</v>
      </c>
      <c r="P11" s="63" t="s">
        <v>656</v>
      </c>
      <c r="Q11" s="63" t="s">
        <v>657</v>
      </c>
      <c r="R11" s="63" t="s">
        <v>658</v>
      </c>
      <c r="S11" s="63" t="s">
        <v>659</v>
      </c>
      <c r="T11" s="63" t="s">
        <v>660</v>
      </c>
      <c r="U11" s="63" t="s">
        <v>661</v>
      </c>
      <c r="V11" s="63" t="s">
        <v>662</v>
      </c>
      <c r="W11" s="63" t="s">
        <v>663</v>
      </c>
      <c r="X11" s="63" t="s">
        <v>664</v>
      </c>
      <c r="Y11" s="63" t="s">
        <v>665</v>
      </c>
      <c r="Z11" s="63" t="s">
        <v>666</v>
      </c>
      <c r="AA11" s="63" t="s">
        <v>667</v>
      </c>
      <c r="AB11" s="78" t="s">
        <v>423</v>
      </c>
      <c r="AC11" s="9" t="s">
        <v>181</v>
      </c>
    </row>
    <row r="12" spans="1:29" x14ac:dyDescent="0.3">
      <c r="A12" s="9" t="s">
        <v>108</v>
      </c>
      <c r="B12" s="72" t="str">
        <f t="shared" si="2"/>
        <v>Chomiki (syryjskie)</v>
      </c>
      <c r="C12" s="72" t="str">
        <f t="shared" si="3"/>
        <v>Chomiki (syryjskie) (Mesocricetus auratus) [A4]</v>
      </c>
      <c r="D12" s="62" t="s">
        <v>426</v>
      </c>
      <c r="E12" s="63" t="s">
        <v>427</v>
      </c>
      <c r="F12" s="63" t="s">
        <v>428</v>
      </c>
      <c r="G12" s="64" t="s">
        <v>429</v>
      </c>
      <c r="H12" s="63" t="s">
        <v>430</v>
      </c>
      <c r="I12" s="51" t="s">
        <v>146</v>
      </c>
      <c r="J12" s="63" t="s">
        <v>668</v>
      </c>
      <c r="K12" s="63" t="s">
        <v>669</v>
      </c>
      <c r="L12" s="63" t="s">
        <v>670</v>
      </c>
      <c r="M12" s="63" t="s">
        <v>671</v>
      </c>
      <c r="N12" s="63"/>
      <c r="O12" s="63" t="s">
        <v>672</v>
      </c>
      <c r="P12" s="63" t="s">
        <v>673</v>
      </c>
      <c r="Q12" s="63" t="s">
        <v>674</v>
      </c>
      <c r="R12" s="63" t="s">
        <v>675</v>
      </c>
      <c r="S12" s="63" t="s">
        <v>676</v>
      </c>
      <c r="T12" s="63" t="s">
        <v>677</v>
      </c>
      <c r="U12" s="63" t="s">
        <v>678</v>
      </c>
      <c r="V12" s="63" t="s">
        <v>679</v>
      </c>
      <c r="W12" s="63" t="s">
        <v>680</v>
      </c>
      <c r="X12" s="63" t="s">
        <v>681</v>
      </c>
      <c r="Y12" s="63" t="s">
        <v>682</v>
      </c>
      <c r="Z12" s="63" t="s">
        <v>683</v>
      </c>
      <c r="AA12" s="63" t="s">
        <v>684</v>
      </c>
      <c r="AB12" s="78" t="s">
        <v>685</v>
      </c>
      <c r="AC12" s="9" t="s">
        <v>182</v>
      </c>
    </row>
    <row r="13" spans="1:29" x14ac:dyDescent="0.3">
      <c r="A13" s="9" t="s">
        <v>109</v>
      </c>
      <c r="B13" s="72" t="str">
        <f t="shared" si="2"/>
        <v>Chomiki (chińskie)</v>
      </c>
      <c r="C13" s="72" t="str">
        <f t="shared" si="3"/>
        <v>Chomiki (chińskie) (Cricetulus griseus) [A5]</v>
      </c>
      <c r="D13" s="62" t="s">
        <v>431</v>
      </c>
      <c r="E13" s="63" t="s">
        <v>432</v>
      </c>
      <c r="F13" s="63" t="s">
        <v>433</v>
      </c>
      <c r="G13" s="64" t="s">
        <v>434</v>
      </c>
      <c r="H13" s="63" t="s">
        <v>435</v>
      </c>
      <c r="I13" s="51" t="s">
        <v>147</v>
      </c>
      <c r="J13" s="63" t="s">
        <v>686</v>
      </c>
      <c r="K13" s="63" t="s">
        <v>687</v>
      </c>
      <c r="L13" s="63" t="s">
        <v>688</v>
      </c>
      <c r="M13" s="63" t="s">
        <v>689</v>
      </c>
      <c r="N13" s="63"/>
      <c r="O13" s="63" t="s">
        <v>690</v>
      </c>
      <c r="P13" s="63" t="s">
        <v>691</v>
      </c>
      <c r="Q13" s="63" t="s">
        <v>692</v>
      </c>
      <c r="R13" s="63" t="s">
        <v>693</v>
      </c>
      <c r="S13" s="63" t="s">
        <v>694</v>
      </c>
      <c r="T13" s="63" t="s">
        <v>695</v>
      </c>
      <c r="U13" s="63" t="s">
        <v>696</v>
      </c>
      <c r="V13" s="63" t="s">
        <v>697</v>
      </c>
      <c r="W13" s="63" t="s">
        <v>698</v>
      </c>
      <c r="X13" s="63" t="s">
        <v>699</v>
      </c>
      <c r="Y13" s="63" t="s">
        <v>700</v>
      </c>
      <c r="Z13" s="63" t="s">
        <v>701</v>
      </c>
      <c r="AA13" s="63" t="s">
        <v>702</v>
      </c>
      <c r="AB13" s="78" t="s">
        <v>433</v>
      </c>
      <c r="AC13" s="9" t="s">
        <v>183</v>
      </c>
    </row>
    <row r="14" spans="1:29" x14ac:dyDescent="0.3">
      <c r="A14" s="9" t="s">
        <v>110</v>
      </c>
      <c r="B14" s="72" t="str">
        <f t="shared" si="2"/>
        <v>Myszoskoczek mongolski</v>
      </c>
      <c r="C14" s="72" t="str">
        <f t="shared" si="3"/>
        <v>Myszoskoczek mongolski (Meriones unguiculatus) [A6]</v>
      </c>
      <c r="D14" s="62" t="s">
        <v>436</v>
      </c>
      <c r="E14" s="63" t="s">
        <v>437</v>
      </c>
      <c r="F14" s="63" t="s">
        <v>438</v>
      </c>
      <c r="G14" s="64" t="s">
        <v>439</v>
      </c>
      <c r="H14" s="63" t="s">
        <v>440</v>
      </c>
      <c r="I14" s="51" t="s">
        <v>148</v>
      </c>
      <c r="J14" s="63" t="s">
        <v>703</v>
      </c>
      <c r="K14" s="63" t="s">
        <v>704</v>
      </c>
      <c r="L14" s="63" t="s">
        <v>705</v>
      </c>
      <c r="M14" s="63" t="s">
        <v>706</v>
      </c>
      <c r="N14" s="63"/>
      <c r="O14" s="63" t="s">
        <v>707</v>
      </c>
      <c r="P14" s="63" t="s">
        <v>708</v>
      </c>
      <c r="Q14" s="63" t="s">
        <v>709</v>
      </c>
      <c r="R14" s="63" t="s">
        <v>710</v>
      </c>
      <c r="S14" s="63" t="s">
        <v>711</v>
      </c>
      <c r="T14" s="63" t="s">
        <v>712</v>
      </c>
      <c r="U14" s="63" t="s">
        <v>713</v>
      </c>
      <c r="V14" s="63" t="s">
        <v>714</v>
      </c>
      <c r="W14" s="63" t="s">
        <v>715</v>
      </c>
      <c r="X14" s="63" t="s">
        <v>716</v>
      </c>
      <c r="Y14" s="63" t="s">
        <v>717</v>
      </c>
      <c r="Z14" s="63" t="s">
        <v>718</v>
      </c>
      <c r="AA14" s="63" t="s">
        <v>719</v>
      </c>
      <c r="AB14" s="78" t="s">
        <v>438</v>
      </c>
      <c r="AC14" s="9" t="s">
        <v>184</v>
      </c>
    </row>
    <row r="15" spans="1:29" x14ac:dyDescent="0.3">
      <c r="A15" s="9" t="s">
        <v>111</v>
      </c>
      <c r="B15" s="72" t="str">
        <f t="shared" si="2"/>
        <v>Inne gryzonie</v>
      </c>
      <c r="C15" s="72" t="str">
        <f t="shared" si="3"/>
        <v>Inne gryzonie (other Rodentia) [A7]</v>
      </c>
      <c r="D15" s="62" t="s">
        <v>441</v>
      </c>
      <c r="E15" s="63" t="s">
        <v>442</v>
      </c>
      <c r="F15" s="63" t="s">
        <v>443</v>
      </c>
      <c r="G15" s="64" t="s">
        <v>444</v>
      </c>
      <c r="H15" s="63" t="s">
        <v>445</v>
      </c>
      <c r="I15" s="51" t="s">
        <v>149</v>
      </c>
      <c r="J15" s="63" t="s">
        <v>720</v>
      </c>
      <c r="K15" s="63" t="s">
        <v>721</v>
      </c>
      <c r="L15" s="63" t="s">
        <v>722</v>
      </c>
      <c r="M15" s="63" t="s">
        <v>723</v>
      </c>
      <c r="N15" s="63"/>
      <c r="O15" s="63" t="s">
        <v>724</v>
      </c>
      <c r="P15" s="63" t="s">
        <v>725</v>
      </c>
      <c r="Q15" s="63" t="s">
        <v>726</v>
      </c>
      <c r="R15" s="63" t="s">
        <v>727</v>
      </c>
      <c r="S15" s="63" t="s">
        <v>728</v>
      </c>
      <c r="T15" s="63" t="s">
        <v>729</v>
      </c>
      <c r="U15" s="63" t="s">
        <v>730</v>
      </c>
      <c r="V15" s="63" t="s">
        <v>731</v>
      </c>
      <c r="W15" s="63" t="s">
        <v>732</v>
      </c>
      <c r="X15" s="63" t="s">
        <v>733</v>
      </c>
      <c r="Y15" s="63" t="s">
        <v>734</v>
      </c>
      <c r="Z15" s="63" t="s">
        <v>735</v>
      </c>
      <c r="AA15" s="63" t="s">
        <v>736</v>
      </c>
      <c r="AB15" s="78" t="s">
        <v>737</v>
      </c>
      <c r="AC15" s="9" t="s">
        <v>185</v>
      </c>
    </row>
    <row r="16" spans="1:29" x14ac:dyDescent="0.3">
      <c r="A16" s="9" t="s">
        <v>112</v>
      </c>
      <c r="B16" s="72" t="str">
        <f t="shared" si="2"/>
        <v>Króliki</v>
      </c>
      <c r="C16" s="72" t="str">
        <f t="shared" si="3"/>
        <v>Króliki (Oryctolagus cuniculus) [A8]</v>
      </c>
      <c r="D16" s="62" t="s">
        <v>446</v>
      </c>
      <c r="E16" s="63" t="s">
        <v>447</v>
      </c>
      <c r="F16" s="63" t="s">
        <v>448</v>
      </c>
      <c r="G16" s="64" t="s">
        <v>449</v>
      </c>
      <c r="H16" s="63" t="s">
        <v>450</v>
      </c>
      <c r="I16" s="51" t="s">
        <v>150</v>
      </c>
      <c r="J16" s="63" t="s">
        <v>738</v>
      </c>
      <c r="K16" s="63" t="s">
        <v>739</v>
      </c>
      <c r="L16" s="63" t="s">
        <v>740</v>
      </c>
      <c r="M16" s="63" t="s">
        <v>741</v>
      </c>
      <c r="N16" s="63"/>
      <c r="O16" s="63" t="s">
        <v>742</v>
      </c>
      <c r="P16" s="63" t="s">
        <v>743</v>
      </c>
      <c r="Q16" s="63" t="s">
        <v>744</v>
      </c>
      <c r="R16" s="63" t="s">
        <v>745</v>
      </c>
      <c r="S16" s="63" t="s">
        <v>746</v>
      </c>
      <c r="T16" s="63" t="s">
        <v>747</v>
      </c>
      <c r="U16" s="63" t="s">
        <v>748</v>
      </c>
      <c r="V16" s="63" t="s">
        <v>749</v>
      </c>
      <c r="W16" s="63" t="s">
        <v>750</v>
      </c>
      <c r="X16" s="63" t="s">
        <v>751</v>
      </c>
      <c r="Y16" s="63" t="s">
        <v>752</v>
      </c>
      <c r="Z16" s="63" t="s">
        <v>753</v>
      </c>
      <c r="AA16" s="63" t="s">
        <v>754</v>
      </c>
      <c r="AB16" s="78" t="s">
        <v>448</v>
      </c>
      <c r="AC16" s="9" t="s">
        <v>186</v>
      </c>
    </row>
    <row r="17" spans="1:29" x14ac:dyDescent="0.3">
      <c r="A17" s="9" t="s">
        <v>113</v>
      </c>
      <c r="B17" s="72" t="str">
        <f t="shared" si="2"/>
        <v>Koty</v>
      </c>
      <c r="C17" s="72" t="str">
        <f t="shared" si="3"/>
        <v>Koty (Felis catus) [A9]</v>
      </c>
      <c r="D17" s="62" t="s">
        <v>451</v>
      </c>
      <c r="E17" s="63" t="s">
        <v>452</v>
      </c>
      <c r="F17" s="63" t="s">
        <v>453</v>
      </c>
      <c r="G17" s="64" t="s">
        <v>454</v>
      </c>
      <c r="H17" s="63" t="s">
        <v>455</v>
      </c>
      <c r="I17" s="51" t="s">
        <v>151</v>
      </c>
      <c r="J17" s="63" t="s">
        <v>755</v>
      </c>
      <c r="K17" s="63" t="s">
        <v>756</v>
      </c>
      <c r="L17" s="63" t="s">
        <v>757</v>
      </c>
      <c r="M17" s="63" t="s">
        <v>758</v>
      </c>
      <c r="N17" s="63"/>
      <c r="O17" s="63" t="s">
        <v>759</v>
      </c>
      <c r="P17" s="63" t="s">
        <v>760</v>
      </c>
      <c r="Q17" s="63" t="s">
        <v>761</v>
      </c>
      <c r="R17" s="63" t="s">
        <v>762</v>
      </c>
      <c r="S17" s="63" t="s">
        <v>763</v>
      </c>
      <c r="T17" s="63" t="s">
        <v>764</v>
      </c>
      <c r="U17" s="63" t="s">
        <v>765</v>
      </c>
      <c r="V17" s="63" t="s">
        <v>766</v>
      </c>
      <c r="W17" s="63" t="s">
        <v>767</v>
      </c>
      <c r="X17" s="63" t="s">
        <v>768</v>
      </c>
      <c r="Y17" s="63" t="s">
        <v>769</v>
      </c>
      <c r="Z17" s="63" t="s">
        <v>770</v>
      </c>
      <c r="AA17" s="63" t="s">
        <v>771</v>
      </c>
      <c r="AB17" s="78" t="s">
        <v>772</v>
      </c>
      <c r="AC17" s="9" t="s">
        <v>187</v>
      </c>
    </row>
    <row r="18" spans="1:29" x14ac:dyDescent="0.3">
      <c r="A18" s="9" t="s">
        <v>114</v>
      </c>
      <c r="B18" s="72" t="str">
        <f t="shared" si="2"/>
        <v>Psy</v>
      </c>
      <c r="C18" s="72" t="str">
        <f t="shared" si="3"/>
        <v>Psy (Canis familiaris) [A10]</v>
      </c>
      <c r="D18" s="62" t="s">
        <v>456</v>
      </c>
      <c r="E18" s="63" t="s">
        <v>457</v>
      </c>
      <c r="F18" s="63" t="s">
        <v>458</v>
      </c>
      <c r="G18" s="64" t="s">
        <v>459</v>
      </c>
      <c r="H18" s="63" t="s">
        <v>460</v>
      </c>
      <c r="I18" s="51" t="s">
        <v>152</v>
      </c>
      <c r="J18" s="63" t="s">
        <v>773</v>
      </c>
      <c r="K18" s="63" t="s">
        <v>774</v>
      </c>
      <c r="L18" s="63" t="s">
        <v>775</v>
      </c>
      <c r="M18" s="63" t="s">
        <v>776</v>
      </c>
      <c r="N18" s="63"/>
      <c r="O18" s="63" t="s">
        <v>777</v>
      </c>
      <c r="P18" s="63" t="s">
        <v>778</v>
      </c>
      <c r="Q18" s="63" t="s">
        <v>779</v>
      </c>
      <c r="R18" s="63" t="s">
        <v>780</v>
      </c>
      <c r="S18" s="63" t="s">
        <v>781</v>
      </c>
      <c r="T18" s="63" t="s">
        <v>782</v>
      </c>
      <c r="U18" s="63" t="s">
        <v>783</v>
      </c>
      <c r="V18" s="63" t="s">
        <v>784</v>
      </c>
      <c r="W18" s="63" t="s">
        <v>785</v>
      </c>
      <c r="X18" s="63" t="s">
        <v>786</v>
      </c>
      <c r="Y18" s="63" t="s">
        <v>784</v>
      </c>
      <c r="Z18" s="63" t="s">
        <v>787</v>
      </c>
      <c r="AA18" s="63" t="s">
        <v>788</v>
      </c>
      <c r="AB18" s="78" t="s">
        <v>458</v>
      </c>
      <c r="AC18" s="9" t="s">
        <v>188</v>
      </c>
    </row>
    <row r="19" spans="1:29" x14ac:dyDescent="0.3">
      <c r="A19" s="9" t="s">
        <v>115</v>
      </c>
      <c r="B19" s="72" t="str">
        <f t="shared" si="2"/>
        <v>Fretki</v>
      </c>
      <c r="C19" s="72" t="str">
        <f t="shared" si="3"/>
        <v>Fretki (Mustela putorius furo) [A11]</v>
      </c>
      <c r="D19" s="62" t="s">
        <v>461</v>
      </c>
      <c r="E19" s="63" t="s">
        <v>462</v>
      </c>
      <c r="F19" s="63" t="s">
        <v>463</v>
      </c>
      <c r="G19" s="64" t="s">
        <v>464</v>
      </c>
      <c r="H19" s="63" t="s">
        <v>465</v>
      </c>
      <c r="I19" s="51" t="s">
        <v>153</v>
      </c>
      <c r="J19" s="63" t="s">
        <v>789</v>
      </c>
      <c r="K19" s="63" t="s">
        <v>790</v>
      </c>
      <c r="L19" s="63" t="s">
        <v>791</v>
      </c>
      <c r="M19" s="63" t="s">
        <v>792</v>
      </c>
      <c r="N19" s="63"/>
      <c r="O19" s="63" t="s">
        <v>793</v>
      </c>
      <c r="P19" s="63" t="s">
        <v>794</v>
      </c>
      <c r="Q19" s="63" t="s">
        <v>795</v>
      </c>
      <c r="R19" s="63" t="s">
        <v>796</v>
      </c>
      <c r="S19" s="63" t="s">
        <v>797</v>
      </c>
      <c r="T19" s="63" t="s">
        <v>798</v>
      </c>
      <c r="U19" s="63" t="s">
        <v>799</v>
      </c>
      <c r="V19" s="63" t="s">
        <v>800</v>
      </c>
      <c r="W19" s="63" t="s">
        <v>801</v>
      </c>
      <c r="X19" s="63" t="s">
        <v>802</v>
      </c>
      <c r="Y19" s="63" t="s">
        <v>803</v>
      </c>
      <c r="Z19" s="63" t="s">
        <v>804</v>
      </c>
      <c r="AA19" s="63" t="s">
        <v>805</v>
      </c>
      <c r="AB19" s="78" t="s">
        <v>806</v>
      </c>
      <c r="AC19" s="9" t="s">
        <v>189</v>
      </c>
    </row>
    <row r="20" spans="1:29" x14ac:dyDescent="0.3">
      <c r="A20" s="9" t="s">
        <v>116</v>
      </c>
      <c r="B20" s="72" t="str">
        <f t="shared" si="2"/>
        <v>Inne zwierzęta drapieżne</v>
      </c>
      <c r="C20" s="72" t="str">
        <f t="shared" si="3"/>
        <v>Inne zwierzęta drapieżne (other Carnivora) [A12]</v>
      </c>
      <c r="D20" s="62" t="s">
        <v>466</v>
      </c>
      <c r="E20" s="63" t="s">
        <v>467</v>
      </c>
      <c r="F20" s="63" t="s">
        <v>468</v>
      </c>
      <c r="G20" s="64" t="s">
        <v>469</v>
      </c>
      <c r="H20" s="63" t="s">
        <v>470</v>
      </c>
      <c r="I20" s="51" t="s">
        <v>154</v>
      </c>
      <c r="J20" s="63" t="s">
        <v>807</v>
      </c>
      <c r="K20" s="63" t="s">
        <v>808</v>
      </c>
      <c r="L20" s="63" t="s">
        <v>809</v>
      </c>
      <c r="M20" s="63" t="s">
        <v>810</v>
      </c>
      <c r="N20" s="63"/>
      <c r="O20" s="63" t="s">
        <v>811</v>
      </c>
      <c r="P20" s="63" t="s">
        <v>812</v>
      </c>
      <c r="Q20" s="63" t="s">
        <v>813</v>
      </c>
      <c r="R20" s="63" t="s">
        <v>814</v>
      </c>
      <c r="S20" s="63" t="s">
        <v>815</v>
      </c>
      <c r="T20" s="63" t="s">
        <v>816</v>
      </c>
      <c r="U20" s="63" t="s">
        <v>817</v>
      </c>
      <c r="V20" s="63" t="s">
        <v>818</v>
      </c>
      <c r="W20" s="63" t="s">
        <v>819</v>
      </c>
      <c r="X20" s="63" t="s">
        <v>820</v>
      </c>
      <c r="Y20" s="63" t="s">
        <v>821</v>
      </c>
      <c r="Z20" s="63" t="s">
        <v>822</v>
      </c>
      <c r="AA20" s="63" t="s">
        <v>823</v>
      </c>
      <c r="AB20" s="78" t="s">
        <v>824</v>
      </c>
      <c r="AC20" s="9" t="s">
        <v>190</v>
      </c>
    </row>
    <row r="21" spans="1:29" x14ac:dyDescent="0.3">
      <c r="A21" s="9" t="s">
        <v>117</v>
      </c>
      <c r="B21" s="72" t="str">
        <f t="shared" si="2"/>
        <v>Konie, osły i ich mieszańce</v>
      </c>
      <c r="C21" s="72" t="str">
        <f t="shared" si="3"/>
        <v>Konie, osły i ich mieszańce (Equidae) [A13]</v>
      </c>
      <c r="D21" s="62" t="s">
        <v>471</v>
      </c>
      <c r="E21" s="63" t="s">
        <v>472</v>
      </c>
      <c r="F21" s="63" t="s">
        <v>473</v>
      </c>
      <c r="G21" s="64" t="s">
        <v>474</v>
      </c>
      <c r="H21" s="63" t="s">
        <v>475</v>
      </c>
      <c r="I21" s="51" t="s">
        <v>155</v>
      </c>
      <c r="J21" s="63" t="s">
        <v>825</v>
      </c>
      <c r="K21" s="63" t="s">
        <v>826</v>
      </c>
      <c r="L21" s="63" t="s">
        <v>827</v>
      </c>
      <c r="M21" s="63" t="s">
        <v>828</v>
      </c>
      <c r="N21" s="63"/>
      <c r="O21" s="63" t="s">
        <v>829</v>
      </c>
      <c r="P21" s="63" t="s">
        <v>830</v>
      </c>
      <c r="Q21" s="63" t="s">
        <v>831</v>
      </c>
      <c r="R21" s="63" t="s">
        <v>832</v>
      </c>
      <c r="S21" s="63" t="s">
        <v>833</v>
      </c>
      <c r="T21" s="63" t="s">
        <v>834</v>
      </c>
      <c r="U21" s="63" t="s">
        <v>835</v>
      </c>
      <c r="V21" s="63" t="s">
        <v>836</v>
      </c>
      <c r="W21" s="63" t="s">
        <v>837</v>
      </c>
      <c r="X21" s="63" t="s">
        <v>838</v>
      </c>
      <c r="Y21" s="63" t="s">
        <v>839</v>
      </c>
      <c r="Z21" s="63" t="s">
        <v>840</v>
      </c>
      <c r="AA21" s="63" t="s">
        <v>841</v>
      </c>
      <c r="AB21" s="78" t="s">
        <v>842</v>
      </c>
      <c r="AC21" s="9" t="s">
        <v>191</v>
      </c>
    </row>
    <row r="22" spans="1:29" x14ac:dyDescent="0.3">
      <c r="A22" s="9" t="s">
        <v>118</v>
      </c>
      <c r="B22" s="72" t="str">
        <f t="shared" si="2"/>
        <v>Świnie</v>
      </c>
      <c r="C22" s="72" t="str">
        <f t="shared" si="3"/>
        <v>Świnie (Sus scrofa domesticus) [A14]</v>
      </c>
      <c r="D22" s="62" t="s">
        <v>476</v>
      </c>
      <c r="E22" s="63" t="s">
        <v>477</v>
      </c>
      <c r="F22" s="63" t="s">
        <v>478</v>
      </c>
      <c r="G22" s="64" t="s">
        <v>479</v>
      </c>
      <c r="H22" s="63" t="s">
        <v>480</v>
      </c>
      <c r="I22" s="51" t="s">
        <v>156</v>
      </c>
      <c r="J22" s="63" t="s">
        <v>843</v>
      </c>
      <c r="K22" s="63" t="s">
        <v>844</v>
      </c>
      <c r="L22" s="63" t="s">
        <v>845</v>
      </c>
      <c r="M22" s="63" t="s">
        <v>846</v>
      </c>
      <c r="N22" s="63"/>
      <c r="O22" s="63" t="s">
        <v>847</v>
      </c>
      <c r="P22" s="63" t="s">
        <v>848</v>
      </c>
      <c r="Q22" s="63" t="s">
        <v>849</v>
      </c>
      <c r="R22" s="63" t="s">
        <v>850</v>
      </c>
      <c r="S22" s="63" t="s">
        <v>851</v>
      </c>
      <c r="T22" s="63" t="s">
        <v>852</v>
      </c>
      <c r="U22" s="63" t="s">
        <v>853</v>
      </c>
      <c r="V22" s="63" t="s">
        <v>854</v>
      </c>
      <c r="W22" s="63" t="s">
        <v>855</v>
      </c>
      <c r="X22" s="63" t="s">
        <v>856</v>
      </c>
      <c r="Y22" s="63" t="s">
        <v>857</v>
      </c>
      <c r="Z22" s="63" t="s">
        <v>858</v>
      </c>
      <c r="AA22" s="63" t="s">
        <v>859</v>
      </c>
      <c r="AB22" s="78" t="s">
        <v>860</v>
      </c>
      <c r="AC22" s="9" t="s">
        <v>192</v>
      </c>
    </row>
    <row r="23" spans="1:29" x14ac:dyDescent="0.3">
      <c r="A23" s="9" t="s">
        <v>119</v>
      </c>
      <c r="B23" s="72" t="str">
        <f t="shared" si="2"/>
        <v>Kozy</v>
      </c>
      <c r="C23" s="72" t="str">
        <f t="shared" si="3"/>
        <v>Kozy (Capra aegagrus hircus) [A15]</v>
      </c>
      <c r="D23" s="62" t="s">
        <v>481</v>
      </c>
      <c r="E23" s="63" t="s">
        <v>482</v>
      </c>
      <c r="F23" s="63" t="s">
        <v>483</v>
      </c>
      <c r="G23" s="64" t="s">
        <v>484</v>
      </c>
      <c r="H23" s="63" t="s">
        <v>485</v>
      </c>
      <c r="I23" s="51" t="s">
        <v>157</v>
      </c>
      <c r="J23" s="63" t="s">
        <v>861</v>
      </c>
      <c r="K23" s="63" t="s">
        <v>862</v>
      </c>
      <c r="L23" s="63" t="s">
        <v>863</v>
      </c>
      <c r="M23" s="63" t="s">
        <v>864</v>
      </c>
      <c r="N23" s="63"/>
      <c r="O23" s="63" t="s">
        <v>865</v>
      </c>
      <c r="P23" s="63" t="s">
        <v>866</v>
      </c>
      <c r="Q23" s="63" t="s">
        <v>867</v>
      </c>
      <c r="R23" s="63" t="s">
        <v>868</v>
      </c>
      <c r="S23" s="63" t="s">
        <v>869</v>
      </c>
      <c r="T23" s="63" t="s">
        <v>870</v>
      </c>
      <c r="U23" s="63" t="s">
        <v>871</v>
      </c>
      <c r="V23" s="63" t="s">
        <v>872</v>
      </c>
      <c r="W23" s="63" t="s">
        <v>873</v>
      </c>
      <c r="X23" s="63" t="s">
        <v>874</v>
      </c>
      <c r="Y23" s="63" t="s">
        <v>872</v>
      </c>
      <c r="Z23" s="63" t="s">
        <v>875</v>
      </c>
      <c r="AA23" s="63" t="s">
        <v>876</v>
      </c>
      <c r="AB23" s="78" t="s">
        <v>877</v>
      </c>
      <c r="AC23" s="9" t="s">
        <v>193</v>
      </c>
    </row>
    <row r="24" spans="1:29" x14ac:dyDescent="0.3">
      <c r="A24" s="9" t="s">
        <v>120</v>
      </c>
      <c r="B24" s="72" t="str">
        <f t="shared" si="2"/>
        <v>Owce</v>
      </c>
      <c r="C24" s="72" t="str">
        <f t="shared" si="3"/>
        <v>Owce (Ovis aries) [A16]</v>
      </c>
      <c r="D24" s="62" t="s">
        <v>486</v>
      </c>
      <c r="E24" s="63" t="s">
        <v>487</v>
      </c>
      <c r="F24" s="63" t="s">
        <v>488</v>
      </c>
      <c r="G24" s="64" t="s">
        <v>489</v>
      </c>
      <c r="H24" s="63" t="s">
        <v>490</v>
      </c>
      <c r="I24" s="51" t="s">
        <v>158</v>
      </c>
      <c r="J24" s="63" t="s">
        <v>878</v>
      </c>
      <c r="K24" s="63" t="s">
        <v>879</v>
      </c>
      <c r="L24" s="63" t="s">
        <v>880</v>
      </c>
      <c r="M24" s="63" t="s">
        <v>881</v>
      </c>
      <c r="N24" s="63"/>
      <c r="O24" s="63" t="s">
        <v>882</v>
      </c>
      <c r="P24" s="63" t="s">
        <v>883</v>
      </c>
      <c r="Q24" s="63" t="s">
        <v>884</v>
      </c>
      <c r="R24" s="63" t="s">
        <v>885</v>
      </c>
      <c r="S24" s="63" t="s">
        <v>886</v>
      </c>
      <c r="T24" s="63" t="s">
        <v>887</v>
      </c>
      <c r="U24" s="63" t="s">
        <v>888</v>
      </c>
      <c r="V24" s="63" t="s">
        <v>889</v>
      </c>
      <c r="W24" s="63" t="s">
        <v>890</v>
      </c>
      <c r="X24" s="63" t="s">
        <v>891</v>
      </c>
      <c r="Y24" s="63" t="s">
        <v>882</v>
      </c>
      <c r="Z24" s="63" t="s">
        <v>892</v>
      </c>
      <c r="AA24" s="63" t="s">
        <v>893</v>
      </c>
      <c r="AB24" s="78" t="s">
        <v>894</v>
      </c>
      <c r="AC24" s="9" t="s">
        <v>194</v>
      </c>
    </row>
    <row r="25" spans="1:29" x14ac:dyDescent="0.3">
      <c r="A25" s="9" t="s">
        <v>121</v>
      </c>
      <c r="B25" s="72" t="str">
        <f t="shared" si="2"/>
        <v>Bydło</v>
      </c>
      <c r="C25" s="72" t="str">
        <f t="shared" si="3"/>
        <v>Bydło (Bos taurus) [A17]</v>
      </c>
      <c r="D25" s="62" t="s">
        <v>491</v>
      </c>
      <c r="E25" s="63" t="s">
        <v>492</v>
      </c>
      <c r="F25" s="63" t="s">
        <v>493</v>
      </c>
      <c r="G25" s="64" t="s">
        <v>494</v>
      </c>
      <c r="H25" s="63" t="s">
        <v>495</v>
      </c>
      <c r="I25" s="51" t="s">
        <v>159</v>
      </c>
      <c r="J25" s="63" t="s">
        <v>895</v>
      </c>
      <c r="K25" s="63" t="s">
        <v>896</v>
      </c>
      <c r="L25" s="63" t="s">
        <v>897</v>
      </c>
      <c r="M25" s="63" t="s">
        <v>898</v>
      </c>
      <c r="N25" s="63"/>
      <c r="O25" s="63" t="s">
        <v>899</v>
      </c>
      <c r="P25" s="63" t="s">
        <v>900</v>
      </c>
      <c r="Q25" s="63" t="s">
        <v>901</v>
      </c>
      <c r="R25" s="63" t="s">
        <v>902</v>
      </c>
      <c r="S25" s="63" t="s">
        <v>903</v>
      </c>
      <c r="T25" s="63" t="s">
        <v>904</v>
      </c>
      <c r="U25" s="63" t="s">
        <v>905</v>
      </c>
      <c r="V25" s="63" t="s">
        <v>906</v>
      </c>
      <c r="W25" s="63" t="s">
        <v>895</v>
      </c>
      <c r="X25" s="63" t="s">
        <v>907</v>
      </c>
      <c r="Y25" s="63" t="s">
        <v>908</v>
      </c>
      <c r="Z25" s="63" t="s">
        <v>909</v>
      </c>
      <c r="AA25" s="63" t="s">
        <v>910</v>
      </c>
      <c r="AB25" s="78" t="s">
        <v>911</v>
      </c>
      <c r="AC25" s="9" t="s">
        <v>289</v>
      </c>
    </row>
    <row r="26" spans="1:29" x14ac:dyDescent="0.3">
      <c r="A26" s="9" t="s">
        <v>122</v>
      </c>
      <c r="B26" s="72" t="str">
        <f t="shared" si="2"/>
        <v>Małpiatki</v>
      </c>
      <c r="C26" s="72" t="str">
        <f t="shared" si="3"/>
        <v>Małpiatki (Prosimia) [A18]</v>
      </c>
      <c r="D26" s="62" t="s">
        <v>496</v>
      </c>
      <c r="E26" s="63" t="s">
        <v>497</v>
      </c>
      <c r="F26" s="63" t="s">
        <v>498</v>
      </c>
      <c r="G26" s="64" t="s">
        <v>499</v>
      </c>
      <c r="H26" s="63" t="s">
        <v>500</v>
      </c>
      <c r="I26" s="51" t="s">
        <v>160</v>
      </c>
      <c r="J26" s="63" t="s">
        <v>912</v>
      </c>
      <c r="K26" s="63" t="s">
        <v>913</v>
      </c>
      <c r="L26" s="63" t="s">
        <v>914</v>
      </c>
      <c r="M26" s="63" t="s">
        <v>915</v>
      </c>
      <c r="N26" s="63"/>
      <c r="O26" s="63" t="s">
        <v>916</v>
      </c>
      <c r="P26" s="63" t="s">
        <v>917</v>
      </c>
      <c r="Q26" s="63" t="s">
        <v>918</v>
      </c>
      <c r="R26" s="63" t="s">
        <v>919</v>
      </c>
      <c r="S26" s="63" t="s">
        <v>920</v>
      </c>
      <c r="T26" s="63" t="s">
        <v>921</v>
      </c>
      <c r="U26" s="63" t="s">
        <v>922</v>
      </c>
      <c r="V26" s="63" t="s">
        <v>923</v>
      </c>
      <c r="W26" s="63" t="s">
        <v>924</v>
      </c>
      <c r="X26" s="63" t="s">
        <v>925</v>
      </c>
      <c r="Y26" s="63" t="s">
        <v>926</v>
      </c>
      <c r="Z26" s="63" t="s">
        <v>927</v>
      </c>
      <c r="AA26" s="63" t="s">
        <v>928</v>
      </c>
      <c r="AB26" s="78" t="s">
        <v>929</v>
      </c>
      <c r="AC26" s="9" t="s">
        <v>195</v>
      </c>
    </row>
    <row r="27" spans="1:29" x14ac:dyDescent="0.3">
      <c r="A27" s="9" t="s">
        <v>123</v>
      </c>
      <c r="B27" s="72" t="str">
        <f t="shared" si="2"/>
        <v>Marmozety i tamaryny</v>
      </c>
      <c r="C27" s="72" t="str">
        <f t="shared" si="3"/>
        <v>Marmozety i tamaryny (Callithrix jacchus) [A19]</v>
      </c>
      <c r="D27" s="62" t="s">
        <v>501</v>
      </c>
      <c r="E27" s="63" t="s">
        <v>502</v>
      </c>
      <c r="F27" s="63" t="s">
        <v>503</v>
      </c>
      <c r="G27" s="64" t="s">
        <v>504</v>
      </c>
      <c r="H27" s="63" t="s">
        <v>505</v>
      </c>
      <c r="I27" s="51" t="s">
        <v>161</v>
      </c>
      <c r="J27" s="63" t="s">
        <v>930</v>
      </c>
      <c r="K27" s="63" t="s">
        <v>931</v>
      </c>
      <c r="L27" s="63" t="s">
        <v>932</v>
      </c>
      <c r="M27" s="63" t="s">
        <v>933</v>
      </c>
      <c r="N27" s="63"/>
      <c r="O27" s="63" t="s">
        <v>934</v>
      </c>
      <c r="P27" s="63" t="s">
        <v>935</v>
      </c>
      <c r="Q27" s="63" t="s">
        <v>936</v>
      </c>
      <c r="R27" s="63" t="s">
        <v>937</v>
      </c>
      <c r="S27" s="63" t="s">
        <v>938</v>
      </c>
      <c r="T27" s="63" t="s">
        <v>939</v>
      </c>
      <c r="U27" s="63" t="s">
        <v>940</v>
      </c>
      <c r="V27" s="63" t="s">
        <v>941</v>
      </c>
      <c r="W27" s="63" t="s">
        <v>942</v>
      </c>
      <c r="X27" s="63" t="s">
        <v>943</v>
      </c>
      <c r="Y27" s="63" t="s">
        <v>944</v>
      </c>
      <c r="Z27" s="63" t="s">
        <v>945</v>
      </c>
      <c r="AA27" s="63" t="s">
        <v>946</v>
      </c>
      <c r="AB27" s="78" t="s">
        <v>947</v>
      </c>
      <c r="AC27" s="9" t="s">
        <v>196</v>
      </c>
    </row>
    <row r="28" spans="1:29" x14ac:dyDescent="0.3">
      <c r="A28" s="9" t="s">
        <v>124</v>
      </c>
      <c r="B28" s="72" t="str">
        <f t="shared" si="2"/>
        <v>Makak jawajski</v>
      </c>
      <c r="C28" s="72" t="str">
        <f t="shared" si="3"/>
        <v>Makak jawajski (Macaca fascicularis) [A20]</v>
      </c>
      <c r="D28" s="62" t="s">
        <v>506</v>
      </c>
      <c r="E28" s="63" t="s">
        <v>507</v>
      </c>
      <c r="F28" s="63" t="s">
        <v>508</v>
      </c>
      <c r="G28" s="64" t="s">
        <v>509</v>
      </c>
      <c r="H28" s="63" t="s">
        <v>510</v>
      </c>
      <c r="I28" s="51" t="s">
        <v>162</v>
      </c>
      <c r="J28" s="63" t="s">
        <v>948</v>
      </c>
      <c r="K28" s="63" t="s">
        <v>949</v>
      </c>
      <c r="L28" s="63" t="s">
        <v>950</v>
      </c>
      <c r="M28" s="63" t="s">
        <v>951</v>
      </c>
      <c r="N28" s="63"/>
      <c r="O28" s="63" t="s">
        <v>952</v>
      </c>
      <c r="P28" s="63" t="s">
        <v>953</v>
      </c>
      <c r="Q28" s="63" t="s">
        <v>954</v>
      </c>
      <c r="R28" s="63" t="s">
        <v>955</v>
      </c>
      <c r="S28" s="63" t="s">
        <v>956</v>
      </c>
      <c r="T28" s="63" t="s">
        <v>957</v>
      </c>
      <c r="U28" s="63" t="s">
        <v>958</v>
      </c>
      <c r="V28" s="63" t="s">
        <v>959</v>
      </c>
      <c r="W28" s="63" t="s">
        <v>960</v>
      </c>
      <c r="X28" s="63" t="s">
        <v>961</v>
      </c>
      <c r="Y28" s="63" t="s">
        <v>962</v>
      </c>
      <c r="Z28" s="63" t="s">
        <v>963</v>
      </c>
      <c r="AA28" s="63" t="s">
        <v>964</v>
      </c>
      <c r="AB28" s="78" t="s">
        <v>965</v>
      </c>
      <c r="AC28" s="9" t="s">
        <v>197</v>
      </c>
    </row>
    <row r="29" spans="1:29" x14ac:dyDescent="0.3">
      <c r="A29" s="9" t="s">
        <v>125</v>
      </c>
      <c r="B29" s="72" t="str">
        <f t="shared" si="2"/>
        <v>Makak rezus</v>
      </c>
      <c r="C29" s="72" t="str">
        <f t="shared" si="3"/>
        <v>Makak rezus (Macaca mulatta) [A21]</v>
      </c>
      <c r="D29" s="62" t="s">
        <v>511</v>
      </c>
      <c r="E29" s="63" t="s">
        <v>512</v>
      </c>
      <c r="F29" s="63" t="s">
        <v>513</v>
      </c>
      <c r="G29" s="64" t="s">
        <v>514</v>
      </c>
      <c r="H29" s="63" t="s">
        <v>515</v>
      </c>
      <c r="I29" s="51" t="s">
        <v>163</v>
      </c>
      <c r="J29" s="63" t="s">
        <v>966</v>
      </c>
      <c r="K29" s="63" t="s">
        <v>967</v>
      </c>
      <c r="L29" s="63" t="s">
        <v>968</v>
      </c>
      <c r="M29" s="63" t="s">
        <v>969</v>
      </c>
      <c r="N29" s="63"/>
      <c r="O29" s="63" t="s">
        <v>970</v>
      </c>
      <c r="P29" s="63" t="s">
        <v>971</v>
      </c>
      <c r="Q29" s="63" t="s">
        <v>972</v>
      </c>
      <c r="R29" s="63" t="s">
        <v>973</v>
      </c>
      <c r="S29" s="63" t="s">
        <v>974</v>
      </c>
      <c r="T29" s="63" t="s">
        <v>975</v>
      </c>
      <c r="U29" s="63" t="s">
        <v>976</v>
      </c>
      <c r="V29" s="63" t="s">
        <v>977</v>
      </c>
      <c r="W29" s="63" t="s">
        <v>978</v>
      </c>
      <c r="X29" s="63" t="s">
        <v>979</v>
      </c>
      <c r="Y29" s="63" t="s">
        <v>980</v>
      </c>
      <c r="Z29" s="63" t="s">
        <v>981</v>
      </c>
      <c r="AA29" s="63" t="s">
        <v>982</v>
      </c>
      <c r="AB29" s="78" t="s">
        <v>983</v>
      </c>
      <c r="AC29" s="9" t="s">
        <v>198</v>
      </c>
    </row>
    <row r="30" spans="1:29" x14ac:dyDescent="0.3">
      <c r="A30" s="9" t="s">
        <v>126</v>
      </c>
      <c r="B30" s="72" t="str">
        <f t="shared" si="2"/>
        <v>Koczkodany (Chlorocebus spp.)</v>
      </c>
      <c r="C30" s="72" t="str">
        <f t="shared" si="3"/>
        <v>Koczkodany (Chlorocebus spp.) (usually either pygerythrus or sabaeus) [A22]</v>
      </c>
      <c r="D30" s="62" t="s">
        <v>516</v>
      </c>
      <c r="E30" s="63" t="s">
        <v>517</v>
      </c>
      <c r="F30" s="63" t="s">
        <v>518</v>
      </c>
      <c r="G30" s="64" t="s">
        <v>519</v>
      </c>
      <c r="H30" s="63" t="s">
        <v>520</v>
      </c>
      <c r="I30" s="51" t="s">
        <v>164</v>
      </c>
      <c r="J30" s="63" t="s">
        <v>984</v>
      </c>
      <c r="K30" s="63" t="s">
        <v>985</v>
      </c>
      <c r="L30" s="63" t="s">
        <v>986</v>
      </c>
      <c r="M30" s="63" t="s">
        <v>164</v>
      </c>
      <c r="N30" s="63"/>
      <c r="O30" s="63" t="s">
        <v>987</v>
      </c>
      <c r="P30" s="63" t="s">
        <v>988</v>
      </c>
      <c r="Q30" s="63" t="s">
        <v>989</v>
      </c>
      <c r="R30" s="63" t="s">
        <v>990</v>
      </c>
      <c r="S30" s="63" t="s">
        <v>991</v>
      </c>
      <c r="T30" s="63" t="s">
        <v>992</v>
      </c>
      <c r="U30" s="63" t="s">
        <v>993</v>
      </c>
      <c r="V30" s="63" t="s">
        <v>994</v>
      </c>
      <c r="W30" s="63" t="s">
        <v>995</v>
      </c>
      <c r="X30" s="63" t="s">
        <v>996</v>
      </c>
      <c r="Y30" s="63" t="s">
        <v>997</v>
      </c>
      <c r="Z30" s="63" t="s">
        <v>998</v>
      </c>
      <c r="AA30" s="63" t="s">
        <v>999</v>
      </c>
      <c r="AB30" s="78" t="s">
        <v>1000</v>
      </c>
      <c r="AC30" s="9" t="s">
        <v>199</v>
      </c>
    </row>
    <row r="31" spans="1:29" x14ac:dyDescent="0.3">
      <c r="A31" s="9" t="s">
        <v>127</v>
      </c>
      <c r="B31" s="72" t="str">
        <f t="shared" si="2"/>
        <v>Pawiany</v>
      </c>
      <c r="C31" s="72" t="str">
        <f t="shared" si="3"/>
        <v>Pawiany (Papio spp.) [A23]</v>
      </c>
      <c r="D31" s="62" t="s">
        <v>521</v>
      </c>
      <c r="E31" s="63" t="s">
        <v>522</v>
      </c>
      <c r="F31" s="63" t="s">
        <v>523</v>
      </c>
      <c r="G31" s="64" t="s">
        <v>524</v>
      </c>
      <c r="H31" s="63" t="s">
        <v>525</v>
      </c>
      <c r="I31" s="51" t="s">
        <v>165</v>
      </c>
      <c r="J31" s="63" t="s">
        <v>1001</v>
      </c>
      <c r="K31" s="63" t="s">
        <v>1002</v>
      </c>
      <c r="L31" s="63" t="s">
        <v>1003</v>
      </c>
      <c r="M31" s="63" t="s">
        <v>1004</v>
      </c>
      <c r="N31" s="63"/>
      <c r="O31" s="63" t="s">
        <v>1005</v>
      </c>
      <c r="P31" s="63" t="s">
        <v>1006</v>
      </c>
      <c r="Q31" s="63" t="s">
        <v>1007</v>
      </c>
      <c r="R31" s="63" t="s">
        <v>1008</v>
      </c>
      <c r="S31" s="63" t="s">
        <v>1009</v>
      </c>
      <c r="T31" s="63" t="s">
        <v>1010</v>
      </c>
      <c r="U31" s="63" t="s">
        <v>1011</v>
      </c>
      <c r="V31" s="63" t="s">
        <v>1012</v>
      </c>
      <c r="W31" s="63" t="s">
        <v>1013</v>
      </c>
      <c r="X31" s="63" t="s">
        <v>1014</v>
      </c>
      <c r="Y31" s="63" t="s">
        <v>1015</v>
      </c>
      <c r="Z31" s="63" t="s">
        <v>1016</v>
      </c>
      <c r="AA31" s="63" t="s">
        <v>1017</v>
      </c>
      <c r="AB31" s="78" t="s">
        <v>523</v>
      </c>
      <c r="AC31" s="9" t="s">
        <v>200</v>
      </c>
    </row>
    <row r="32" spans="1:29" x14ac:dyDescent="0.3">
      <c r="A32" s="9" t="s">
        <v>128</v>
      </c>
      <c r="B32" s="72" t="str">
        <f t="shared" si="2"/>
        <v>Sajmiri wiewiórcza</v>
      </c>
      <c r="C32" s="72" t="str">
        <f t="shared" si="3"/>
        <v>Sajmiri wiewiórcza (Saimiri sciureus) [A24]</v>
      </c>
      <c r="D32" s="62" t="s">
        <v>526</v>
      </c>
      <c r="E32" s="63" t="s">
        <v>527</v>
      </c>
      <c r="F32" s="63" t="s">
        <v>528</v>
      </c>
      <c r="G32" s="64" t="s">
        <v>529</v>
      </c>
      <c r="H32" s="63" t="s">
        <v>530</v>
      </c>
      <c r="I32" s="51" t="s">
        <v>166</v>
      </c>
      <c r="J32" s="63" t="s">
        <v>1018</v>
      </c>
      <c r="K32" s="63" t="s">
        <v>1019</v>
      </c>
      <c r="L32" s="63" t="s">
        <v>1020</v>
      </c>
      <c r="M32" s="63" t="s">
        <v>1021</v>
      </c>
      <c r="N32" s="63"/>
      <c r="O32" s="63" t="s">
        <v>1022</v>
      </c>
      <c r="P32" s="63" t="s">
        <v>1023</v>
      </c>
      <c r="Q32" s="63" t="s">
        <v>1024</v>
      </c>
      <c r="R32" s="63" t="s">
        <v>1025</v>
      </c>
      <c r="S32" s="63" t="s">
        <v>1026</v>
      </c>
      <c r="T32" s="63" t="s">
        <v>1027</v>
      </c>
      <c r="U32" s="63" t="s">
        <v>1028</v>
      </c>
      <c r="V32" s="63" t="s">
        <v>1029</v>
      </c>
      <c r="W32" s="63" t="s">
        <v>1030</v>
      </c>
      <c r="X32" s="63" t="s">
        <v>1031</v>
      </c>
      <c r="Y32" s="63" t="s">
        <v>1032</v>
      </c>
      <c r="Z32" s="63" t="s">
        <v>1033</v>
      </c>
      <c r="AA32" s="63" t="s">
        <v>1034</v>
      </c>
      <c r="AB32" s="78" t="s">
        <v>1035</v>
      </c>
      <c r="AC32" s="9" t="s">
        <v>201</v>
      </c>
    </row>
    <row r="33" spans="1:29" x14ac:dyDescent="0.3">
      <c r="A33" s="9" t="s">
        <v>129</v>
      </c>
      <c r="B33" s="72" t="str">
        <f t="shared" si="2"/>
        <v>Pozostałe gatunki małp wąskonosych</v>
      </c>
      <c r="C33" s="72" t="str">
        <f t="shared" si="3"/>
        <v>Pozostałe gatunki małp wąskonosych (other species of Cercopithecoidea) [A25-1]</v>
      </c>
      <c r="D33" s="62" t="s">
        <v>531</v>
      </c>
      <c r="E33" s="63" t="s">
        <v>532</v>
      </c>
      <c r="F33" s="63" t="s">
        <v>533</v>
      </c>
      <c r="G33" s="64" t="s">
        <v>534</v>
      </c>
      <c r="H33" s="63" t="s">
        <v>535</v>
      </c>
      <c r="I33" s="51" t="s">
        <v>279</v>
      </c>
      <c r="J33" s="63" t="s">
        <v>1036</v>
      </c>
      <c r="K33" s="63" t="s">
        <v>1037</v>
      </c>
      <c r="L33" s="63" t="s">
        <v>1038</v>
      </c>
      <c r="M33" s="63" t="s">
        <v>1039</v>
      </c>
      <c r="N33" s="63"/>
      <c r="O33" s="63" t="s">
        <v>1040</v>
      </c>
      <c r="P33" s="63" t="s">
        <v>1041</v>
      </c>
      <c r="Q33" s="63" t="s">
        <v>1042</v>
      </c>
      <c r="R33" s="63" t="s">
        <v>1043</v>
      </c>
      <c r="S33" s="63" t="s">
        <v>1044</v>
      </c>
      <c r="T33" s="63" t="s">
        <v>1045</v>
      </c>
      <c r="U33" s="63" t="s">
        <v>1046</v>
      </c>
      <c r="V33" s="63" t="s">
        <v>1047</v>
      </c>
      <c r="W33" s="63" t="s">
        <v>1048</v>
      </c>
      <c r="X33" s="63" t="s">
        <v>1049</v>
      </c>
      <c r="Y33" s="63" t="s">
        <v>1050</v>
      </c>
      <c r="Z33" s="63" t="s">
        <v>1051</v>
      </c>
      <c r="AA33" s="63" t="s">
        <v>1052</v>
      </c>
      <c r="AB33" s="78" t="s">
        <v>1053</v>
      </c>
      <c r="AC33" s="9" t="s">
        <v>202</v>
      </c>
    </row>
    <row r="34" spans="1:29" x14ac:dyDescent="0.3">
      <c r="A34" s="9" t="s">
        <v>130</v>
      </c>
      <c r="B34" s="72" t="str">
        <f t="shared" si="2"/>
        <v>Pozostałe gatunki małp szerokonosych</v>
      </c>
      <c r="C34" s="72" t="str">
        <f t="shared" si="3"/>
        <v>Pozostałe gatunki małp szerokonosych (other species of Ceboidea) [A25-2]</v>
      </c>
      <c r="D34" s="62" t="s">
        <v>536</v>
      </c>
      <c r="E34" s="63" t="s">
        <v>537</v>
      </c>
      <c r="F34" s="63" t="s">
        <v>538</v>
      </c>
      <c r="G34" s="64" t="s">
        <v>539</v>
      </c>
      <c r="H34" s="63" t="s">
        <v>540</v>
      </c>
      <c r="I34" s="51" t="s">
        <v>280</v>
      </c>
      <c r="J34" s="63" t="s">
        <v>1054</v>
      </c>
      <c r="K34" s="63" t="s">
        <v>1055</v>
      </c>
      <c r="L34" s="63" t="s">
        <v>1056</v>
      </c>
      <c r="M34" s="63" t="s">
        <v>1057</v>
      </c>
      <c r="N34" s="63"/>
      <c r="O34" s="63" t="s">
        <v>1058</v>
      </c>
      <c r="P34" s="63" t="s">
        <v>1059</v>
      </c>
      <c r="Q34" s="63" t="s">
        <v>1060</v>
      </c>
      <c r="R34" s="63" t="s">
        <v>1061</v>
      </c>
      <c r="S34" s="63" t="s">
        <v>1062</v>
      </c>
      <c r="T34" s="63" t="s">
        <v>1063</v>
      </c>
      <c r="U34" s="63" t="s">
        <v>1064</v>
      </c>
      <c r="V34" s="63" t="s">
        <v>1065</v>
      </c>
      <c r="W34" s="63" t="s">
        <v>1066</v>
      </c>
      <c r="X34" s="63" t="s">
        <v>1067</v>
      </c>
      <c r="Y34" s="63" t="s">
        <v>1068</v>
      </c>
      <c r="Z34" s="63" t="s">
        <v>1069</v>
      </c>
      <c r="AA34" s="63" t="s">
        <v>1070</v>
      </c>
      <c r="AB34" s="78" t="s">
        <v>1071</v>
      </c>
      <c r="AC34" s="9" t="s">
        <v>203</v>
      </c>
    </row>
    <row r="35" spans="1:29" x14ac:dyDescent="0.3">
      <c r="A35" s="9" t="s">
        <v>131</v>
      </c>
      <c r="B35" s="72" t="str">
        <f t="shared" si="2"/>
        <v>Małpy człekokształtne</v>
      </c>
      <c r="C35" s="72" t="str">
        <f t="shared" si="3"/>
        <v>Małpy człekokształtne (Hominoidea) [A26]</v>
      </c>
      <c r="D35" s="62" t="s">
        <v>541</v>
      </c>
      <c r="E35" s="63" t="s">
        <v>542</v>
      </c>
      <c r="F35" s="63" t="s">
        <v>543</v>
      </c>
      <c r="G35" s="64" t="s">
        <v>544</v>
      </c>
      <c r="H35" s="63" t="s">
        <v>545</v>
      </c>
      <c r="I35" s="51" t="s">
        <v>167</v>
      </c>
      <c r="J35" s="63" t="s">
        <v>1072</v>
      </c>
      <c r="K35" s="63" t="s">
        <v>1073</v>
      </c>
      <c r="L35" s="63" t="s">
        <v>1074</v>
      </c>
      <c r="M35" s="63" t="s">
        <v>1075</v>
      </c>
      <c r="N35" s="63"/>
      <c r="O35" s="63" t="s">
        <v>1076</v>
      </c>
      <c r="P35" s="63" t="s">
        <v>1077</v>
      </c>
      <c r="Q35" s="63" t="s">
        <v>1078</v>
      </c>
      <c r="R35" s="63" t="s">
        <v>1079</v>
      </c>
      <c r="S35" s="63" t="s">
        <v>1080</v>
      </c>
      <c r="T35" s="63" t="s">
        <v>1081</v>
      </c>
      <c r="U35" s="63" t="s">
        <v>1082</v>
      </c>
      <c r="V35" s="63" t="s">
        <v>1083</v>
      </c>
      <c r="W35" s="63" t="s">
        <v>1084</v>
      </c>
      <c r="X35" s="63" t="s">
        <v>1085</v>
      </c>
      <c r="Y35" s="63" t="s">
        <v>1086</v>
      </c>
      <c r="Z35" s="63" t="s">
        <v>1087</v>
      </c>
      <c r="AA35" s="63" t="s">
        <v>1088</v>
      </c>
      <c r="AB35" s="78" t="s">
        <v>1089</v>
      </c>
      <c r="AC35" s="9" t="s">
        <v>204</v>
      </c>
    </row>
    <row r="36" spans="1:29" x14ac:dyDescent="0.3">
      <c r="A36" s="9" t="s">
        <v>132</v>
      </c>
      <c r="B36" s="72" t="str">
        <f t="shared" si="2"/>
        <v>Inne ssaki</v>
      </c>
      <c r="C36" s="72" t="str">
        <f t="shared" si="3"/>
        <v>Inne ssaki (other Mammalia) [A27]</v>
      </c>
      <c r="D36" s="62" t="s">
        <v>546</v>
      </c>
      <c r="E36" s="63" t="s">
        <v>547</v>
      </c>
      <c r="F36" s="63" t="s">
        <v>548</v>
      </c>
      <c r="G36" s="64" t="s">
        <v>549</v>
      </c>
      <c r="H36" s="63" t="s">
        <v>550</v>
      </c>
      <c r="I36" s="51" t="s">
        <v>168</v>
      </c>
      <c r="J36" s="63" t="s">
        <v>1090</v>
      </c>
      <c r="K36" s="63" t="s">
        <v>1091</v>
      </c>
      <c r="L36" s="63" t="s">
        <v>1092</v>
      </c>
      <c r="M36" s="63" t="s">
        <v>1093</v>
      </c>
      <c r="N36" s="63"/>
      <c r="O36" s="63" t="s">
        <v>1094</v>
      </c>
      <c r="P36" s="63" t="s">
        <v>1095</v>
      </c>
      <c r="Q36" s="63" t="s">
        <v>1096</v>
      </c>
      <c r="R36" s="63" t="s">
        <v>1097</v>
      </c>
      <c r="S36" s="63" t="s">
        <v>1098</v>
      </c>
      <c r="T36" s="63" t="s">
        <v>1099</v>
      </c>
      <c r="U36" s="63" t="s">
        <v>1100</v>
      </c>
      <c r="V36" s="63" t="s">
        <v>1101</v>
      </c>
      <c r="W36" s="63" t="s">
        <v>1102</v>
      </c>
      <c r="X36" s="63" t="s">
        <v>1103</v>
      </c>
      <c r="Y36" s="63" t="s">
        <v>1104</v>
      </c>
      <c r="Z36" s="63" t="s">
        <v>1105</v>
      </c>
      <c r="AA36" s="63" t="s">
        <v>1106</v>
      </c>
      <c r="AB36" s="78" t="s">
        <v>548</v>
      </c>
      <c r="AC36" s="9" t="s">
        <v>205</v>
      </c>
    </row>
    <row r="37" spans="1:29" x14ac:dyDescent="0.3">
      <c r="A37" s="9" t="s">
        <v>133</v>
      </c>
      <c r="B37" s="72" t="str">
        <f t="shared" si="2"/>
        <v>Kura domowa</v>
      </c>
      <c r="C37" s="72" t="str">
        <f t="shared" si="3"/>
        <v>Kura domowa (Gallus gallus domesticus) [A28]</v>
      </c>
      <c r="D37" s="62" t="s">
        <v>551</v>
      </c>
      <c r="E37" s="63" t="s">
        <v>552</v>
      </c>
      <c r="F37" s="63" t="s">
        <v>553</v>
      </c>
      <c r="G37" s="64" t="s">
        <v>554</v>
      </c>
      <c r="H37" s="63" t="s">
        <v>555</v>
      </c>
      <c r="I37" s="51" t="s">
        <v>169</v>
      </c>
      <c r="J37" s="63" t="s">
        <v>1107</v>
      </c>
      <c r="K37" s="63" t="s">
        <v>1108</v>
      </c>
      <c r="L37" s="63" t="s">
        <v>1109</v>
      </c>
      <c r="M37" s="63" t="s">
        <v>1110</v>
      </c>
      <c r="N37" s="63"/>
      <c r="O37" s="63" t="s">
        <v>1111</v>
      </c>
      <c r="P37" s="63" t="s">
        <v>1112</v>
      </c>
      <c r="Q37" s="63" t="s">
        <v>1113</v>
      </c>
      <c r="R37" s="63" t="s">
        <v>1114</v>
      </c>
      <c r="S37" s="63" t="s">
        <v>1115</v>
      </c>
      <c r="T37" s="63" t="s">
        <v>1116</v>
      </c>
      <c r="U37" s="63" t="s">
        <v>1117</v>
      </c>
      <c r="V37" s="63" t="s">
        <v>1118</v>
      </c>
      <c r="W37" s="63" t="s">
        <v>1119</v>
      </c>
      <c r="X37" s="63" t="s">
        <v>1120</v>
      </c>
      <c r="Y37" s="63" t="s">
        <v>1121</v>
      </c>
      <c r="Z37" s="63" t="s">
        <v>1122</v>
      </c>
      <c r="AA37" s="63" t="s">
        <v>1123</v>
      </c>
      <c r="AB37" s="78" t="s">
        <v>1124</v>
      </c>
      <c r="AC37" s="9" t="s">
        <v>206</v>
      </c>
    </row>
    <row r="38" spans="1:29" x14ac:dyDescent="0.3">
      <c r="A38" s="81" t="s">
        <v>285</v>
      </c>
      <c r="B38" s="72" t="str">
        <f t="shared" si="2"/>
        <v>Indyk</v>
      </c>
      <c r="C38" s="72" t="str">
        <f t="shared" si="3"/>
        <v>Indyk (Meleagris gallopavo) [A37]</v>
      </c>
      <c r="D38" s="62" t="s">
        <v>556</v>
      </c>
      <c r="E38" s="63" t="s">
        <v>557</v>
      </c>
      <c r="F38" s="63" t="s">
        <v>558</v>
      </c>
      <c r="G38" s="64" t="s">
        <v>559</v>
      </c>
      <c r="H38" s="63" t="s">
        <v>560</v>
      </c>
      <c r="I38" s="51" t="s">
        <v>281</v>
      </c>
      <c r="J38" s="63" t="s">
        <v>1125</v>
      </c>
      <c r="K38" s="63" t="s">
        <v>1126</v>
      </c>
      <c r="L38" s="63" t="s">
        <v>1127</v>
      </c>
      <c r="M38" s="63" t="s">
        <v>1128</v>
      </c>
      <c r="N38" s="63"/>
      <c r="O38" s="63" t="s">
        <v>1129</v>
      </c>
      <c r="P38" s="63" t="s">
        <v>1130</v>
      </c>
      <c r="Q38" s="63" t="s">
        <v>1131</v>
      </c>
      <c r="R38" s="63" t="s">
        <v>1132</v>
      </c>
      <c r="S38" s="63" t="s">
        <v>1133</v>
      </c>
      <c r="T38" s="63" t="s">
        <v>1134</v>
      </c>
      <c r="U38" s="63" t="s">
        <v>1135</v>
      </c>
      <c r="V38" s="63" t="s">
        <v>1136</v>
      </c>
      <c r="W38" s="63" t="s">
        <v>1137</v>
      </c>
      <c r="X38" s="63" t="s">
        <v>1138</v>
      </c>
      <c r="Y38" s="63" t="s">
        <v>1139</v>
      </c>
      <c r="Z38" s="63" t="s">
        <v>1140</v>
      </c>
      <c r="AA38" s="63" t="s">
        <v>1141</v>
      </c>
      <c r="AB38" s="78" t="s">
        <v>558</v>
      </c>
      <c r="AC38" s="9" t="s">
        <v>290</v>
      </c>
    </row>
    <row r="39" spans="1:29" x14ac:dyDescent="0.3">
      <c r="A39" s="9" t="s">
        <v>134</v>
      </c>
      <c r="B39" s="72" t="str">
        <f t="shared" si="2"/>
        <v>Inne ptaki</v>
      </c>
      <c r="C39" s="72" t="str">
        <f t="shared" si="3"/>
        <v>Inne ptaki (other Aves) [A29]</v>
      </c>
      <c r="D39" s="62" t="s">
        <v>561</v>
      </c>
      <c r="E39" s="63" t="s">
        <v>562</v>
      </c>
      <c r="F39" s="63" t="s">
        <v>563</v>
      </c>
      <c r="G39" s="64" t="s">
        <v>564</v>
      </c>
      <c r="H39" s="63" t="s">
        <v>565</v>
      </c>
      <c r="I39" s="51" t="s">
        <v>170</v>
      </c>
      <c r="J39" s="63" t="s">
        <v>1142</v>
      </c>
      <c r="K39" s="63" t="s">
        <v>1143</v>
      </c>
      <c r="L39" s="63" t="s">
        <v>1144</v>
      </c>
      <c r="M39" s="63" t="s">
        <v>1145</v>
      </c>
      <c r="N39" s="63"/>
      <c r="O39" s="63" t="s">
        <v>1146</v>
      </c>
      <c r="P39" s="63" t="s">
        <v>1147</v>
      </c>
      <c r="Q39" s="63" t="s">
        <v>1148</v>
      </c>
      <c r="R39" s="63" t="s">
        <v>1149</v>
      </c>
      <c r="S39" s="63" t="s">
        <v>1150</v>
      </c>
      <c r="T39" s="63" t="s">
        <v>1151</v>
      </c>
      <c r="U39" s="63" t="s">
        <v>1152</v>
      </c>
      <c r="V39" s="63" t="s">
        <v>1153</v>
      </c>
      <c r="W39" s="63" t="s">
        <v>1154</v>
      </c>
      <c r="X39" s="63" t="s">
        <v>1155</v>
      </c>
      <c r="Y39" s="63" t="s">
        <v>1156</v>
      </c>
      <c r="Z39" s="63" t="s">
        <v>1157</v>
      </c>
      <c r="AA39" s="63" t="s">
        <v>1158</v>
      </c>
      <c r="AB39" s="78" t="s">
        <v>1159</v>
      </c>
      <c r="AC39" s="9" t="s">
        <v>207</v>
      </c>
    </row>
    <row r="40" spans="1:29" x14ac:dyDescent="0.3">
      <c r="A40" s="9" t="s">
        <v>135</v>
      </c>
      <c r="B40" s="72" t="str">
        <f t="shared" si="2"/>
        <v>Gady</v>
      </c>
      <c r="C40" s="72" t="str">
        <f t="shared" si="3"/>
        <v>Gady (Reptilia) [A30]</v>
      </c>
      <c r="D40" s="62" t="s">
        <v>566</v>
      </c>
      <c r="E40" s="63" t="s">
        <v>567</v>
      </c>
      <c r="F40" s="63" t="s">
        <v>568</v>
      </c>
      <c r="G40" s="64" t="s">
        <v>569</v>
      </c>
      <c r="H40" s="63" t="s">
        <v>570</v>
      </c>
      <c r="I40" s="51" t="s">
        <v>171</v>
      </c>
      <c r="J40" s="63" t="s">
        <v>171</v>
      </c>
      <c r="K40" s="63" t="s">
        <v>1160</v>
      </c>
      <c r="L40" s="63" t="s">
        <v>1161</v>
      </c>
      <c r="M40" s="63" t="s">
        <v>171</v>
      </c>
      <c r="N40" s="63"/>
      <c r="O40" s="63" t="s">
        <v>1162</v>
      </c>
      <c r="P40" s="63" t="s">
        <v>1163</v>
      </c>
      <c r="Q40" s="63" t="s">
        <v>1164</v>
      </c>
      <c r="R40" s="63" t="s">
        <v>1165</v>
      </c>
      <c r="S40" s="63" t="s">
        <v>1166</v>
      </c>
      <c r="T40" s="63" t="s">
        <v>1167</v>
      </c>
      <c r="U40" s="63" t="s">
        <v>1168</v>
      </c>
      <c r="V40" s="63" t="s">
        <v>1169</v>
      </c>
      <c r="W40" s="63" t="s">
        <v>1170</v>
      </c>
      <c r="X40" s="63" t="s">
        <v>1171</v>
      </c>
      <c r="Y40" s="63" t="s">
        <v>1172</v>
      </c>
      <c r="Z40" s="63" t="s">
        <v>1173</v>
      </c>
      <c r="AA40" s="63" t="s">
        <v>1174</v>
      </c>
      <c r="AB40" s="78" t="s">
        <v>1175</v>
      </c>
      <c r="AC40" s="9" t="s">
        <v>208</v>
      </c>
    </row>
    <row r="41" spans="1:29" x14ac:dyDescent="0.3">
      <c r="A41" s="9" t="s">
        <v>136</v>
      </c>
      <c r="B41" s="72" t="str">
        <f t="shared" si="2"/>
        <v>Żaby</v>
      </c>
      <c r="C41" s="72" t="str">
        <f t="shared" si="3"/>
        <v>Żaby (Rana temporaria and Rana pipiens) [A31]</v>
      </c>
      <c r="D41" s="62" t="s">
        <v>571</v>
      </c>
      <c r="E41" s="63" t="s">
        <v>572</v>
      </c>
      <c r="F41" s="63" t="s">
        <v>172</v>
      </c>
      <c r="G41" s="64" t="s">
        <v>573</v>
      </c>
      <c r="H41" s="63" t="s">
        <v>574</v>
      </c>
      <c r="I41" s="51" t="s">
        <v>172</v>
      </c>
      <c r="J41" s="63" t="s">
        <v>1176</v>
      </c>
      <c r="K41" s="63" t="s">
        <v>1177</v>
      </c>
      <c r="L41" s="63" t="s">
        <v>1178</v>
      </c>
      <c r="M41" s="63" t="s">
        <v>1179</v>
      </c>
      <c r="N41" s="63"/>
      <c r="O41" s="63" t="s">
        <v>1180</v>
      </c>
      <c r="P41" s="63" t="s">
        <v>1181</v>
      </c>
      <c r="Q41" s="63" t="s">
        <v>1182</v>
      </c>
      <c r="R41" s="63" t="s">
        <v>1183</v>
      </c>
      <c r="S41" s="63" t="s">
        <v>1184</v>
      </c>
      <c r="T41" s="63" t="s">
        <v>1185</v>
      </c>
      <c r="U41" s="63" t="s">
        <v>1186</v>
      </c>
      <c r="V41" s="63" t="s">
        <v>1187</v>
      </c>
      <c r="W41" s="63" t="s">
        <v>1188</v>
      </c>
      <c r="X41" s="63" t="s">
        <v>172</v>
      </c>
      <c r="Y41" s="63" t="s">
        <v>1189</v>
      </c>
      <c r="Z41" s="63" t="s">
        <v>1185</v>
      </c>
      <c r="AA41" s="63" t="s">
        <v>1190</v>
      </c>
      <c r="AB41" s="78" t="s">
        <v>1191</v>
      </c>
      <c r="AC41" s="9" t="s">
        <v>209</v>
      </c>
    </row>
    <row r="42" spans="1:29" x14ac:dyDescent="0.3">
      <c r="A42" s="9" t="s">
        <v>137</v>
      </c>
      <c r="B42" s="72" t="str">
        <f t="shared" si="2"/>
        <v>Grzbietorodowate</v>
      </c>
      <c r="C42" s="72" t="str">
        <f t="shared" si="3"/>
        <v>Grzbietorodowate (Xenopus laevis and Xenopus tropicalis) [A32]</v>
      </c>
      <c r="D42" s="62" t="s">
        <v>575</v>
      </c>
      <c r="E42" s="63" t="s">
        <v>576</v>
      </c>
      <c r="F42" s="63" t="s">
        <v>173</v>
      </c>
      <c r="G42" s="64" t="s">
        <v>577</v>
      </c>
      <c r="H42" s="63" t="s">
        <v>578</v>
      </c>
      <c r="I42" s="51" t="s">
        <v>173</v>
      </c>
      <c r="J42" s="63" t="s">
        <v>1192</v>
      </c>
      <c r="K42" s="63" t="s">
        <v>1193</v>
      </c>
      <c r="L42" s="63" t="s">
        <v>1194</v>
      </c>
      <c r="M42" s="63" t="s">
        <v>1195</v>
      </c>
      <c r="N42" s="63"/>
      <c r="O42" s="63" t="s">
        <v>1196</v>
      </c>
      <c r="P42" s="63" t="s">
        <v>1197</v>
      </c>
      <c r="Q42" s="63" t="s">
        <v>1198</v>
      </c>
      <c r="R42" s="63" t="s">
        <v>1199</v>
      </c>
      <c r="S42" s="63" t="s">
        <v>1200</v>
      </c>
      <c r="T42" s="63" t="s">
        <v>1201</v>
      </c>
      <c r="U42" s="63" t="s">
        <v>1202</v>
      </c>
      <c r="V42" s="63" t="s">
        <v>1203</v>
      </c>
      <c r="W42" s="63" t="s">
        <v>1204</v>
      </c>
      <c r="X42" s="63" t="s">
        <v>173</v>
      </c>
      <c r="Y42" s="63" t="s">
        <v>1205</v>
      </c>
      <c r="Z42" s="63" t="s">
        <v>1201</v>
      </c>
      <c r="AA42" s="63" t="s">
        <v>1206</v>
      </c>
      <c r="AB42" s="78" t="s">
        <v>1207</v>
      </c>
      <c r="AC42" s="9" t="s">
        <v>210</v>
      </c>
    </row>
    <row r="43" spans="1:29" x14ac:dyDescent="0.3">
      <c r="A43" s="9" t="s">
        <v>138</v>
      </c>
      <c r="B43" s="72" t="str">
        <f t="shared" si="2"/>
        <v>Inne płazy</v>
      </c>
      <c r="C43" s="72" t="str">
        <f t="shared" si="3"/>
        <v>Inne płazy (other Amphibia) [A33]</v>
      </c>
      <c r="D43" s="62" t="s">
        <v>579</v>
      </c>
      <c r="E43" s="63" t="s">
        <v>580</v>
      </c>
      <c r="F43" s="63" t="s">
        <v>581</v>
      </c>
      <c r="G43" s="64" t="s">
        <v>582</v>
      </c>
      <c r="H43" s="63" t="s">
        <v>583</v>
      </c>
      <c r="I43" s="51" t="s">
        <v>174</v>
      </c>
      <c r="J43" s="63" t="s">
        <v>1208</v>
      </c>
      <c r="K43" s="63" t="s">
        <v>1209</v>
      </c>
      <c r="L43" s="63" t="s">
        <v>1210</v>
      </c>
      <c r="M43" s="63" t="s">
        <v>1211</v>
      </c>
      <c r="N43" s="63"/>
      <c r="O43" s="63" t="s">
        <v>1212</v>
      </c>
      <c r="P43" s="63" t="s">
        <v>1213</v>
      </c>
      <c r="Q43" s="63" t="s">
        <v>1214</v>
      </c>
      <c r="R43" s="63" t="s">
        <v>1215</v>
      </c>
      <c r="S43" s="63" t="s">
        <v>1216</v>
      </c>
      <c r="T43" s="63" t="s">
        <v>1217</v>
      </c>
      <c r="U43" s="63" t="s">
        <v>1218</v>
      </c>
      <c r="V43" s="63" t="s">
        <v>1219</v>
      </c>
      <c r="W43" s="63" t="s">
        <v>1220</v>
      </c>
      <c r="X43" s="63" t="s">
        <v>1221</v>
      </c>
      <c r="Y43" s="63" t="s">
        <v>1222</v>
      </c>
      <c r="Z43" s="63" t="s">
        <v>1223</v>
      </c>
      <c r="AA43" s="63" t="s">
        <v>1224</v>
      </c>
      <c r="AB43" s="78" t="s">
        <v>1225</v>
      </c>
      <c r="AC43" s="9" t="s">
        <v>211</v>
      </c>
    </row>
    <row r="44" spans="1:29" x14ac:dyDescent="0.3">
      <c r="A44" s="9" t="s">
        <v>139</v>
      </c>
      <c r="B44" s="72" t="str">
        <f t="shared" si="2"/>
        <v>Danio pręgowany</v>
      </c>
      <c r="C44" s="72" t="str">
        <f t="shared" si="3"/>
        <v>Danio pręgowany (Danio rerio) [A34]</v>
      </c>
      <c r="D44" s="62" t="s">
        <v>584</v>
      </c>
      <c r="E44" s="63" t="s">
        <v>585</v>
      </c>
      <c r="F44" s="63" t="s">
        <v>586</v>
      </c>
      <c r="G44" s="64" t="s">
        <v>587</v>
      </c>
      <c r="H44" s="63" t="s">
        <v>588</v>
      </c>
      <c r="I44" s="51" t="s">
        <v>175</v>
      </c>
      <c r="J44" s="63" t="s">
        <v>1226</v>
      </c>
      <c r="K44" s="63" t="s">
        <v>1227</v>
      </c>
      <c r="L44" s="63" t="s">
        <v>1228</v>
      </c>
      <c r="M44" s="63" t="s">
        <v>1229</v>
      </c>
      <c r="N44" s="63"/>
      <c r="O44" s="63" t="s">
        <v>1230</v>
      </c>
      <c r="P44" s="63" t="s">
        <v>1231</v>
      </c>
      <c r="Q44" s="63" t="s">
        <v>1232</v>
      </c>
      <c r="R44" s="63" t="s">
        <v>1233</v>
      </c>
      <c r="S44" s="63" t="s">
        <v>1234</v>
      </c>
      <c r="T44" s="63" t="s">
        <v>1235</v>
      </c>
      <c r="U44" s="63" t="s">
        <v>1236</v>
      </c>
      <c r="V44" s="63" t="s">
        <v>1237</v>
      </c>
      <c r="W44" s="63" t="s">
        <v>1238</v>
      </c>
      <c r="X44" s="63" t="s">
        <v>1239</v>
      </c>
      <c r="Y44" s="63" t="s">
        <v>1240</v>
      </c>
      <c r="Z44" s="63" t="s">
        <v>1241</v>
      </c>
      <c r="AA44" s="63" t="s">
        <v>1242</v>
      </c>
      <c r="AB44" s="78" t="s">
        <v>586</v>
      </c>
      <c r="AC44" s="9" t="s">
        <v>212</v>
      </c>
    </row>
    <row r="45" spans="1:29" x14ac:dyDescent="0.3">
      <c r="A45" s="81" t="s">
        <v>286</v>
      </c>
      <c r="B45" s="72" t="str">
        <f t="shared" si="2"/>
        <v>Labraks</v>
      </c>
      <c r="C45" s="72" t="str">
        <f t="shared" si="3"/>
        <v>Labraks (spp. from families e.g. Serranidae, Moronidae) [A38]</v>
      </c>
      <c r="D45" s="62" t="s">
        <v>589</v>
      </c>
      <c r="E45" s="63" t="s">
        <v>590</v>
      </c>
      <c r="F45" s="63" t="s">
        <v>591</v>
      </c>
      <c r="G45" s="64" t="s">
        <v>592</v>
      </c>
      <c r="H45" s="63" t="s">
        <v>593</v>
      </c>
      <c r="I45" s="51" t="s">
        <v>282</v>
      </c>
      <c r="J45" s="63" t="s">
        <v>1243</v>
      </c>
      <c r="K45" s="63" t="s">
        <v>1244</v>
      </c>
      <c r="L45" s="63" t="s">
        <v>1245</v>
      </c>
      <c r="M45" s="63" t="s">
        <v>1246</v>
      </c>
      <c r="N45" s="63"/>
      <c r="O45" s="63" t="s">
        <v>1247</v>
      </c>
      <c r="P45" s="63" t="s">
        <v>1248</v>
      </c>
      <c r="Q45" s="63" t="s">
        <v>1249</v>
      </c>
      <c r="R45" s="63" t="s">
        <v>1250</v>
      </c>
      <c r="S45" s="63" t="s">
        <v>1251</v>
      </c>
      <c r="T45" s="63" t="s">
        <v>1252</v>
      </c>
      <c r="U45" s="63" t="s">
        <v>1253</v>
      </c>
      <c r="V45" s="63" t="s">
        <v>1254</v>
      </c>
      <c r="W45" s="63" t="s">
        <v>1255</v>
      </c>
      <c r="X45" s="63" t="s">
        <v>1256</v>
      </c>
      <c r="Y45" s="63" t="s">
        <v>1257</v>
      </c>
      <c r="Z45" s="63" t="s">
        <v>1258</v>
      </c>
      <c r="AA45" s="63" t="s">
        <v>1259</v>
      </c>
      <c r="AB45" s="78" t="s">
        <v>1260</v>
      </c>
      <c r="AC45" s="9" t="s">
        <v>291</v>
      </c>
    </row>
    <row r="46" spans="1:29" x14ac:dyDescent="0.3">
      <c r="A46" s="81" t="s">
        <v>287</v>
      </c>
      <c r="B46" s="72" t="str">
        <f t="shared" si="2"/>
        <v>Łosoś, pstrąg, palie i lipienie</v>
      </c>
      <c r="C46" s="72" t="str">
        <f t="shared" si="3"/>
        <v>Łosoś, pstrąg, palie i lipienie (Salmonidae) [A39]</v>
      </c>
      <c r="D46" s="62" t="s">
        <v>594</v>
      </c>
      <c r="E46" s="63" t="s">
        <v>595</v>
      </c>
      <c r="F46" s="63" t="s">
        <v>596</v>
      </c>
      <c r="G46" s="64" t="s">
        <v>597</v>
      </c>
      <c r="H46" s="63" t="s">
        <v>598</v>
      </c>
      <c r="I46" s="51" t="s">
        <v>283</v>
      </c>
      <c r="J46" s="63" t="s">
        <v>1261</v>
      </c>
      <c r="K46" s="63" t="s">
        <v>1262</v>
      </c>
      <c r="L46" s="63" t="s">
        <v>1263</v>
      </c>
      <c r="M46" s="63" t="s">
        <v>1264</v>
      </c>
      <c r="N46" s="63"/>
      <c r="O46" s="63" t="s">
        <v>1265</v>
      </c>
      <c r="P46" s="63" t="s">
        <v>1266</v>
      </c>
      <c r="Q46" s="63" t="s">
        <v>1267</v>
      </c>
      <c r="R46" s="63" t="s">
        <v>1268</v>
      </c>
      <c r="S46" s="63" t="s">
        <v>1269</v>
      </c>
      <c r="T46" s="63" t="s">
        <v>1270</v>
      </c>
      <c r="U46" s="63" t="s">
        <v>1271</v>
      </c>
      <c r="V46" s="63" t="s">
        <v>1272</v>
      </c>
      <c r="W46" s="63" t="s">
        <v>1273</v>
      </c>
      <c r="X46" s="63" t="s">
        <v>1274</v>
      </c>
      <c r="Y46" s="63" t="s">
        <v>1275</v>
      </c>
      <c r="Z46" s="63" t="s">
        <v>1276</v>
      </c>
      <c r="AA46" s="63" t="s">
        <v>1277</v>
      </c>
      <c r="AB46" s="78" t="s">
        <v>1278</v>
      </c>
      <c r="AC46" s="9" t="s">
        <v>292</v>
      </c>
    </row>
    <row r="47" spans="1:29" x14ac:dyDescent="0.3">
      <c r="A47" s="81" t="s">
        <v>288</v>
      </c>
      <c r="B47" s="72" t="str">
        <f t="shared" si="2"/>
        <v>Gupik, mieczyk, molinezja ostropyska, zmienniak plamisty</v>
      </c>
      <c r="C47" s="72" t="str">
        <f t="shared" si="3"/>
        <v>Gupik, mieczyk, molinezja ostropyska, zmienniak plamisty (Poeciliidae) [A40]</v>
      </c>
      <c r="D47" s="62" t="s">
        <v>599</v>
      </c>
      <c r="E47" s="63" t="s">
        <v>600</v>
      </c>
      <c r="F47" s="63" t="s">
        <v>601</v>
      </c>
      <c r="G47" s="64" t="s">
        <v>602</v>
      </c>
      <c r="H47" s="63" t="s">
        <v>603</v>
      </c>
      <c r="I47" s="51" t="s">
        <v>284</v>
      </c>
      <c r="J47" s="63" t="s">
        <v>1279</v>
      </c>
      <c r="K47" s="63" t="s">
        <v>1280</v>
      </c>
      <c r="L47" s="63" t="s">
        <v>1281</v>
      </c>
      <c r="M47" s="63" t="s">
        <v>1282</v>
      </c>
      <c r="N47" s="63"/>
      <c r="O47" s="63" t="s">
        <v>1283</v>
      </c>
      <c r="P47" s="63" t="s">
        <v>1284</v>
      </c>
      <c r="Q47" s="63" t="s">
        <v>1285</v>
      </c>
      <c r="R47" s="63" t="s">
        <v>1286</v>
      </c>
      <c r="S47" s="63" t="s">
        <v>1287</v>
      </c>
      <c r="T47" s="63" t="s">
        <v>1288</v>
      </c>
      <c r="U47" s="63" t="s">
        <v>1289</v>
      </c>
      <c r="V47" s="63" t="s">
        <v>1290</v>
      </c>
      <c r="W47" s="63" t="s">
        <v>1291</v>
      </c>
      <c r="X47" s="63" t="s">
        <v>1292</v>
      </c>
      <c r="Y47" s="63" t="s">
        <v>1293</v>
      </c>
      <c r="Z47" s="63" t="s">
        <v>1294</v>
      </c>
      <c r="AA47" s="63" t="s">
        <v>1295</v>
      </c>
      <c r="AB47" s="78" t="s">
        <v>1296</v>
      </c>
      <c r="AC47" s="9" t="s">
        <v>293</v>
      </c>
    </row>
    <row r="48" spans="1:29" x14ac:dyDescent="0.3">
      <c r="A48" s="9" t="s">
        <v>140</v>
      </c>
      <c r="B48" s="72" t="str">
        <f t="shared" si="2"/>
        <v>Inne ryby</v>
      </c>
      <c r="C48" s="72" t="str">
        <f t="shared" si="3"/>
        <v>Inne ryby (other Pisces) [A35]</v>
      </c>
      <c r="D48" s="62" t="s">
        <v>604</v>
      </c>
      <c r="E48" s="63" t="s">
        <v>605</v>
      </c>
      <c r="F48" s="63" t="s">
        <v>606</v>
      </c>
      <c r="G48" s="64" t="s">
        <v>607</v>
      </c>
      <c r="H48" s="63" t="s">
        <v>608</v>
      </c>
      <c r="I48" s="51" t="s">
        <v>176</v>
      </c>
      <c r="J48" s="63" t="s">
        <v>1297</v>
      </c>
      <c r="K48" s="63" t="s">
        <v>1298</v>
      </c>
      <c r="L48" s="63" t="s">
        <v>1299</v>
      </c>
      <c r="M48" s="63" t="s">
        <v>1300</v>
      </c>
      <c r="N48" s="63"/>
      <c r="O48" s="63" t="s">
        <v>1301</v>
      </c>
      <c r="P48" s="63" t="s">
        <v>1302</v>
      </c>
      <c r="Q48" s="63" t="s">
        <v>1303</v>
      </c>
      <c r="R48" s="63" t="s">
        <v>1304</v>
      </c>
      <c r="S48" s="63" t="s">
        <v>1305</v>
      </c>
      <c r="T48" s="63" t="s">
        <v>1306</v>
      </c>
      <c r="U48" s="63" t="s">
        <v>1307</v>
      </c>
      <c r="V48" s="63" t="s">
        <v>1308</v>
      </c>
      <c r="W48" s="63" t="s">
        <v>1309</v>
      </c>
      <c r="X48" s="63" t="s">
        <v>1310</v>
      </c>
      <c r="Y48" s="63" t="s">
        <v>1311</v>
      </c>
      <c r="Z48" s="63" t="s">
        <v>1312</v>
      </c>
      <c r="AA48" s="63" t="s">
        <v>1313</v>
      </c>
      <c r="AB48" s="78" t="s">
        <v>1314</v>
      </c>
      <c r="AC48" s="9" t="s">
        <v>213</v>
      </c>
    </row>
    <row r="49" spans="1:29" x14ac:dyDescent="0.3">
      <c r="A49" s="9" t="s">
        <v>141</v>
      </c>
      <c r="B49" s="72" t="str">
        <f t="shared" si="2"/>
        <v>Głowonogi</v>
      </c>
      <c r="C49" s="72" t="str">
        <f t="shared" si="3"/>
        <v>Głowonogi (Cephalopoda) [A36]</v>
      </c>
      <c r="D49" s="62" t="s">
        <v>609</v>
      </c>
      <c r="E49" s="63" t="s">
        <v>610</v>
      </c>
      <c r="F49" s="63" t="s">
        <v>611</v>
      </c>
      <c r="G49" s="64" t="s">
        <v>612</v>
      </c>
      <c r="H49" s="63" t="s">
        <v>613</v>
      </c>
      <c r="I49" s="51" t="s">
        <v>177</v>
      </c>
      <c r="J49" s="63" t="s">
        <v>1315</v>
      </c>
      <c r="K49" s="63" t="s">
        <v>1316</v>
      </c>
      <c r="L49" s="63" t="s">
        <v>1317</v>
      </c>
      <c r="M49" s="63" t="s">
        <v>1318</v>
      </c>
      <c r="N49" s="63"/>
      <c r="O49" s="63" t="s">
        <v>1319</v>
      </c>
      <c r="P49" s="63" t="s">
        <v>1320</v>
      </c>
      <c r="Q49" s="63" t="s">
        <v>1321</v>
      </c>
      <c r="R49" s="63" t="s">
        <v>1322</v>
      </c>
      <c r="S49" s="63" t="s">
        <v>1323</v>
      </c>
      <c r="T49" s="63" t="s">
        <v>1324</v>
      </c>
      <c r="U49" s="63" t="s">
        <v>1325</v>
      </c>
      <c r="V49" s="63" t="s">
        <v>1326</v>
      </c>
      <c r="W49" s="63" t="s">
        <v>1327</v>
      </c>
      <c r="X49" s="63" t="s">
        <v>1328</v>
      </c>
      <c r="Y49" s="63" t="s">
        <v>1329</v>
      </c>
      <c r="Z49" s="63" t="s">
        <v>1330</v>
      </c>
      <c r="AA49" s="63" t="s">
        <v>1331</v>
      </c>
      <c r="AB49" s="78" t="s">
        <v>1332</v>
      </c>
      <c r="AC49" s="9" t="s">
        <v>214</v>
      </c>
    </row>
    <row r="50" spans="1:29" ht="15" thickBot="1" x14ac:dyDescent="0.35">
      <c r="A50" s="81" t="s">
        <v>142</v>
      </c>
      <c r="B50" s="72" t="str">
        <f t="shared" si="2"/>
        <v>nieokreślony ssak</v>
      </c>
      <c r="C50" s="72" t="str">
        <f t="shared" si="3"/>
        <v>nieokreślony ssak () [A99]</v>
      </c>
      <c r="D50" s="65" t="s">
        <v>614</v>
      </c>
      <c r="E50" s="66" t="s">
        <v>615</v>
      </c>
      <c r="F50" s="66" t="s">
        <v>616</v>
      </c>
      <c r="G50" s="67" t="s">
        <v>617</v>
      </c>
      <c r="H50" s="66" t="s">
        <v>618</v>
      </c>
      <c r="I50" s="52" t="s">
        <v>178</v>
      </c>
      <c r="J50" s="66" t="s">
        <v>1333</v>
      </c>
      <c r="K50" s="66" t="s">
        <v>1334</v>
      </c>
      <c r="L50" s="66" t="s">
        <v>1335</v>
      </c>
      <c r="M50" s="66" t="s">
        <v>1336</v>
      </c>
      <c r="N50" s="66"/>
      <c r="O50" s="66" t="s">
        <v>1337</v>
      </c>
      <c r="P50" s="66" t="s">
        <v>1338</v>
      </c>
      <c r="Q50" s="66" t="s">
        <v>1339</v>
      </c>
      <c r="R50" s="66" t="s">
        <v>1340</v>
      </c>
      <c r="S50" s="66" t="s">
        <v>1341</v>
      </c>
      <c r="T50" s="66" t="s">
        <v>1348</v>
      </c>
      <c r="U50" s="66" t="s">
        <v>1342</v>
      </c>
      <c r="V50" s="66" t="s">
        <v>1343</v>
      </c>
      <c r="W50" s="66" t="s">
        <v>1344</v>
      </c>
      <c r="X50" s="66" t="s">
        <v>1345</v>
      </c>
      <c r="Y50" s="66" t="s">
        <v>1346</v>
      </c>
      <c r="Z50" s="66" t="s">
        <v>1349</v>
      </c>
      <c r="AA50" s="66" t="s">
        <v>1350</v>
      </c>
      <c r="AB50" s="80" t="s">
        <v>1347</v>
      </c>
    </row>
    <row r="51" spans="1:29" ht="15" thickBot="1" x14ac:dyDescent="0.35"/>
    <row r="52" spans="1:29" x14ac:dyDescent="0.3">
      <c r="A52" s="73" t="s">
        <v>67</v>
      </c>
      <c r="B52" s="73" t="s">
        <v>68</v>
      </c>
      <c r="D52" s="76" t="str">
        <f t="shared" ref="D52:AB52" si="4">languages</f>
        <v>bg</v>
      </c>
      <c r="E52" s="50" t="str">
        <f t="shared" si="4"/>
        <v>cs</v>
      </c>
      <c r="F52" s="50" t="str">
        <f t="shared" si="4"/>
        <v>da</v>
      </c>
      <c r="G52" s="50" t="str">
        <f t="shared" si="4"/>
        <v>de</v>
      </c>
      <c r="H52" s="50" t="str">
        <f t="shared" si="4"/>
        <v>el</v>
      </c>
      <c r="I52" s="50" t="str">
        <f t="shared" si="4"/>
        <v>en</v>
      </c>
      <c r="J52" s="50" t="str">
        <f t="shared" si="4"/>
        <v>es</v>
      </c>
      <c r="K52" s="50" t="str">
        <f t="shared" si="4"/>
        <v>et</v>
      </c>
      <c r="L52" s="50" t="str">
        <f t="shared" si="4"/>
        <v>fi</v>
      </c>
      <c r="M52" s="50" t="str">
        <f t="shared" si="4"/>
        <v>fr</v>
      </c>
      <c r="N52" s="50" t="str">
        <f t="shared" si="4"/>
        <v>ga</v>
      </c>
      <c r="O52" s="50" t="str">
        <f t="shared" si="4"/>
        <v>hr</v>
      </c>
      <c r="P52" s="50" t="str">
        <f t="shared" si="4"/>
        <v>hu</v>
      </c>
      <c r="Q52" s="50" t="str">
        <f t="shared" si="4"/>
        <v>it</v>
      </c>
      <c r="R52" s="50" t="str">
        <f t="shared" si="4"/>
        <v>lt</v>
      </c>
      <c r="S52" s="50" t="str">
        <f t="shared" si="4"/>
        <v>lv</v>
      </c>
      <c r="T52" s="50" t="str">
        <f t="shared" si="4"/>
        <v>mt</v>
      </c>
      <c r="U52" s="50" t="str">
        <f t="shared" si="4"/>
        <v>nl</v>
      </c>
      <c r="V52" s="50" t="str">
        <f t="shared" si="4"/>
        <v>pl</v>
      </c>
      <c r="W52" s="50" t="str">
        <f t="shared" si="4"/>
        <v>pt</v>
      </c>
      <c r="X52" s="50" t="str">
        <f t="shared" si="4"/>
        <v>ro</v>
      </c>
      <c r="Y52" s="50" t="str">
        <f t="shared" si="4"/>
        <v>sk</v>
      </c>
      <c r="Z52" s="50" t="str">
        <f t="shared" si="4"/>
        <v>sl</v>
      </c>
      <c r="AA52" s="50" t="str">
        <f t="shared" si="4"/>
        <v>sv</v>
      </c>
      <c r="AB52" s="77" t="str">
        <f t="shared" si="4"/>
        <v>no</v>
      </c>
    </row>
    <row r="53" spans="1:29" x14ac:dyDescent="0.3">
      <c r="A53" s="9" t="s">
        <v>64</v>
      </c>
      <c r="B53" s="9" t="str">
        <f t="shared" ref="B53:B62" si="5">IF(TRIM(HLOOKUP(language_or_default,textTranslations,MATCH(A53,text,0),FALSE))="",HLOOKUP("en",textTranslations,MATCH(A53,text,0),FALSE),HLOOKUP(language_or_default,textTranslations,MATCH(A53,text,0),FALSE))</f>
        <v>Państwo</v>
      </c>
      <c r="D53" s="62" t="s">
        <v>1351</v>
      </c>
      <c r="E53" s="63" t="s">
        <v>1352</v>
      </c>
      <c r="F53" s="63" t="s">
        <v>1353</v>
      </c>
      <c r="G53" s="64" t="s">
        <v>1353</v>
      </c>
      <c r="H53" s="63" t="s">
        <v>1354</v>
      </c>
      <c r="I53" s="53" t="s">
        <v>65</v>
      </c>
      <c r="J53" s="63" t="s">
        <v>1702</v>
      </c>
      <c r="K53" s="63" t="s">
        <v>1703</v>
      </c>
      <c r="L53" s="63" t="s">
        <v>1704</v>
      </c>
      <c r="M53" s="63" t="s">
        <v>1705</v>
      </c>
      <c r="N53" s="63"/>
      <c r="O53" s="63" t="s">
        <v>1706</v>
      </c>
      <c r="P53" s="63" t="s">
        <v>1707</v>
      </c>
      <c r="Q53" s="63" t="s">
        <v>1708</v>
      </c>
      <c r="R53" s="63" t="s">
        <v>1709</v>
      </c>
      <c r="S53" s="63" t="s">
        <v>1710</v>
      </c>
      <c r="T53" s="63" t="s">
        <v>1711</v>
      </c>
      <c r="U53" s="63" t="s">
        <v>1353</v>
      </c>
      <c r="V53" s="63" t="s">
        <v>1712</v>
      </c>
      <c r="W53" s="63" t="s">
        <v>1702</v>
      </c>
      <c r="X53" s="63" t="s">
        <v>1713</v>
      </c>
      <c r="Y53" s="63" t="s">
        <v>1714</v>
      </c>
      <c r="Z53" s="63" t="s">
        <v>1715</v>
      </c>
      <c r="AA53" s="63" t="s">
        <v>1716</v>
      </c>
      <c r="AB53" s="78" t="s">
        <v>1353</v>
      </c>
    </row>
    <row r="54" spans="1:29" x14ac:dyDescent="0.3">
      <c r="A54" s="9" t="s">
        <v>66</v>
      </c>
      <c r="B54" s="9" t="str">
        <f t="shared" si="5"/>
        <v>Język</v>
      </c>
      <c r="D54" s="62" t="s">
        <v>1355</v>
      </c>
      <c r="E54" s="63" t="s">
        <v>1356</v>
      </c>
      <c r="F54" s="63" t="s">
        <v>1357</v>
      </c>
      <c r="G54" s="64" t="s">
        <v>1358</v>
      </c>
      <c r="H54" s="63" t="s">
        <v>1359</v>
      </c>
      <c r="I54" s="53" t="s">
        <v>69</v>
      </c>
      <c r="J54" s="63" t="s">
        <v>1717</v>
      </c>
      <c r="K54" s="63" t="s">
        <v>1718</v>
      </c>
      <c r="L54" s="63" t="s">
        <v>1719</v>
      </c>
      <c r="M54" s="63" t="s">
        <v>1720</v>
      </c>
      <c r="N54" s="63"/>
      <c r="O54" s="63" t="s">
        <v>1721</v>
      </c>
      <c r="P54" s="63" t="s">
        <v>1722</v>
      </c>
      <c r="Q54" s="63" t="s">
        <v>1723</v>
      </c>
      <c r="R54" s="63" t="s">
        <v>1724</v>
      </c>
      <c r="S54" s="63" t="s">
        <v>1725</v>
      </c>
      <c r="T54" s="63" t="s">
        <v>1726</v>
      </c>
      <c r="U54" s="63" t="s">
        <v>1727</v>
      </c>
      <c r="V54" s="63" t="s">
        <v>1728</v>
      </c>
      <c r="W54" s="63" t="s">
        <v>1729</v>
      </c>
      <c r="X54" s="63" t="s">
        <v>1730</v>
      </c>
      <c r="Y54" s="63" t="s">
        <v>1356</v>
      </c>
      <c r="Z54" s="63" t="s">
        <v>1731</v>
      </c>
      <c r="AA54" s="63" t="s">
        <v>1732</v>
      </c>
      <c r="AB54" s="78" t="s">
        <v>1733</v>
      </c>
    </row>
    <row r="55" spans="1:29" x14ac:dyDescent="0.3">
      <c r="A55" s="9" t="s">
        <v>231</v>
      </c>
      <c r="B55" s="9" t="str">
        <f t="shared" si="5"/>
        <v>Tytuł</v>
      </c>
      <c r="D55" s="62" t="s">
        <v>1360</v>
      </c>
      <c r="E55" s="63" t="s">
        <v>1361</v>
      </c>
      <c r="F55" s="63" t="s">
        <v>1362</v>
      </c>
      <c r="G55" s="64" t="s">
        <v>1363</v>
      </c>
      <c r="H55" s="63" t="s">
        <v>1364</v>
      </c>
      <c r="I55" s="53" t="s">
        <v>230</v>
      </c>
      <c r="J55" s="63" t="s">
        <v>1734</v>
      </c>
      <c r="K55" s="63" t="s">
        <v>1735</v>
      </c>
      <c r="L55" s="63" t="s">
        <v>1736</v>
      </c>
      <c r="M55" s="63" t="s">
        <v>1737</v>
      </c>
      <c r="N55" s="63"/>
      <c r="O55" s="63" t="s">
        <v>1738</v>
      </c>
      <c r="P55" s="63" t="s">
        <v>1739</v>
      </c>
      <c r="Q55" s="63" t="s">
        <v>1740</v>
      </c>
      <c r="R55" s="63" t="s">
        <v>1741</v>
      </c>
      <c r="S55" s="63" t="s">
        <v>1742</v>
      </c>
      <c r="T55" s="63" t="s">
        <v>2894</v>
      </c>
      <c r="U55" s="63" t="s">
        <v>1363</v>
      </c>
      <c r="V55" s="63" t="s">
        <v>1743</v>
      </c>
      <c r="W55" s="63" t="s">
        <v>1734</v>
      </c>
      <c r="X55" s="63" t="s">
        <v>1744</v>
      </c>
      <c r="Y55" s="63" t="s">
        <v>1745</v>
      </c>
      <c r="Z55" s="63" t="s">
        <v>2895</v>
      </c>
      <c r="AA55" s="63" t="s">
        <v>2896</v>
      </c>
      <c r="AB55" s="78" t="s">
        <v>1746</v>
      </c>
    </row>
    <row r="56" spans="1:29" x14ac:dyDescent="0.3">
      <c r="A56" s="9" t="s">
        <v>337</v>
      </c>
      <c r="B56" s="9" t="str">
        <f t="shared" si="5"/>
        <v>Identyfikator OR</v>
      </c>
      <c r="D56" s="68" t="s">
        <v>1365</v>
      </c>
      <c r="E56" s="69" t="s">
        <v>1366</v>
      </c>
      <c r="F56" s="69" t="s">
        <v>1367</v>
      </c>
      <c r="G56" s="70" t="s">
        <v>1368</v>
      </c>
      <c r="H56" s="69" t="s">
        <v>1369</v>
      </c>
      <c r="I56" s="54" t="s">
        <v>338</v>
      </c>
      <c r="J56" s="69" t="s">
        <v>1747</v>
      </c>
      <c r="K56" s="69" t="s">
        <v>1748</v>
      </c>
      <c r="L56" s="69" t="s">
        <v>1749</v>
      </c>
      <c r="M56" s="69" t="s">
        <v>1750</v>
      </c>
      <c r="N56" s="63"/>
      <c r="O56" s="69" t="s">
        <v>1751</v>
      </c>
      <c r="P56" s="63" t="s">
        <v>1752</v>
      </c>
      <c r="Q56" s="69" t="s">
        <v>1753</v>
      </c>
      <c r="R56" s="69" t="s">
        <v>1754</v>
      </c>
      <c r="S56" s="69" t="s">
        <v>1755</v>
      </c>
      <c r="T56" s="69" t="s">
        <v>2897</v>
      </c>
      <c r="U56" s="69" t="s">
        <v>1756</v>
      </c>
      <c r="V56" s="69" t="s">
        <v>1757</v>
      </c>
      <c r="W56" s="69" t="s">
        <v>1758</v>
      </c>
      <c r="X56" s="69" t="s">
        <v>1759</v>
      </c>
      <c r="Y56" s="69" t="s">
        <v>1760</v>
      </c>
      <c r="Z56" s="69" t="s">
        <v>2898</v>
      </c>
      <c r="AA56" s="69" t="s">
        <v>2899</v>
      </c>
      <c r="AB56" s="78" t="s">
        <v>1761</v>
      </c>
    </row>
    <row r="57" spans="1:29" x14ac:dyDescent="0.3">
      <c r="A57" s="9" t="s">
        <v>229</v>
      </c>
      <c r="B57" s="9" t="str">
        <f t="shared" si="5"/>
        <v>Wynik oceny retrospektywnej</v>
      </c>
      <c r="D57" s="62" t="s">
        <v>1370</v>
      </c>
      <c r="E57" s="63" t="s">
        <v>1371</v>
      </c>
      <c r="F57" s="63" t="s">
        <v>1372</v>
      </c>
      <c r="G57" s="64" t="s">
        <v>1373</v>
      </c>
      <c r="H57" s="63" t="s">
        <v>1374</v>
      </c>
      <c r="I57" s="53" t="s">
        <v>373</v>
      </c>
      <c r="J57" s="63" t="s">
        <v>1762</v>
      </c>
      <c r="K57" s="63" t="s">
        <v>1763</v>
      </c>
      <c r="L57" s="63" t="s">
        <v>1764</v>
      </c>
      <c r="M57" s="63" t="s">
        <v>1765</v>
      </c>
      <c r="N57" s="63"/>
      <c r="O57" s="63" t="s">
        <v>1766</v>
      </c>
      <c r="P57" s="63" t="s">
        <v>1767</v>
      </c>
      <c r="Q57" s="63" t="s">
        <v>1768</v>
      </c>
      <c r="R57" s="63" t="s">
        <v>1769</v>
      </c>
      <c r="S57" s="63" t="s">
        <v>1770</v>
      </c>
      <c r="T57" s="63" t="s">
        <v>2900</v>
      </c>
      <c r="U57" s="63" t="s">
        <v>1771</v>
      </c>
      <c r="V57" s="63" t="s">
        <v>1772</v>
      </c>
      <c r="W57" s="63" t="s">
        <v>1773</v>
      </c>
      <c r="X57" s="63" t="s">
        <v>1774</v>
      </c>
      <c r="Y57" s="63" t="s">
        <v>1775</v>
      </c>
      <c r="Z57" s="63" t="s">
        <v>2901</v>
      </c>
      <c r="AA57" s="63" t="s">
        <v>2902</v>
      </c>
      <c r="AB57" s="78" t="s">
        <v>1776</v>
      </c>
    </row>
    <row r="58" spans="1:29" x14ac:dyDescent="0.3">
      <c r="A58" s="9" t="s">
        <v>232</v>
      </c>
      <c r="B58" s="9" t="str">
        <f t="shared" si="5"/>
        <v>Realizacja celów</v>
      </c>
      <c r="D58" s="62" t="s">
        <v>1375</v>
      </c>
      <c r="E58" s="63" t="s">
        <v>1376</v>
      </c>
      <c r="F58" s="63" t="s">
        <v>1377</v>
      </c>
      <c r="G58" s="64" t="s">
        <v>1378</v>
      </c>
      <c r="H58" s="63" t="s">
        <v>1379</v>
      </c>
      <c r="I58" s="53" t="s">
        <v>233</v>
      </c>
      <c r="J58" s="63" t="s">
        <v>1777</v>
      </c>
      <c r="K58" s="63" t="s">
        <v>1778</v>
      </c>
      <c r="L58" s="63" t="s">
        <v>1779</v>
      </c>
      <c r="M58" s="63" t="s">
        <v>1780</v>
      </c>
      <c r="N58" s="63"/>
      <c r="O58" s="63" t="s">
        <v>1781</v>
      </c>
      <c r="P58" s="63" t="s">
        <v>1782</v>
      </c>
      <c r="Q58" s="63" t="s">
        <v>1783</v>
      </c>
      <c r="R58" s="63" t="s">
        <v>1784</v>
      </c>
      <c r="S58" s="63" t="s">
        <v>1785</v>
      </c>
      <c r="T58" s="63" t="s">
        <v>1786</v>
      </c>
      <c r="U58" s="63" t="s">
        <v>1787</v>
      </c>
      <c r="V58" s="63" t="s">
        <v>1788</v>
      </c>
      <c r="W58" s="63" t="s">
        <v>1789</v>
      </c>
      <c r="X58" s="63" t="s">
        <v>1790</v>
      </c>
      <c r="Y58" s="63" t="s">
        <v>1791</v>
      </c>
      <c r="Z58" s="63" t="s">
        <v>1792</v>
      </c>
      <c r="AA58" s="63" t="s">
        <v>1793</v>
      </c>
      <c r="AB58" s="78" t="s">
        <v>1794</v>
      </c>
    </row>
    <row r="59" spans="1:29" x14ac:dyDescent="0.3">
      <c r="A59" s="9" t="s">
        <v>237</v>
      </c>
      <c r="B59" s="9" t="str">
        <f t="shared" si="5"/>
        <v>Jak kształtują się liczba wykorzystanych zwierząt i rzeczywisty stopień dotkliwości w porównaniu z szacowanymi?</v>
      </c>
      <c r="D59" s="62" t="s">
        <v>1380</v>
      </c>
      <c r="E59" s="63" t="s">
        <v>1381</v>
      </c>
      <c r="F59" s="63" t="s">
        <v>1382</v>
      </c>
      <c r="G59" s="64" t="s">
        <v>1383</v>
      </c>
      <c r="H59" s="63" t="s">
        <v>1384</v>
      </c>
      <c r="I59" s="53" t="s">
        <v>239</v>
      </c>
      <c r="J59" s="63" t="s">
        <v>1795</v>
      </c>
      <c r="K59" s="63" t="s">
        <v>1796</v>
      </c>
      <c r="L59" s="63" t="s">
        <v>1797</v>
      </c>
      <c r="M59" s="63" t="s">
        <v>1798</v>
      </c>
      <c r="N59" s="63"/>
      <c r="O59" s="63" t="s">
        <v>1799</v>
      </c>
      <c r="P59" s="63" t="s">
        <v>1800</v>
      </c>
      <c r="Q59" s="63" t="s">
        <v>1801</v>
      </c>
      <c r="R59" s="63" t="s">
        <v>1802</v>
      </c>
      <c r="S59" s="63" t="s">
        <v>1803</v>
      </c>
      <c r="T59" s="63" t="s">
        <v>1804</v>
      </c>
      <c r="U59" s="63" t="s">
        <v>1805</v>
      </c>
      <c r="V59" s="63" t="s">
        <v>1806</v>
      </c>
      <c r="W59" s="63" t="s">
        <v>1807</v>
      </c>
      <c r="X59" s="63" t="s">
        <v>1808</v>
      </c>
      <c r="Y59" s="63" t="s">
        <v>1809</v>
      </c>
      <c r="Z59" s="63" t="s">
        <v>1810</v>
      </c>
      <c r="AA59" s="63" t="s">
        <v>1811</v>
      </c>
      <c r="AB59" s="78" t="s">
        <v>1812</v>
      </c>
    </row>
    <row r="60" spans="1:29" x14ac:dyDescent="0.3">
      <c r="A60" s="9" t="s">
        <v>258</v>
      </c>
      <c r="B60" s="9" t="str">
        <f t="shared" si="5"/>
        <v>Uwagi dodatkowe</v>
      </c>
      <c r="D60" s="62" t="s">
        <v>1385</v>
      </c>
      <c r="E60" s="63" t="s">
        <v>1386</v>
      </c>
      <c r="F60" s="63" t="s">
        <v>1387</v>
      </c>
      <c r="G60" s="64" t="s">
        <v>1388</v>
      </c>
      <c r="H60" s="63" t="s">
        <v>1389</v>
      </c>
      <c r="I60" s="53" t="s">
        <v>259</v>
      </c>
      <c r="J60" s="63" t="s">
        <v>1813</v>
      </c>
      <c r="K60" s="63" t="s">
        <v>1814</v>
      </c>
      <c r="L60" s="63" t="s">
        <v>1815</v>
      </c>
      <c r="M60" s="63" t="s">
        <v>1816</v>
      </c>
      <c r="N60" s="63"/>
      <c r="O60" s="63" t="s">
        <v>1817</v>
      </c>
      <c r="P60" s="63" t="s">
        <v>1818</v>
      </c>
      <c r="Q60" s="63" t="s">
        <v>1819</v>
      </c>
      <c r="R60" s="63" t="s">
        <v>1820</v>
      </c>
      <c r="S60" s="63" t="s">
        <v>1821</v>
      </c>
      <c r="T60" s="63" t="s">
        <v>2903</v>
      </c>
      <c r="U60" s="63" t="s">
        <v>1822</v>
      </c>
      <c r="V60" s="63" t="s">
        <v>1823</v>
      </c>
      <c r="W60" s="63" t="s">
        <v>1824</v>
      </c>
      <c r="X60" s="63" t="s">
        <v>1825</v>
      </c>
      <c r="Y60" s="63" t="s">
        <v>1826</v>
      </c>
      <c r="Z60" s="63" t="s">
        <v>2904</v>
      </c>
      <c r="AA60" s="63" t="s">
        <v>2905</v>
      </c>
      <c r="AB60" s="78" t="s">
        <v>1827</v>
      </c>
    </row>
    <row r="61" spans="1:29" x14ac:dyDescent="0.3">
      <c r="A61" s="9" t="s">
        <v>241</v>
      </c>
      <c r="B61" s="9" t="str">
        <f t="shared" si="5"/>
        <v>Jak wygląda los zwierząt utrzymywanych przy życiu po zakończeniu badania w porównaniu z szacunkami?</v>
      </c>
      <c r="D61" s="62" t="s">
        <v>1390</v>
      </c>
      <c r="E61" s="63" t="s">
        <v>1391</v>
      </c>
      <c r="F61" s="63" t="s">
        <v>1392</v>
      </c>
      <c r="G61" s="64" t="s">
        <v>1393</v>
      </c>
      <c r="H61" s="63" t="s">
        <v>1394</v>
      </c>
      <c r="I61" s="53" t="s">
        <v>242</v>
      </c>
      <c r="J61" s="63" t="s">
        <v>1828</v>
      </c>
      <c r="K61" s="63" t="s">
        <v>1829</v>
      </c>
      <c r="L61" s="63" t="s">
        <v>1830</v>
      </c>
      <c r="M61" s="63" t="s">
        <v>1831</v>
      </c>
      <c r="N61" s="63"/>
      <c r="O61" s="63" t="s">
        <v>1832</v>
      </c>
      <c r="P61" s="63" t="s">
        <v>1833</v>
      </c>
      <c r="Q61" s="63" t="s">
        <v>1834</v>
      </c>
      <c r="R61" s="63" t="s">
        <v>1835</v>
      </c>
      <c r="S61" s="63" t="s">
        <v>1836</v>
      </c>
      <c r="T61" s="63" t="s">
        <v>1837</v>
      </c>
      <c r="U61" s="63" t="s">
        <v>1838</v>
      </c>
      <c r="V61" s="63" t="s">
        <v>1839</v>
      </c>
      <c r="W61" s="63" t="s">
        <v>1840</v>
      </c>
      <c r="X61" s="63" t="s">
        <v>1841</v>
      </c>
      <c r="Y61" s="63" t="s">
        <v>1842</v>
      </c>
      <c r="Z61" s="63" t="s">
        <v>1843</v>
      </c>
      <c r="AA61" s="63" t="s">
        <v>1844</v>
      </c>
      <c r="AB61" s="78" t="s">
        <v>1845</v>
      </c>
    </row>
    <row r="62" spans="1:29" x14ac:dyDescent="0.3">
      <c r="A62" s="9" t="s">
        <v>236</v>
      </c>
      <c r="B62" s="9" t="str">
        <f t="shared" si="5"/>
        <v>Rzeczywiste szkody</v>
      </c>
      <c r="D62" s="62" t="s">
        <v>1395</v>
      </c>
      <c r="E62" s="63" t="s">
        <v>1396</v>
      </c>
      <c r="F62" s="63" t="s">
        <v>1397</v>
      </c>
      <c r="G62" s="64" t="s">
        <v>1398</v>
      </c>
      <c r="H62" s="63" t="s">
        <v>1399</v>
      </c>
      <c r="I62" s="53" t="s">
        <v>263</v>
      </c>
      <c r="J62" s="63" t="s">
        <v>1846</v>
      </c>
      <c r="K62" s="63" t="s">
        <v>1847</v>
      </c>
      <c r="L62" s="63" t="s">
        <v>1848</v>
      </c>
      <c r="M62" s="63" t="s">
        <v>1849</v>
      </c>
      <c r="N62" s="63"/>
      <c r="O62" s="63" t="s">
        <v>1850</v>
      </c>
      <c r="P62" s="63" t="s">
        <v>1851</v>
      </c>
      <c r="Q62" s="63" t="s">
        <v>1852</v>
      </c>
      <c r="R62" s="63" t="s">
        <v>1853</v>
      </c>
      <c r="S62" s="63" t="s">
        <v>1854</v>
      </c>
      <c r="T62" s="63" t="s">
        <v>2906</v>
      </c>
      <c r="U62" s="63" t="s">
        <v>1855</v>
      </c>
      <c r="V62" s="63" t="s">
        <v>1856</v>
      </c>
      <c r="W62" s="63" t="s">
        <v>1857</v>
      </c>
      <c r="X62" s="63" t="s">
        <v>1858</v>
      </c>
      <c r="Y62" s="63" t="s">
        <v>1859</v>
      </c>
      <c r="Z62" s="63" t="s">
        <v>2907</v>
      </c>
      <c r="AA62" s="63" t="s">
        <v>2908</v>
      </c>
      <c r="AB62" s="78" t="s">
        <v>1860</v>
      </c>
    </row>
    <row r="63" spans="1:29" x14ac:dyDescent="0.3">
      <c r="A63" s="9" t="s">
        <v>70</v>
      </c>
      <c r="B63" s="9" t="str">
        <f t="shared" ref="B63:B96" si="6">IF(TRIM(HLOOKUP(language_or_default,textTranslations,MATCH(A63,text,0),FALSE))="",HLOOKUP("en",textTranslations,MATCH(A63,text,0),FALSE),HLOOKUP(language_or_default,textTranslations,MATCH(A63,text,0),FALSE))</f>
        <v>Wszelkie elementy, które mogą przyczynić się do dalszego wdrażania zasady 3R:</v>
      </c>
      <c r="D63" s="62" t="s">
        <v>1400</v>
      </c>
      <c r="E63" s="63" t="s">
        <v>1401</v>
      </c>
      <c r="F63" s="63" t="s">
        <v>1402</v>
      </c>
      <c r="G63" s="64" t="s">
        <v>1403</v>
      </c>
      <c r="H63" s="63" t="s">
        <v>1404</v>
      </c>
      <c r="I63" s="53" t="s">
        <v>245</v>
      </c>
      <c r="J63" s="63" t="s">
        <v>1861</v>
      </c>
      <c r="K63" s="63" t="s">
        <v>1862</v>
      </c>
      <c r="L63" s="63" t="s">
        <v>1863</v>
      </c>
      <c r="M63" s="63" t="s">
        <v>1864</v>
      </c>
      <c r="N63" s="63"/>
      <c r="O63" s="63" t="s">
        <v>1865</v>
      </c>
      <c r="P63" s="63" t="s">
        <v>1866</v>
      </c>
      <c r="Q63" s="63" t="s">
        <v>1867</v>
      </c>
      <c r="R63" s="63" t="s">
        <v>1868</v>
      </c>
      <c r="S63" s="63" t="s">
        <v>1869</v>
      </c>
      <c r="T63" s="63" t="s">
        <v>1870</v>
      </c>
      <c r="U63" s="63" t="s">
        <v>1871</v>
      </c>
      <c r="V63" s="63" t="s">
        <v>1872</v>
      </c>
      <c r="W63" s="63" t="s">
        <v>1873</v>
      </c>
      <c r="X63" s="63" t="s">
        <v>1874</v>
      </c>
      <c r="Y63" s="63" t="s">
        <v>1875</v>
      </c>
      <c r="Z63" s="63" t="s">
        <v>1876</v>
      </c>
      <c r="AA63" s="63" t="s">
        <v>1877</v>
      </c>
      <c r="AB63" s="78" t="s">
        <v>1878</v>
      </c>
    </row>
    <row r="64" spans="1:29" x14ac:dyDescent="0.3">
      <c r="A64" s="9" t="s">
        <v>246</v>
      </c>
      <c r="B64" s="9" t="str">
        <f t="shared" si="6"/>
        <v>1. Zastąpienie</v>
      </c>
      <c r="D64" s="62" t="s">
        <v>1405</v>
      </c>
      <c r="E64" s="63" t="s">
        <v>1406</v>
      </c>
      <c r="F64" s="63" t="s">
        <v>1407</v>
      </c>
      <c r="G64" s="64" t="s">
        <v>1408</v>
      </c>
      <c r="H64" s="63" t="s">
        <v>1409</v>
      </c>
      <c r="I64" s="53" t="s">
        <v>71</v>
      </c>
      <c r="J64" s="63" t="s">
        <v>1879</v>
      </c>
      <c r="K64" s="63" t="s">
        <v>1880</v>
      </c>
      <c r="L64" s="63" t="s">
        <v>1881</v>
      </c>
      <c r="M64" s="63" t="s">
        <v>1882</v>
      </c>
      <c r="N64" s="63"/>
      <c r="O64" s="63" t="s">
        <v>1883</v>
      </c>
      <c r="P64" s="63" t="s">
        <v>1884</v>
      </c>
      <c r="Q64" s="63" t="s">
        <v>1885</v>
      </c>
      <c r="R64" s="63" t="s">
        <v>1886</v>
      </c>
      <c r="S64" s="63" t="s">
        <v>1887</v>
      </c>
      <c r="T64" s="63" t="s">
        <v>1888</v>
      </c>
      <c r="U64" s="63" t="s">
        <v>1889</v>
      </c>
      <c r="V64" s="63" t="s">
        <v>1890</v>
      </c>
      <c r="W64" s="63" t="s">
        <v>1891</v>
      </c>
      <c r="X64" s="63" t="s">
        <v>1892</v>
      </c>
      <c r="Y64" s="63" t="s">
        <v>1893</v>
      </c>
      <c r="Z64" s="63" t="s">
        <v>1894</v>
      </c>
      <c r="AA64" s="63" t="s">
        <v>1895</v>
      </c>
      <c r="AB64" s="78" t="s">
        <v>1896</v>
      </c>
    </row>
    <row r="65" spans="1:28" x14ac:dyDescent="0.3">
      <c r="A65" s="9" t="s">
        <v>249</v>
      </c>
      <c r="B65" s="9" t="str">
        <f t="shared" si="6"/>
        <v>2. Ograniczenie</v>
      </c>
      <c r="D65" s="62" t="s">
        <v>1410</v>
      </c>
      <c r="E65" s="63" t="s">
        <v>1411</v>
      </c>
      <c r="F65" s="63" t="s">
        <v>1412</v>
      </c>
      <c r="G65" s="64" t="s">
        <v>1413</v>
      </c>
      <c r="H65" s="63" t="s">
        <v>1414</v>
      </c>
      <c r="I65" s="53" t="s">
        <v>72</v>
      </c>
      <c r="J65" s="63" t="s">
        <v>1897</v>
      </c>
      <c r="K65" s="63" t="s">
        <v>1898</v>
      </c>
      <c r="L65" s="63" t="s">
        <v>1899</v>
      </c>
      <c r="M65" s="63" t="s">
        <v>1900</v>
      </c>
      <c r="N65" s="63"/>
      <c r="O65" s="63" t="s">
        <v>1901</v>
      </c>
      <c r="P65" s="63" t="s">
        <v>1902</v>
      </c>
      <c r="Q65" s="63" t="s">
        <v>1903</v>
      </c>
      <c r="R65" s="63" t="s">
        <v>1904</v>
      </c>
      <c r="S65" s="63" t="s">
        <v>1905</v>
      </c>
      <c r="T65" s="63" t="s">
        <v>1906</v>
      </c>
      <c r="U65" s="63" t="s">
        <v>1907</v>
      </c>
      <c r="V65" s="63" t="s">
        <v>1908</v>
      </c>
      <c r="W65" s="63" t="s">
        <v>1909</v>
      </c>
      <c r="X65" s="63" t="s">
        <v>1910</v>
      </c>
      <c r="Y65" s="63" t="s">
        <v>1911</v>
      </c>
      <c r="Z65" s="63" t="s">
        <v>1912</v>
      </c>
      <c r="AA65" s="63" t="s">
        <v>1913</v>
      </c>
      <c r="AB65" s="78" t="s">
        <v>1914</v>
      </c>
    </row>
    <row r="66" spans="1:28" x14ac:dyDescent="0.3">
      <c r="A66" s="9" t="s">
        <v>252</v>
      </c>
      <c r="B66" s="9" t="str">
        <f t="shared" si="6"/>
        <v>3. Udoskonalenie</v>
      </c>
      <c r="D66" s="62" t="s">
        <v>1415</v>
      </c>
      <c r="E66" s="63" t="s">
        <v>1416</v>
      </c>
      <c r="F66" s="63" t="s">
        <v>1417</v>
      </c>
      <c r="G66" s="64" t="s">
        <v>1418</v>
      </c>
      <c r="H66" s="63" t="s">
        <v>1419</v>
      </c>
      <c r="I66" s="53" t="s">
        <v>73</v>
      </c>
      <c r="J66" s="63" t="s">
        <v>1915</v>
      </c>
      <c r="K66" s="63" t="s">
        <v>1916</v>
      </c>
      <c r="L66" s="63" t="s">
        <v>1917</v>
      </c>
      <c r="M66" s="63" t="s">
        <v>1918</v>
      </c>
      <c r="N66" s="63"/>
      <c r="O66" s="63" t="s">
        <v>1919</v>
      </c>
      <c r="P66" s="63" t="s">
        <v>1920</v>
      </c>
      <c r="Q66" s="63" t="s">
        <v>1921</v>
      </c>
      <c r="R66" s="63" t="s">
        <v>1922</v>
      </c>
      <c r="S66" s="63" t="s">
        <v>1923</v>
      </c>
      <c r="T66" s="63" t="s">
        <v>1924</v>
      </c>
      <c r="U66" s="63" t="s">
        <v>1925</v>
      </c>
      <c r="V66" s="63" t="s">
        <v>1926</v>
      </c>
      <c r="W66" s="63" t="s">
        <v>1927</v>
      </c>
      <c r="X66" s="63" t="s">
        <v>1928</v>
      </c>
      <c r="Y66" s="63" t="s">
        <v>1929</v>
      </c>
      <c r="Z66" s="63" t="s">
        <v>1930</v>
      </c>
      <c r="AA66" s="63" t="s">
        <v>1931</v>
      </c>
      <c r="AB66" s="78" t="s">
        <v>1932</v>
      </c>
    </row>
    <row r="67" spans="1:28" x14ac:dyDescent="0.3">
      <c r="A67" s="9" t="s">
        <v>260</v>
      </c>
      <c r="B67" s="9" t="str">
        <f t="shared" si="6"/>
        <v>4. Inne</v>
      </c>
      <c r="D67" s="62" t="s">
        <v>1420</v>
      </c>
      <c r="E67" s="63" t="s">
        <v>1421</v>
      </c>
      <c r="F67" s="63" t="s">
        <v>1422</v>
      </c>
      <c r="G67" s="64" t="s">
        <v>1423</v>
      </c>
      <c r="H67" s="63" t="s">
        <v>1424</v>
      </c>
      <c r="I67" s="53" t="s">
        <v>255</v>
      </c>
      <c r="J67" s="63" t="s">
        <v>1933</v>
      </c>
      <c r="K67" s="63" t="s">
        <v>1934</v>
      </c>
      <c r="L67" s="63" t="s">
        <v>1934</v>
      </c>
      <c r="M67" s="63" t="s">
        <v>1935</v>
      </c>
      <c r="N67" s="63"/>
      <c r="O67" s="63" t="s">
        <v>1936</v>
      </c>
      <c r="P67" s="63" t="s">
        <v>1937</v>
      </c>
      <c r="Q67" s="63" t="s">
        <v>1938</v>
      </c>
      <c r="R67" s="63" t="s">
        <v>1939</v>
      </c>
      <c r="S67" s="63" t="s">
        <v>1940</v>
      </c>
      <c r="T67" s="63" t="s">
        <v>2909</v>
      </c>
      <c r="U67" s="63" t="s">
        <v>1941</v>
      </c>
      <c r="V67" s="63" t="s">
        <v>1942</v>
      </c>
      <c r="W67" s="63" t="s">
        <v>1943</v>
      </c>
      <c r="X67" s="63" t="s">
        <v>1944</v>
      </c>
      <c r="Y67" s="63" t="s">
        <v>1945</v>
      </c>
      <c r="Z67" s="63" t="s">
        <v>2910</v>
      </c>
      <c r="AA67" s="63" t="s">
        <v>2911</v>
      </c>
      <c r="AB67" s="78" t="s">
        <v>1946</v>
      </c>
    </row>
    <row r="68" spans="1:28" x14ac:dyDescent="0.3">
      <c r="A68" s="9" t="s">
        <v>74</v>
      </c>
      <c r="B68" s="9" t="str">
        <f t="shared" si="6"/>
        <v>Powody oceny retrospektywnej</v>
      </c>
      <c r="D68" s="62" t="s">
        <v>1425</v>
      </c>
      <c r="E68" s="63" t="s">
        <v>1426</v>
      </c>
      <c r="F68" s="63" t="s">
        <v>1427</v>
      </c>
      <c r="G68" s="64" t="s">
        <v>1428</v>
      </c>
      <c r="H68" s="63" t="s">
        <v>1429</v>
      </c>
      <c r="I68" s="53" t="s">
        <v>267</v>
      </c>
      <c r="J68" s="63" t="s">
        <v>1947</v>
      </c>
      <c r="K68" s="63" t="s">
        <v>1948</v>
      </c>
      <c r="L68" s="63" t="s">
        <v>1949</v>
      </c>
      <c r="M68" s="63" t="s">
        <v>1950</v>
      </c>
      <c r="N68" s="63"/>
      <c r="O68" s="63" t="s">
        <v>1951</v>
      </c>
      <c r="P68" s="63" t="s">
        <v>1952</v>
      </c>
      <c r="Q68" s="63" t="s">
        <v>1953</v>
      </c>
      <c r="R68" s="63" t="s">
        <v>1954</v>
      </c>
      <c r="S68" s="63" t="s">
        <v>1955</v>
      </c>
      <c r="T68" s="63" t="s">
        <v>1956</v>
      </c>
      <c r="U68" s="63" t="s">
        <v>1957</v>
      </c>
      <c r="V68" s="63" t="s">
        <v>1958</v>
      </c>
      <c r="W68" s="63" t="s">
        <v>1959</v>
      </c>
      <c r="X68" s="63" t="s">
        <v>1960</v>
      </c>
      <c r="Y68" s="63" t="s">
        <v>1961</v>
      </c>
      <c r="Z68" s="63" t="s">
        <v>1962</v>
      </c>
      <c r="AA68" s="63" t="s">
        <v>1963</v>
      </c>
      <c r="AB68" s="78" t="s">
        <v>1964</v>
      </c>
    </row>
    <row r="69" spans="1:28" x14ac:dyDescent="0.3">
      <c r="A69" s="9" t="s">
        <v>75</v>
      </c>
      <c r="B69" s="9" t="str">
        <f t="shared" si="6"/>
        <v>Obejmuje dotkliwe procedury</v>
      </c>
      <c r="D69" s="62" t="s">
        <v>1430</v>
      </c>
      <c r="E69" s="63" t="s">
        <v>1431</v>
      </c>
      <c r="F69" s="63" t="s">
        <v>1432</v>
      </c>
      <c r="G69" s="64" t="s">
        <v>1433</v>
      </c>
      <c r="H69" s="63" t="s">
        <v>1434</v>
      </c>
      <c r="I69" s="53" t="s">
        <v>79</v>
      </c>
      <c r="J69" s="63" t="s">
        <v>1965</v>
      </c>
      <c r="K69" s="63" t="s">
        <v>1966</v>
      </c>
      <c r="L69" s="63" t="s">
        <v>1967</v>
      </c>
      <c r="M69" s="63" t="s">
        <v>1968</v>
      </c>
      <c r="N69" s="63"/>
      <c r="O69" s="63" t="s">
        <v>1969</v>
      </c>
      <c r="P69" s="63" t="s">
        <v>1970</v>
      </c>
      <c r="Q69" s="63" t="s">
        <v>1971</v>
      </c>
      <c r="R69" s="63" t="s">
        <v>1972</v>
      </c>
      <c r="S69" s="63" t="s">
        <v>1973</v>
      </c>
      <c r="T69" s="63" t="s">
        <v>1974</v>
      </c>
      <c r="U69" s="63" t="s">
        <v>1975</v>
      </c>
      <c r="V69" s="63" t="s">
        <v>1976</v>
      </c>
      <c r="W69" s="63" t="s">
        <v>1977</v>
      </c>
      <c r="X69" s="63" t="s">
        <v>1978</v>
      </c>
      <c r="Y69" s="63" t="s">
        <v>1979</v>
      </c>
      <c r="Z69" s="63" t="s">
        <v>1980</v>
      </c>
      <c r="AA69" s="63" t="s">
        <v>1981</v>
      </c>
      <c r="AB69" s="78" t="s">
        <v>1982</v>
      </c>
    </row>
    <row r="70" spans="1:28" x14ac:dyDescent="0.3">
      <c r="A70" s="9" t="s">
        <v>76</v>
      </c>
      <c r="B70" s="9" t="str">
        <f t="shared" si="6"/>
        <v>Wykorzystuje zwierzęta z rzędu naczelnych</v>
      </c>
      <c r="D70" s="62" t="s">
        <v>1435</v>
      </c>
      <c r="E70" s="63" t="s">
        <v>1436</v>
      </c>
      <c r="F70" s="63" t="s">
        <v>1437</v>
      </c>
      <c r="G70" s="64" t="s">
        <v>1438</v>
      </c>
      <c r="H70" s="63" t="s">
        <v>1439</v>
      </c>
      <c r="I70" s="53" t="s">
        <v>80</v>
      </c>
      <c r="J70" s="63" t="s">
        <v>1983</v>
      </c>
      <c r="K70" s="63" t="s">
        <v>1984</v>
      </c>
      <c r="L70" s="63" t="s">
        <v>1985</v>
      </c>
      <c r="M70" s="63" t="s">
        <v>1986</v>
      </c>
      <c r="N70" s="63"/>
      <c r="O70" s="63" t="s">
        <v>1987</v>
      </c>
      <c r="P70" s="63" t="s">
        <v>1988</v>
      </c>
      <c r="Q70" s="63" t="s">
        <v>1989</v>
      </c>
      <c r="R70" s="63" t="s">
        <v>1990</v>
      </c>
      <c r="S70" s="63" t="s">
        <v>1991</v>
      </c>
      <c r="T70" s="63" t="s">
        <v>1992</v>
      </c>
      <c r="U70" s="63" t="s">
        <v>1993</v>
      </c>
      <c r="V70" s="63" t="s">
        <v>1994</v>
      </c>
      <c r="W70" s="63" t="s">
        <v>1995</v>
      </c>
      <c r="X70" s="63" t="s">
        <v>1996</v>
      </c>
      <c r="Y70" s="63" t="s">
        <v>1997</v>
      </c>
      <c r="Z70" s="63" t="s">
        <v>1998</v>
      </c>
      <c r="AA70" s="63" t="s">
        <v>1999</v>
      </c>
      <c r="AB70" s="78" t="s">
        <v>2000</v>
      </c>
    </row>
    <row r="71" spans="1:28" x14ac:dyDescent="0.3">
      <c r="A71" s="9" t="s">
        <v>77</v>
      </c>
      <c r="B71" s="9" t="str">
        <f t="shared" si="6"/>
        <v>Inny powód</v>
      </c>
      <c r="D71" s="62" t="s">
        <v>1440</v>
      </c>
      <c r="E71" s="63" t="s">
        <v>1441</v>
      </c>
      <c r="F71" s="63" t="s">
        <v>1442</v>
      </c>
      <c r="G71" s="64" t="s">
        <v>1443</v>
      </c>
      <c r="H71" s="63" t="s">
        <v>1444</v>
      </c>
      <c r="I71" s="53" t="s">
        <v>81</v>
      </c>
      <c r="J71" s="63" t="s">
        <v>2001</v>
      </c>
      <c r="K71" s="63" t="s">
        <v>2002</v>
      </c>
      <c r="L71" s="63" t="s">
        <v>2003</v>
      </c>
      <c r="M71" s="63" t="s">
        <v>2004</v>
      </c>
      <c r="N71" s="63"/>
      <c r="O71" s="63" t="s">
        <v>2005</v>
      </c>
      <c r="P71" s="63" t="s">
        <v>2006</v>
      </c>
      <c r="Q71" s="63" t="s">
        <v>2007</v>
      </c>
      <c r="R71" s="63" t="s">
        <v>2008</v>
      </c>
      <c r="S71" s="63" t="s">
        <v>2009</v>
      </c>
      <c r="T71" s="63" t="s">
        <v>2010</v>
      </c>
      <c r="U71" s="63" t="s">
        <v>2011</v>
      </c>
      <c r="V71" s="63" t="s">
        <v>2012</v>
      </c>
      <c r="W71" s="63" t="s">
        <v>2013</v>
      </c>
      <c r="X71" s="63" t="s">
        <v>2014</v>
      </c>
      <c r="Y71" s="63" t="s">
        <v>2015</v>
      </c>
      <c r="Z71" s="63" t="s">
        <v>2016</v>
      </c>
      <c r="AA71" s="63" t="s">
        <v>2017</v>
      </c>
      <c r="AB71" s="78" t="s">
        <v>2018</v>
      </c>
    </row>
    <row r="72" spans="1:28" x14ac:dyDescent="0.3">
      <c r="A72" s="9" t="s">
        <v>78</v>
      </c>
      <c r="B72" s="9" t="str">
        <f t="shared" si="6"/>
        <v>Proszę wyjaśnić „Inną powód”</v>
      </c>
      <c r="D72" s="62" t="s">
        <v>1445</v>
      </c>
      <c r="E72" s="63" t="s">
        <v>1446</v>
      </c>
      <c r="F72" s="63" t="s">
        <v>1447</v>
      </c>
      <c r="G72" s="64" t="s">
        <v>1448</v>
      </c>
      <c r="H72" s="63" t="s">
        <v>1449</v>
      </c>
      <c r="I72" s="53" t="s">
        <v>268</v>
      </c>
      <c r="J72" s="63" t="s">
        <v>2019</v>
      </c>
      <c r="K72" s="63" t="s">
        <v>2020</v>
      </c>
      <c r="L72" s="63" t="s">
        <v>2021</v>
      </c>
      <c r="M72" s="63" t="s">
        <v>2022</v>
      </c>
      <c r="N72" s="63"/>
      <c r="O72" s="63" t="s">
        <v>2023</v>
      </c>
      <c r="P72" s="63" t="s">
        <v>2024</v>
      </c>
      <c r="Q72" s="63" t="s">
        <v>2025</v>
      </c>
      <c r="R72" s="63" t="s">
        <v>2026</v>
      </c>
      <c r="S72" s="63" t="s">
        <v>2027</v>
      </c>
      <c r="T72" s="63" t="s">
        <v>2912</v>
      </c>
      <c r="U72" s="63" t="s">
        <v>2028</v>
      </c>
      <c r="V72" s="63" t="s">
        <v>2029</v>
      </c>
      <c r="W72" s="63" t="s">
        <v>2030</v>
      </c>
      <c r="X72" s="63" t="s">
        <v>2031</v>
      </c>
      <c r="Y72" s="63" t="s">
        <v>2032</v>
      </c>
      <c r="Z72" s="63" t="s">
        <v>2913</v>
      </c>
      <c r="AA72" s="63" t="s">
        <v>2914</v>
      </c>
      <c r="AB72" s="78" t="s">
        <v>2033</v>
      </c>
    </row>
    <row r="73" spans="1:28" x14ac:dyDescent="0.3">
      <c r="A73" s="9" t="s">
        <v>82</v>
      </c>
      <c r="B73" s="9" t="str">
        <f t="shared" si="6"/>
        <v>Należy wybrać co najmniej jeden powód!</v>
      </c>
      <c r="D73" s="62" t="s">
        <v>1450</v>
      </c>
      <c r="E73" s="63" t="s">
        <v>1451</v>
      </c>
      <c r="F73" s="63" t="s">
        <v>1452</v>
      </c>
      <c r="G73" s="64" t="s">
        <v>1453</v>
      </c>
      <c r="H73" s="63" t="s">
        <v>1454</v>
      </c>
      <c r="I73" s="53" t="s">
        <v>317</v>
      </c>
      <c r="J73" s="63" t="s">
        <v>2034</v>
      </c>
      <c r="K73" s="63" t="s">
        <v>2035</v>
      </c>
      <c r="L73" s="63" t="s">
        <v>2036</v>
      </c>
      <c r="M73" s="63" t="s">
        <v>2037</v>
      </c>
      <c r="N73" s="63"/>
      <c r="O73" s="63" t="s">
        <v>2038</v>
      </c>
      <c r="P73" s="63" t="s">
        <v>2039</v>
      </c>
      <c r="Q73" s="63" t="s">
        <v>2040</v>
      </c>
      <c r="R73" s="63" t="s">
        <v>2041</v>
      </c>
      <c r="S73" s="63" t="s">
        <v>2042</v>
      </c>
      <c r="T73" s="63" t="s">
        <v>2043</v>
      </c>
      <c r="U73" s="63" t="s">
        <v>2044</v>
      </c>
      <c r="V73" s="63" t="s">
        <v>2045</v>
      </c>
      <c r="W73" s="63" t="s">
        <v>2046</v>
      </c>
      <c r="X73" s="63" t="s">
        <v>2047</v>
      </c>
      <c r="Y73" s="63" t="s">
        <v>2048</v>
      </c>
      <c r="Z73" s="63" t="s">
        <v>2049</v>
      </c>
      <c r="AA73" s="63" t="s">
        <v>2050</v>
      </c>
      <c r="AB73" s="78" t="s">
        <v>2051</v>
      </c>
    </row>
    <row r="74" spans="1:28" x14ac:dyDescent="0.3">
      <c r="A74" s="9" t="s">
        <v>83</v>
      </c>
      <c r="B74" s="9" t="str">
        <f t="shared" si="6"/>
        <v>Wartość niespójna!</v>
      </c>
      <c r="D74" s="62" t="s">
        <v>1455</v>
      </c>
      <c r="E74" s="63" t="s">
        <v>1456</v>
      </c>
      <c r="F74" s="63" t="s">
        <v>1457</v>
      </c>
      <c r="G74" s="64" t="s">
        <v>1458</v>
      </c>
      <c r="H74" s="63" t="s">
        <v>1459</v>
      </c>
      <c r="I74" s="53" t="s">
        <v>84</v>
      </c>
      <c r="J74" s="63" t="s">
        <v>2052</v>
      </c>
      <c r="K74" s="63" t="s">
        <v>2053</v>
      </c>
      <c r="L74" s="63" t="s">
        <v>2054</v>
      </c>
      <c r="M74" s="63" t="s">
        <v>2055</v>
      </c>
      <c r="N74" s="63"/>
      <c r="O74" s="63" t="s">
        <v>2056</v>
      </c>
      <c r="P74" s="63" t="s">
        <v>2057</v>
      </c>
      <c r="Q74" s="63" t="s">
        <v>2058</v>
      </c>
      <c r="R74" s="63" t="s">
        <v>2059</v>
      </c>
      <c r="S74" s="63" t="s">
        <v>2060</v>
      </c>
      <c r="T74" s="63" t="s">
        <v>2061</v>
      </c>
      <c r="U74" s="63" t="s">
        <v>2062</v>
      </c>
      <c r="V74" s="63" t="s">
        <v>2063</v>
      </c>
      <c r="W74" s="63" t="s">
        <v>2064</v>
      </c>
      <c r="X74" s="63" t="s">
        <v>2065</v>
      </c>
      <c r="Y74" s="63" t="s">
        <v>2066</v>
      </c>
      <c r="Z74" s="63" t="s">
        <v>2067</v>
      </c>
      <c r="AA74" s="63" t="s">
        <v>2068</v>
      </c>
      <c r="AB74" s="78" t="s">
        <v>2069</v>
      </c>
    </row>
    <row r="75" spans="1:28" x14ac:dyDescent="0.3">
      <c r="A75" s="9" t="s">
        <v>296</v>
      </c>
      <c r="B75" s="9" t="str">
        <f t="shared" si="6"/>
        <v>Identyfikator krajowy OR</v>
      </c>
      <c r="D75" s="62" t="s">
        <v>1460</v>
      </c>
      <c r="E75" s="63" t="s">
        <v>1461</v>
      </c>
      <c r="F75" s="63" t="s">
        <v>1462</v>
      </c>
      <c r="G75" s="64" t="s">
        <v>1463</v>
      </c>
      <c r="H75" s="63" t="s">
        <v>1464</v>
      </c>
      <c r="I75" s="53" t="s">
        <v>297</v>
      </c>
      <c r="J75" s="63" t="s">
        <v>2070</v>
      </c>
      <c r="K75" s="63" t="s">
        <v>2071</v>
      </c>
      <c r="L75" s="63" t="s">
        <v>2072</v>
      </c>
      <c r="M75" s="63" t="s">
        <v>2073</v>
      </c>
      <c r="N75" s="63"/>
      <c r="O75" s="63" t="s">
        <v>2074</v>
      </c>
      <c r="P75" s="63" t="s">
        <v>2075</v>
      </c>
      <c r="Q75" s="63" t="s">
        <v>2076</v>
      </c>
      <c r="R75" s="63" t="s">
        <v>2077</v>
      </c>
      <c r="S75" s="63" t="s">
        <v>2078</v>
      </c>
      <c r="T75" s="63" t="s">
        <v>2915</v>
      </c>
      <c r="U75" s="63" t="s">
        <v>2079</v>
      </c>
      <c r="V75" s="63" t="s">
        <v>2080</v>
      </c>
      <c r="W75" s="63" t="s">
        <v>2081</v>
      </c>
      <c r="X75" s="63" t="s">
        <v>2082</v>
      </c>
      <c r="Y75" s="63" t="s">
        <v>2083</v>
      </c>
      <c r="Z75" s="63" t="s">
        <v>2916</v>
      </c>
      <c r="AA75" s="63" t="s">
        <v>2917</v>
      </c>
      <c r="AB75" s="78" t="s">
        <v>2084</v>
      </c>
    </row>
    <row r="76" spans="1:28" x14ac:dyDescent="0.3">
      <c r="A76" s="9" t="s">
        <v>261</v>
      </c>
      <c r="B76" s="9" t="str">
        <f t="shared" ref="B76" si="7">IF(TRIM(HLOOKUP(language_or_default,textTranslations,MATCH(A76,text,0),FALSE))="",HLOOKUP("en",textTranslations,MATCH(A76,text,0),FALSE),HLOOKUP(language_or_default,textTranslations,MATCH(A76,text,0),FALSE))</f>
        <v>Identyfikator NSD</v>
      </c>
      <c r="D76" s="62" t="s">
        <v>1365</v>
      </c>
      <c r="E76" s="63" t="s">
        <v>1465</v>
      </c>
      <c r="F76" s="63" t="s">
        <v>1466</v>
      </c>
      <c r="G76" s="64" t="s">
        <v>1467</v>
      </c>
      <c r="H76" s="63" t="s">
        <v>1468</v>
      </c>
      <c r="I76" s="53" t="s">
        <v>262</v>
      </c>
      <c r="J76" s="63" t="s">
        <v>2085</v>
      </c>
      <c r="K76" s="63" t="s">
        <v>2086</v>
      </c>
      <c r="L76" s="63" t="s">
        <v>2087</v>
      </c>
      <c r="M76" s="63" t="s">
        <v>2088</v>
      </c>
      <c r="N76" s="63"/>
      <c r="O76" s="63" t="s">
        <v>2089</v>
      </c>
      <c r="P76" s="63" t="s">
        <v>2090</v>
      </c>
      <c r="Q76" s="63" t="s">
        <v>2091</v>
      </c>
      <c r="R76" s="63" t="s">
        <v>2092</v>
      </c>
      <c r="S76" s="63" t="s">
        <v>2093</v>
      </c>
      <c r="T76" s="63" t="s">
        <v>2094</v>
      </c>
      <c r="U76" s="63" t="s">
        <v>2095</v>
      </c>
      <c r="V76" s="63" t="s">
        <v>2096</v>
      </c>
      <c r="W76" s="63" t="s">
        <v>2097</v>
      </c>
      <c r="X76" s="63" t="s">
        <v>2098</v>
      </c>
      <c r="Y76" s="63" t="s">
        <v>2099</v>
      </c>
      <c r="Z76" s="63" t="s">
        <v>2100</v>
      </c>
      <c r="AA76" s="63" t="s">
        <v>2101</v>
      </c>
      <c r="AB76" s="78" t="s">
        <v>2102</v>
      </c>
    </row>
    <row r="77" spans="1:28" x14ac:dyDescent="0.3">
      <c r="A77" s="9" t="s">
        <v>294</v>
      </c>
      <c r="B77" s="9" t="str">
        <f t="shared" ref="B77" si="8">IF(TRIM(HLOOKUP(language_or_default,textTranslations,MATCH(A77,text,0),FALSE))="",HLOOKUP("en",textTranslations,MATCH(A77,text,0),FALSE),HLOOKUP(language_or_default,textTranslations,MATCH(A77,text,0),FALSE))</f>
        <v>Identyfikator krajowy NSD</v>
      </c>
      <c r="D77" s="62" t="s">
        <v>1469</v>
      </c>
      <c r="E77" s="63" t="s">
        <v>1470</v>
      </c>
      <c r="F77" s="63" t="s">
        <v>1471</v>
      </c>
      <c r="G77" s="64" t="s">
        <v>1472</v>
      </c>
      <c r="H77" s="63" t="s">
        <v>1473</v>
      </c>
      <c r="I77" s="53" t="s">
        <v>295</v>
      </c>
      <c r="J77" s="63" t="s">
        <v>2103</v>
      </c>
      <c r="K77" s="63" t="s">
        <v>2104</v>
      </c>
      <c r="L77" s="63" t="s">
        <v>2072</v>
      </c>
      <c r="M77" s="63" t="s">
        <v>2105</v>
      </c>
      <c r="N77" s="63"/>
      <c r="O77" s="63" t="s">
        <v>2106</v>
      </c>
      <c r="P77" s="63" t="s">
        <v>2107</v>
      </c>
      <c r="Q77" s="63" t="s">
        <v>2108</v>
      </c>
      <c r="R77" s="63" t="s">
        <v>2109</v>
      </c>
      <c r="S77" s="63" t="s">
        <v>2110</v>
      </c>
      <c r="T77" s="63" t="s">
        <v>2111</v>
      </c>
      <c r="U77" s="63" t="s">
        <v>2112</v>
      </c>
      <c r="V77" s="63" t="s">
        <v>2113</v>
      </c>
      <c r="W77" s="63" t="s">
        <v>2114</v>
      </c>
      <c r="X77" s="63" t="s">
        <v>2115</v>
      </c>
      <c r="Y77" s="63" t="s">
        <v>2116</v>
      </c>
      <c r="Z77" s="63" t="s">
        <v>2117</v>
      </c>
      <c r="AA77" s="63" t="s">
        <v>2118</v>
      </c>
      <c r="AB77" s="78" t="s">
        <v>2119</v>
      </c>
    </row>
    <row r="78" spans="1:28" x14ac:dyDescent="0.3">
      <c r="A78" s="9" t="s">
        <v>216</v>
      </c>
      <c r="B78" s="9" t="str">
        <f t="shared" ref="B78:B94" si="9">IF(TRIM(HLOOKUP(language_or_default,textTranslations,MATCH(A78,text,0),FALSE))="",HLOOKUP("en",textTranslations,MATCH(A78,text,0),FALSE),HLOOKUP(language_or_default,textTranslations,MATCH(A78,text,0),FALSE))</f>
        <v>Całkowita liczba musi być wyższa niż 0!</v>
      </c>
      <c r="D78" s="62" t="s">
        <v>1474</v>
      </c>
      <c r="E78" s="63" t="s">
        <v>1475</v>
      </c>
      <c r="F78" s="63" t="s">
        <v>1476</v>
      </c>
      <c r="G78" s="64" t="s">
        <v>1477</v>
      </c>
      <c r="H78" s="63" t="s">
        <v>1478</v>
      </c>
      <c r="I78" s="53" t="s">
        <v>219</v>
      </c>
      <c r="J78" s="63" t="s">
        <v>2120</v>
      </c>
      <c r="K78" s="63" t="s">
        <v>2121</v>
      </c>
      <c r="L78" s="63" t="s">
        <v>2122</v>
      </c>
      <c r="M78" s="63" t="s">
        <v>2123</v>
      </c>
      <c r="N78" s="63"/>
      <c r="O78" s="63" t="s">
        <v>2124</v>
      </c>
      <c r="P78" s="63" t="s">
        <v>2125</v>
      </c>
      <c r="Q78" s="63" t="s">
        <v>2126</v>
      </c>
      <c r="R78" s="63" t="s">
        <v>2127</v>
      </c>
      <c r="S78" s="63" t="s">
        <v>2128</v>
      </c>
      <c r="T78" s="63" t="s">
        <v>2129</v>
      </c>
      <c r="U78" s="63" t="s">
        <v>2130</v>
      </c>
      <c r="V78" s="63" t="s">
        <v>2131</v>
      </c>
      <c r="W78" s="63" t="s">
        <v>2132</v>
      </c>
      <c r="X78" s="63" t="s">
        <v>2133</v>
      </c>
      <c r="Y78" s="63" t="s">
        <v>2134</v>
      </c>
      <c r="Z78" s="63" t="s">
        <v>2135</v>
      </c>
      <c r="AA78" s="63" t="s">
        <v>2136</v>
      </c>
      <c r="AB78" s="78" t="s">
        <v>2137</v>
      </c>
    </row>
    <row r="79" spans="1:28" x14ac:dyDescent="0.3">
      <c r="A79" s="9" t="s">
        <v>217</v>
      </c>
      <c r="B79" s="9" t="str">
        <f t="shared" si="9"/>
        <v>Należy wybrać gatunek!</v>
      </c>
      <c r="D79" s="62" t="s">
        <v>1479</v>
      </c>
      <c r="E79" s="63" t="s">
        <v>1480</v>
      </c>
      <c r="F79" s="63" t="s">
        <v>1481</v>
      </c>
      <c r="G79" s="64" t="s">
        <v>1482</v>
      </c>
      <c r="H79" s="63" t="s">
        <v>1483</v>
      </c>
      <c r="I79" s="53" t="s">
        <v>218</v>
      </c>
      <c r="J79" s="63" t="s">
        <v>2138</v>
      </c>
      <c r="K79" s="63" t="s">
        <v>2139</v>
      </c>
      <c r="L79" s="63" t="s">
        <v>2140</v>
      </c>
      <c r="M79" s="63" t="s">
        <v>2141</v>
      </c>
      <c r="N79" s="63"/>
      <c r="O79" s="63" t="s">
        <v>2142</v>
      </c>
      <c r="P79" s="63" t="s">
        <v>2143</v>
      </c>
      <c r="Q79" s="63" t="s">
        <v>2144</v>
      </c>
      <c r="R79" s="63" t="s">
        <v>2145</v>
      </c>
      <c r="S79" s="63" t="s">
        <v>2146</v>
      </c>
      <c r="T79" s="63" t="s">
        <v>2147</v>
      </c>
      <c r="U79" s="63" t="s">
        <v>2148</v>
      </c>
      <c r="V79" s="63" t="s">
        <v>2149</v>
      </c>
      <c r="W79" s="63" t="s">
        <v>2150</v>
      </c>
      <c r="X79" s="63" t="s">
        <v>2151</v>
      </c>
      <c r="Y79" s="63" t="s">
        <v>2152</v>
      </c>
      <c r="Z79" s="63" t="s">
        <v>2153</v>
      </c>
      <c r="AA79" s="63" t="s">
        <v>2154</v>
      </c>
      <c r="AB79" s="78" t="s">
        <v>2155</v>
      </c>
    </row>
    <row r="80" spans="1:28" x14ac:dyDescent="0.3">
      <c r="A80" s="9" t="s">
        <v>221</v>
      </c>
      <c r="B80" s="9" t="str">
        <f t="shared" si="9"/>
        <v>Co najmniej 1 wiersz!</v>
      </c>
      <c r="D80" s="62" t="s">
        <v>1484</v>
      </c>
      <c r="E80" s="63" t="s">
        <v>1485</v>
      </c>
      <c r="F80" s="63" t="s">
        <v>1486</v>
      </c>
      <c r="G80" s="64" t="s">
        <v>1487</v>
      </c>
      <c r="H80" s="63" t="s">
        <v>1488</v>
      </c>
      <c r="I80" s="53" t="s">
        <v>220</v>
      </c>
      <c r="J80" s="63" t="s">
        <v>2156</v>
      </c>
      <c r="K80" s="63" t="s">
        <v>2157</v>
      </c>
      <c r="L80" s="63" t="s">
        <v>2158</v>
      </c>
      <c r="M80" s="63" t="s">
        <v>2159</v>
      </c>
      <c r="N80" s="63"/>
      <c r="O80" s="63" t="s">
        <v>2160</v>
      </c>
      <c r="P80" s="63" t="s">
        <v>2161</v>
      </c>
      <c r="Q80" s="63" t="s">
        <v>2162</v>
      </c>
      <c r="R80" s="63" t="s">
        <v>2163</v>
      </c>
      <c r="S80" s="63" t="s">
        <v>2164</v>
      </c>
      <c r="T80" s="63" t="s">
        <v>2165</v>
      </c>
      <c r="U80" s="63" t="s">
        <v>2166</v>
      </c>
      <c r="V80" s="63" t="s">
        <v>2167</v>
      </c>
      <c r="W80" s="63" t="s">
        <v>2168</v>
      </c>
      <c r="X80" s="63" t="s">
        <v>2169</v>
      </c>
      <c r="Y80" s="63" t="s">
        <v>2170</v>
      </c>
      <c r="Z80" s="63" t="s">
        <v>2171</v>
      </c>
      <c r="AA80" s="63" t="s">
        <v>2172</v>
      </c>
      <c r="AB80" s="78" t="s">
        <v>2173</v>
      </c>
    </row>
    <row r="81" spans="1:28" x14ac:dyDescent="0.3">
      <c r="A81" s="9" t="s">
        <v>222</v>
      </c>
      <c r="B81" s="9" t="str">
        <f t="shared" si="9"/>
        <v>Gatunek</v>
      </c>
      <c r="D81" s="62" t="s">
        <v>1489</v>
      </c>
      <c r="E81" s="63" t="s">
        <v>1490</v>
      </c>
      <c r="F81" s="63" t="s">
        <v>1491</v>
      </c>
      <c r="G81" s="64" t="s">
        <v>1491</v>
      </c>
      <c r="H81" s="63" t="s">
        <v>1492</v>
      </c>
      <c r="I81" s="53" t="s">
        <v>98</v>
      </c>
      <c r="J81" s="63" t="s">
        <v>2174</v>
      </c>
      <c r="K81" s="63" t="s">
        <v>2175</v>
      </c>
      <c r="L81" s="63" t="s">
        <v>2176</v>
      </c>
      <c r="M81" s="63" t="s">
        <v>2177</v>
      </c>
      <c r="N81" s="63"/>
      <c r="O81" s="63" t="s">
        <v>2178</v>
      </c>
      <c r="P81" s="63" t="s">
        <v>2179</v>
      </c>
      <c r="Q81" s="63" t="s">
        <v>2180</v>
      </c>
      <c r="R81" s="63" t="s">
        <v>2181</v>
      </c>
      <c r="S81" s="63" t="s">
        <v>2182</v>
      </c>
      <c r="T81" s="63" t="s">
        <v>2183</v>
      </c>
      <c r="U81" s="63" t="s">
        <v>2184</v>
      </c>
      <c r="V81" s="63" t="s">
        <v>2185</v>
      </c>
      <c r="W81" s="63" t="s">
        <v>2186</v>
      </c>
      <c r="X81" s="63" t="s">
        <v>2187</v>
      </c>
      <c r="Y81" s="63" t="s">
        <v>1490</v>
      </c>
      <c r="Z81" s="63" t="s">
        <v>2188</v>
      </c>
      <c r="AA81" s="63" t="s">
        <v>2189</v>
      </c>
      <c r="AB81" s="78" t="s">
        <v>2190</v>
      </c>
    </row>
    <row r="82" spans="1:28" x14ac:dyDescent="0.3">
      <c r="A82" s="9" t="s">
        <v>223</v>
      </c>
      <c r="B82" s="9" t="str">
        <f t="shared" si="9"/>
        <v>Terminalne</v>
      </c>
      <c r="D82" s="62" t="s">
        <v>1493</v>
      </c>
      <c r="E82" s="63" t="s">
        <v>1494</v>
      </c>
      <c r="F82" s="63" t="s">
        <v>1495</v>
      </c>
      <c r="G82" s="64" t="s">
        <v>1496</v>
      </c>
      <c r="H82" s="63" t="s">
        <v>1497</v>
      </c>
      <c r="I82" s="53" t="s">
        <v>101</v>
      </c>
      <c r="J82" s="63" t="s">
        <v>2191</v>
      </c>
      <c r="K82" s="63" t="s">
        <v>2192</v>
      </c>
      <c r="L82" s="63" t="s">
        <v>2193</v>
      </c>
      <c r="M82" s="63" t="s">
        <v>2194</v>
      </c>
      <c r="N82" s="63"/>
      <c r="O82" s="63" t="s">
        <v>2195</v>
      </c>
      <c r="P82" s="63" t="s">
        <v>2196</v>
      </c>
      <c r="Q82" s="63" t="s">
        <v>2197</v>
      </c>
      <c r="R82" s="63" t="s">
        <v>2198</v>
      </c>
      <c r="S82" s="63" t="s">
        <v>2199</v>
      </c>
      <c r="T82" s="63" t="s">
        <v>2200</v>
      </c>
      <c r="U82" s="63" t="s">
        <v>2201</v>
      </c>
      <c r="V82" s="63" t="s">
        <v>2202</v>
      </c>
      <c r="W82" s="63" t="s">
        <v>2203</v>
      </c>
      <c r="X82" s="63" t="s">
        <v>2204</v>
      </c>
      <c r="Y82" s="63" t="s">
        <v>2205</v>
      </c>
      <c r="Z82" s="63" t="s">
        <v>2206</v>
      </c>
      <c r="AA82" s="63" t="s">
        <v>2207</v>
      </c>
      <c r="AB82" s="78" t="s">
        <v>1495</v>
      </c>
    </row>
    <row r="83" spans="1:28" x14ac:dyDescent="0.3">
      <c r="A83" s="9" t="s">
        <v>224</v>
      </c>
      <c r="B83" s="9" t="str">
        <f t="shared" si="9"/>
        <v>Łagodne</v>
      </c>
      <c r="D83" s="62" t="s">
        <v>1498</v>
      </c>
      <c r="E83" s="63" t="s">
        <v>1499</v>
      </c>
      <c r="F83" s="63" t="s">
        <v>1500</v>
      </c>
      <c r="G83" s="64" t="s">
        <v>1501</v>
      </c>
      <c r="H83" s="63" t="s">
        <v>1502</v>
      </c>
      <c r="I83" s="53" t="s">
        <v>97</v>
      </c>
      <c r="J83" s="63" t="s">
        <v>2208</v>
      </c>
      <c r="K83" s="63" t="s">
        <v>2209</v>
      </c>
      <c r="L83" s="63" t="s">
        <v>2210</v>
      </c>
      <c r="M83" s="63" t="s">
        <v>2211</v>
      </c>
      <c r="N83" s="63"/>
      <c r="O83" s="63" t="s">
        <v>2212</v>
      </c>
      <c r="P83" s="63" t="s">
        <v>2213</v>
      </c>
      <c r="Q83" s="63" t="s">
        <v>2214</v>
      </c>
      <c r="R83" s="63" t="s">
        <v>2215</v>
      </c>
      <c r="S83" s="63" t="s">
        <v>2216</v>
      </c>
      <c r="T83" s="63" t="s">
        <v>2217</v>
      </c>
      <c r="U83" s="63" t="s">
        <v>2218</v>
      </c>
      <c r="V83" s="63" t="s">
        <v>2219</v>
      </c>
      <c r="W83" s="63" t="s">
        <v>2220</v>
      </c>
      <c r="X83" s="63" t="s">
        <v>2221</v>
      </c>
      <c r="Y83" s="63" t="s">
        <v>2222</v>
      </c>
      <c r="Z83" s="63" t="s">
        <v>2223</v>
      </c>
      <c r="AA83" s="63" t="s">
        <v>2224</v>
      </c>
      <c r="AB83" s="78" t="s">
        <v>97</v>
      </c>
    </row>
    <row r="84" spans="1:28" x14ac:dyDescent="0.3">
      <c r="A84" s="9" t="s">
        <v>225</v>
      </c>
      <c r="B84" s="9" t="str">
        <f t="shared" si="9"/>
        <v>Umiarkowane</v>
      </c>
      <c r="D84" s="62" t="s">
        <v>1503</v>
      </c>
      <c r="E84" s="63" t="s">
        <v>1504</v>
      </c>
      <c r="F84" s="63" t="s">
        <v>1505</v>
      </c>
      <c r="G84" s="64" t="s">
        <v>1506</v>
      </c>
      <c r="H84" s="63" t="s">
        <v>1507</v>
      </c>
      <c r="I84" s="53" t="s">
        <v>99</v>
      </c>
      <c r="J84" s="63" t="s">
        <v>2225</v>
      </c>
      <c r="K84" s="63" t="s">
        <v>2226</v>
      </c>
      <c r="L84" s="63" t="s">
        <v>2227</v>
      </c>
      <c r="M84" s="63" t="s">
        <v>2228</v>
      </c>
      <c r="N84" s="63"/>
      <c r="O84" s="63" t="s">
        <v>2229</v>
      </c>
      <c r="P84" s="63" t="s">
        <v>2230</v>
      </c>
      <c r="Q84" s="63" t="s">
        <v>2231</v>
      </c>
      <c r="R84" s="63" t="s">
        <v>2232</v>
      </c>
      <c r="S84" s="63" t="s">
        <v>2233</v>
      </c>
      <c r="T84" s="63" t="s">
        <v>2234</v>
      </c>
      <c r="U84" s="63" t="s">
        <v>2235</v>
      </c>
      <c r="V84" s="63" t="s">
        <v>2236</v>
      </c>
      <c r="W84" s="63" t="s">
        <v>2225</v>
      </c>
      <c r="X84" s="63" t="s">
        <v>2237</v>
      </c>
      <c r="Y84" s="63" t="s">
        <v>2238</v>
      </c>
      <c r="Z84" s="63" t="s">
        <v>2239</v>
      </c>
      <c r="AA84" s="63" t="s">
        <v>2240</v>
      </c>
      <c r="AB84" s="78" t="s">
        <v>1505</v>
      </c>
    </row>
    <row r="85" spans="1:28" x14ac:dyDescent="0.3">
      <c r="A85" s="9" t="s">
        <v>226</v>
      </c>
      <c r="B85" s="9" t="str">
        <f t="shared" si="9"/>
        <v>Dotkliwe</v>
      </c>
      <c r="D85" s="62" t="s">
        <v>1508</v>
      </c>
      <c r="E85" s="63" t="s">
        <v>1509</v>
      </c>
      <c r="F85" s="63" t="s">
        <v>1510</v>
      </c>
      <c r="G85" s="64" t="s">
        <v>1511</v>
      </c>
      <c r="H85" s="63" t="s">
        <v>1512</v>
      </c>
      <c r="I85" s="53" t="s">
        <v>100</v>
      </c>
      <c r="J85" s="63" t="s">
        <v>2241</v>
      </c>
      <c r="K85" s="63" t="s">
        <v>2242</v>
      </c>
      <c r="L85" s="63" t="s">
        <v>2243</v>
      </c>
      <c r="M85" s="63" t="s">
        <v>2244</v>
      </c>
      <c r="N85" s="63"/>
      <c r="O85" s="63" t="s">
        <v>2245</v>
      </c>
      <c r="P85" s="63" t="s">
        <v>2246</v>
      </c>
      <c r="Q85" s="63" t="s">
        <v>2247</v>
      </c>
      <c r="R85" s="63" t="s">
        <v>2248</v>
      </c>
      <c r="S85" s="63" t="s">
        <v>2249</v>
      </c>
      <c r="T85" s="63" t="s">
        <v>2250</v>
      </c>
      <c r="U85" s="63" t="s">
        <v>2251</v>
      </c>
      <c r="V85" s="63" t="s">
        <v>2252</v>
      </c>
      <c r="W85" s="63" t="s">
        <v>2253</v>
      </c>
      <c r="X85" s="63" t="s">
        <v>2254</v>
      </c>
      <c r="Y85" s="63" t="s">
        <v>2255</v>
      </c>
      <c r="Z85" s="63" t="s">
        <v>2256</v>
      </c>
      <c r="AA85" s="63" t="s">
        <v>2257</v>
      </c>
      <c r="AB85" s="78" t="s">
        <v>2258</v>
      </c>
    </row>
    <row r="86" spans="1:28" x14ac:dyDescent="0.3">
      <c r="A86" s="9" t="s">
        <v>227</v>
      </c>
      <c r="B86" s="9" t="str">
        <f t="shared" si="9"/>
        <v>Łączna liczba</v>
      </c>
      <c r="D86" s="62" t="s">
        <v>1513</v>
      </c>
      <c r="E86" s="63" t="s">
        <v>1514</v>
      </c>
      <c r="F86" s="63" t="s">
        <v>1515</v>
      </c>
      <c r="G86" s="64" t="s">
        <v>1516</v>
      </c>
      <c r="H86" s="63" t="s">
        <v>1517</v>
      </c>
      <c r="I86" s="53" t="s">
        <v>11</v>
      </c>
      <c r="J86" s="63" t="s">
        <v>2259</v>
      </c>
      <c r="K86" s="63" t="s">
        <v>2260</v>
      </c>
      <c r="L86" s="63" t="s">
        <v>2261</v>
      </c>
      <c r="M86" s="63" t="s">
        <v>2262</v>
      </c>
      <c r="N86" s="63"/>
      <c r="O86" s="63" t="s">
        <v>2263</v>
      </c>
      <c r="P86" s="63" t="s">
        <v>2264</v>
      </c>
      <c r="Q86" s="63" t="s">
        <v>2265</v>
      </c>
      <c r="R86" s="63" t="s">
        <v>2266</v>
      </c>
      <c r="S86" s="63" t="s">
        <v>2267</v>
      </c>
      <c r="T86" s="63" t="s">
        <v>2268</v>
      </c>
      <c r="U86" s="63" t="s">
        <v>2269</v>
      </c>
      <c r="V86" s="63" t="s">
        <v>2270</v>
      </c>
      <c r="W86" s="63" t="s">
        <v>2259</v>
      </c>
      <c r="X86" s="63" t="s">
        <v>2271</v>
      </c>
      <c r="Y86" s="63" t="s">
        <v>1514</v>
      </c>
      <c r="Z86" s="63" t="s">
        <v>2272</v>
      </c>
      <c r="AA86" s="63" t="s">
        <v>2273</v>
      </c>
      <c r="AB86" s="78" t="s">
        <v>2274</v>
      </c>
    </row>
    <row r="87" spans="1:28" x14ac:dyDescent="0.3">
      <c r="A87" s="9" t="s">
        <v>235</v>
      </c>
      <c r="B87" s="9" t="str">
        <f t="shared" si="9"/>
        <v>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v>
      </c>
      <c r="D87" s="62" t="s">
        <v>1518</v>
      </c>
      <c r="E87" s="63" t="s">
        <v>1519</v>
      </c>
      <c r="F87" s="63" t="s">
        <v>1520</v>
      </c>
      <c r="G87" s="64" t="s">
        <v>1521</v>
      </c>
      <c r="H87" s="63" t="s">
        <v>1522</v>
      </c>
      <c r="I87" s="53" t="s">
        <v>234</v>
      </c>
      <c r="J87" s="63" t="s">
        <v>2275</v>
      </c>
      <c r="K87" s="63" t="s">
        <v>2276</v>
      </c>
      <c r="L87" s="63" t="s">
        <v>2277</v>
      </c>
      <c r="M87" s="63" t="s">
        <v>2278</v>
      </c>
      <c r="N87" s="63"/>
      <c r="O87" s="63" t="s">
        <v>2279</v>
      </c>
      <c r="P87" s="64" t="s">
        <v>2280</v>
      </c>
      <c r="Q87" s="64" t="s">
        <v>2281</v>
      </c>
      <c r="R87" s="63" t="s">
        <v>2282</v>
      </c>
      <c r="S87" s="63" t="s">
        <v>2283</v>
      </c>
      <c r="T87" s="63" t="s">
        <v>2284</v>
      </c>
      <c r="U87" s="63" t="s">
        <v>2285</v>
      </c>
      <c r="V87" s="63" t="s">
        <v>2286</v>
      </c>
      <c r="W87" s="63" t="s">
        <v>2287</v>
      </c>
      <c r="X87" s="63" t="s">
        <v>2288</v>
      </c>
      <c r="Y87" s="63" t="s">
        <v>2289</v>
      </c>
      <c r="Z87" s="63" t="s">
        <v>2290</v>
      </c>
      <c r="AA87" s="63" t="s">
        <v>2291</v>
      </c>
      <c r="AB87" s="78"/>
    </row>
    <row r="88" spans="1:28" x14ac:dyDescent="0.3">
      <c r="A88" s="9" t="s">
        <v>240</v>
      </c>
      <c r="B88" s="9" t="str">
        <f t="shared" si="9"/>
        <v>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v>
      </c>
      <c r="D88" s="62" t="s">
        <v>1523</v>
      </c>
      <c r="E88" s="63" t="s">
        <v>1524</v>
      </c>
      <c r="F88" s="63" t="s">
        <v>1525</v>
      </c>
      <c r="G88" s="64" t="s">
        <v>1526</v>
      </c>
      <c r="H88" s="63" t="s">
        <v>1527</v>
      </c>
      <c r="I88" s="53" t="s">
        <v>238</v>
      </c>
      <c r="J88" s="63" t="s">
        <v>2292</v>
      </c>
      <c r="K88" s="63" t="s">
        <v>2293</v>
      </c>
      <c r="L88" s="63" t="s">
        <v>2294</v>
      </c>
      <c r="M88" s="63" t="s">
        <v>2295</v>
      </c>
      <c r="N88" s="63"/>
      <c r="O88" s="63" t="s">
        <v>2296</v>
      </c>
      <c r="P88" s="63" t="s">
        <v>2297</v>
      </c>
      <c r="Q88" s="63" t="s">
        <v>2298</v>
      </c>
      <c r="R88" s="63" t="s">
        <v>2299</v>
      </c>
      <c r="S88" s="63" t="s">
        <v>2300</v>
      </c>
      <c r="T88" s="63" t="s">
        <v>2301</v>
      </c>
      <c r="U88" s="63" t="s">
        <v>2302</v>
      </c>
      <c r="V88" s="63" t="s">
        <v>2303</v>
      </c>
      <c r="W88" s="63" t="s">
        <v>2304</v>
      </c>
      <c r="X88" s="63" t="s">
        <v>2305</v>
      </c>
      <c r="Y88" s="63" t="s">
        <v>2306</v>
      </c>
      <c r="Z88" s="63" t="s">
        <v>2307</v>
      </c>
      <c r="AA88" s="63" t="s">
        <v>2308</v>
      </c>
      <c r="AB88" s="78"/>
    </row>
    <row r="89" spans="1:28" x14ac:dyDescent="0.3">
      <c r="A89" s="9" t="s">
        <v>243</v>
      </c>
      <c r="B89" s="9" t="str">
        <f t="shared" si="9"/>
        <v>Jak wygląda los zwierząt utrzymywanych przy życiu po zakończeniu badania w porównaniu z szacunkami? Proszę przedstawić wyjaśnienie.</v>
      </c>
      <c r="D89" s="62" t="s">
        <v>1528</v>
      </c>
      <c r="E89" s="63" t="s">
        <v>1529</v>
      </c>
      <c r="F89" s="63" t="s">
        <v>1530</v>
      </c>
      <c r="G89" s="64" t="s">
        <v>1531</v>
      </c>
      <c r="H89" s="63" t="s">
        <v>1532</v>
      </c>
      <c r="I89" s="53" t="s">
        <v>244</v>
      </c>
      <c r="J89" s="63" t="s">
        <v>2309</v>
      </c>
      <c r="K89" s="63" t="s">
        <v>2310</v>
      </c>
      <c r="L89" s="63" t="s">
        <v>2311</v>
      </c>
      <c r="M89" s="63" t="s">
        <v>2312</v>
      </c>
      <c r="N89" s="63"/>
      <c r="O89" s="63" t="s">
        <v>2313</v>
      </c>
      <c r="P89" s="63" t="s">
        <v>2314</v>
      </c>
      <c r="Q89" s="63" t="s">
        <v>2315</v>
      </c>
      <c r="R89" s="63" t="s">
        <v>2316</v>
      </c>
      <c r="S89" s="63" t="s">
        <v>2317</v>
      </c>
      <c r="T89" s="63" t="s">
        <v>2318</v>
      </c>
      <c r="U89" s="63" t="s">
        <v>2319</v>
      </c>
      <c r="V89" s="63" t="s">
        <v>2320</v>
      </c>
      <c r="W89" s="63" t="s">
        <v>2321</v>
      </c>
      <c r="X89" s="63" t="s">
        <v>2322</v>
      </c>
      <c r="Y89" s="63" t="s">
        <v>2323</v>
      </c>
      <c r="Z89" s="63" t="s">
        <v>2324</v>
      </c>
      <c r="AA89" s="63" t="s">
        <v>2325</v>
      </c>
      <c r="AB89" s="78"/>
    </row>
    <row r="90" spans="1:28" x14ac:dyDescent="0.3">
      <c r="A90" s="9" t="s">
        <v>247</v>
      </c>
      <c r="B90" s="9" t="str">
        <f t="shared" si="9"/>
        <v>Czy dzięki wiedzy uzyskanej w ramach tego projektu zidentyfikowano/rozwinięto nowe podejścia, które mogłyby zastąpić niektóre lub wszystkie przypadki wykorzystania zwierząt w podobnych projektach (w tym opracowanie/zatwierdzenie nowych technik in vitro lub in silico)?</v>
      </c>
      <c r="D90" s="62" t="s">
        <v>1533</v>
      </c>
      <c r="E90" s="63" t="s">
        <v>1534</v>
      </c>
      <c r="F90" s="63" t="s">
        <v>1535</v>
      </c>
      <c r="G90" s="64" t="s">
        <v>1536</v>
      </c>
      <c r="H90" s="63" t="s">
        <v>1537</v>
      </c>
      <c r="I90" s="53" t="s">
        <v>248</v>
      </c>
      <c r="J90" s="63" t="s">
        <v>2326</v>
      </c>
      <c r="K90" s="63" t="s">
        <v>2327</v>
      </c>
      <c r="L90" s="63" t="s">
        <v>2328</v>
      </c>
      <c r="M90" s="63" t="s">
        <v>2329</v>
      </c>
      <c r="N90" s="63"/>
      <c r="O90" s="63" t="s">
        <v>2330</v>
      </c>
      <c r="P90" s="63" t="s">
        <v>2331</v>
      </c>
      <c r="Q90" s="63" t="s">
        <v>2332</v>
      </c>
      <c r="R90" s="63" t="s">
        <v>2333</v>
      </c>
      <c r="S90" s="63" t="s">
        <v>2334</v>
      </c>
      <c r="T90" s="63" t="s">
        <v>2335</v>
      </c>
      <c r="U90" s="63" t="s">
        <v>2336</v>
      </c>
      <c r="V90" s="63" t="s">
        <v>2337</v>
      </c>
      <c r="W90" s="63" t="s">
        <v>2338</v>
      </c>
      <c r="X90" s="63" t="s">
        <v>2339</v>
      </c>
      <c r="Y90" s="63" t="s">
        <v>2340</v>
      </c>
      <c r="Z90" s="63" t="s">
        <v>2341</v>
      </c>
      <c r="AA90" s="63" t="s">
        <v>2342</v>
      </c>
      <c r="AB90" s="78"/>
    </row>
    <row r="91" spans="1:28" x14ac:dyDescent="0.3">
      <c r="A91" s="9" t="s">
        <v>250</v>
      </c>
      <c r="B91" s="9" t="str">
        <f t="shared" si="9"/>
        <v>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v>
      </c>
      <c r="D91" s="62" t="s">
        <v>1538</v>
      </c>
      <c r="E91" s="63" t="s">
        <v>1539</v>
      </c>
      <c r="F91" s="63" t="s">
        <v>1540</v>
      </c>
      <c r="G91" s="64" t="s">
        <v>1541</v>
      </c>
      <c r="H91" s="63" t="s">
        <v>1542</v>
      </c>
      <c r="I91" s="53" t="s">
        <v>251</v>
      </c>
      <c r="J91" s="63" t="s">
        <v>2343</v>
      </c>
      <c r="K91" s="63" t="s">
        <v>2344</v>
      </c>
      <c r="L91" s="63" t="s">
        <v>2345</v>
      </c>
      <c r="M91" s="63" t="s">
        <v>2346</v>
      </c>
      <c r="N91" s="63"/>
      <c r="O91" s="63" t="s">
        <v>2347</v>
      </c>
      <c r="P91" s="64" t="s">
        <v>2348</v>
      </c>
      <c r="Q91" s="63" t="s">
        <v>2349</v>
      </c>
      <c r="R91" s="63" t="s">
        <v>2350</v>
      </c>
      <c r="S91" s="63" t="s">
        <v>2351</v>
      </c>
      <c r="T91" s="63" t="s">
        <v>2352</v>
      </c>
      <c r="U91" s="63" t="s">
        <v>2353</v>
      </c>
      <c r="V91" s="63" t="s">
        <v>2354</v>
      </c>
      <c r="W91" s="63" t="s">
        <v>2355</v>
      </c>
      <c r="X91" s="63" t="s">
        <v>2356</v>
      </c>
      <c r="Y91" s="63" t="s">
        <v>2357</v>
      </c>
      <c r="Z91" s="63" t="s">
        <v>2358</v>
      </c>
      <c r="AA91" s="63" t="s">
        <v>2359</v>
      </c>
      <c r="AB91" s="78"/>
    </row>
    <row r="92" spans="1:28" x14ac:dyDescent="0.3">
      <c r="A92" s="9" t="s">
        <v>253</v>
      </c>
      <c r="B92" s="9" t="str">
        <f t="shared" si="9"/>
        <v>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v>
      </c>
      <c r="D92" s="62" t="s">
        <v>1543</v>
      </c>
      <c r="E92" s="63" t="s">
        <v>1544</v>
      </c>
      <c r="F92" s="63" t="s">
        <v>1545</v>
      </c>
      <c r="G92" s="64" t="s">
        <v>1546</v>
      </c>
      <c r="H92" s="63" t="s">
        <v>1547</v>
      </c>
      <c r="I92" s="53" t="s">
        <v>254</v>
      </c>
      <c r="J92" s="63" t="s">
        <v>2360</v>
      </c>
      <c r="K92" s="63" t="s">
        <v>2361</v>
      </c>
      <c r="L92" s="63" t="s">
        <v>2362</v>
      </c>
      <c r="M92" s="63" t="s">
        <v>2363</v>
      </c>
      <c r="N92" s="63"/>
      <c r="O92" s="63" t="s">
        <v>2364</v>
      </c>
      <c r="P92" s="64" t="s">
        <v>2365</v>
      </c>
      <c r="Q92" s="63" t="s">
        <v>2366</v>
      </c>
      <c r="R92" s="63" t="s">
        <v>2367</v>
      </c>
      <c r="S92" s="63" t="s">
        <v>2368</v>
      </c>
      <c r="T92" s="63" t="s">
        <v>2369</v>
      </c>
      <c r="U92" s="63" t="s">
        <v>2370</v>
      </c>
      <c r="V92" s="63" t="s">
        <v>2371</v>
      </c>
      <c r="W92" s="63" t="s">
        <v>2372</v>
      </c>
      <c r="X92" s="63" t="s">
        <v>2373</v>
      </c>
      <c r="Y92" s="63" t="s">
        <v>2374</v>
      </c>
      <c r="Z92" s="63" t="s">
        <v>2375</v>
      </c>
      <c r="AA92" s="63" t="s">
        <v>2376</v>
      </c>
      <c r="AB92" s="78"/>
    </row>
    <row r="93" spans="1:28" x14ac:dyDescent="0.3">
      <c r="A93" s="9" t="s">
        <v>256</v>
      </c>
      <c r="B93" s="9" t="str">
        <f t="shared" si="9"/>
        <v>W jaki sposób są rozpowszechniane wnioski dotyczące dalszej realizacji zasady 3R?</v>
      </c>
      <c r="D93" s="62" t="s">
        <v>1548</v>
      </c>
      <c r="E93" s="63" t="s">
        <v>1549</v>
      </c>
      <c r="F93" s="63" t="s">
        <v>1550</v>
      </c>
      <c r="G93" s="64" t="s">
        <v>1551</v>
      </c>
      <c r="H93" s="63" t="s">
        <v>1552</v>
      </c>
      <c r="I93" s="53" t="s">
        <v>257</v>
      </c>
      <c r="J93" s="63" t="s">
        <v>2377</v>
      </c>
      <c r="K93" s="63" t="s">
        <v>2378</v>
      </c>
      <c r="L93" s="63" t="s">
        <v>2379</v>
      </c>
      <c r="M93" s="63" t="s">
        <v>2380</v>
      </c>
      <c r="N93" s="63"/>
      <c r="O93" s="63" t="s">
        <v>2381</v>
      </c>
      <c r="P93" s="63" t="s">
        <v>2382</v>
      </c>
      <c r="Q93" s="63" t="s">
        <v>2383</v>
      </c>
      <c r="R93" s="63" t="s">
        <v>2384</v>
      </c>
      <c r="S93" s="63" t="s">
        <v>2385</v>
      </c>
      <c r="T93" s="63" t="s">
        <v>2386</v>
      </c>
      <c r="U93" s="63" t="s">
        <v>2387</v>
      </c>
      <c r="V93" s="63" t="s">
        <v>2388</v>
      </c>
      <c r="W93" s="63" t="s">
        <v>2389</v>
      </c>
      <c r="X93" s="63" t="s">
        <v>2390</v>
      </c>
      <c r="Y93" s="63" t="s">
        <v>2391</v>
      </c>
      <c r="Z93" s="63" t="s">
        <v>2392</v>
      </c>
      <c r="AA93" s="63" t="s">
        <v>2393</v>
      </c>
      <c r="AB93" s="78" t="s">
        <v>2394</v>
      </c>
    </row>
    <row r="94" spans="1:28" x14ac:dyDescent="0.3">
      <c r="A94" s="9" t="s">
        <v>228</v>
      </c>
      <c r="B94" s="9" t="str">
        <f t="shared" si="9"/>
        <v>Liczba zwierząt według rzeczywistego stopnia dotkliwości</v>
      </c>
      <c r="D94" s="62" t="s">
        <v>1553</v>
      </c>
      <c r="E94" s="63" t="s">
        <v>1554</v>
      </c>
      <c r="F94" s="63" t="s">
        <v>1555</v>
      </c>
      <c r="G94" s="64" t="s">
        <v>1556</v>
      </c>
      <c r="H94" s="63" t="s">
        <v>1557</v>
      </c>
      <c r="I94" s="53" t="s">
        <v>269</v>
      </c>
      <c r="J94" s="63" t="s">
        <v>2395</v>
      </c>
      <c r="K94" s="63" t="s">
        <v>2396</v>
      </c>
      <c r="L94" s="63" t="s">
        <v>2397</v>
      </c>
      <c r="M94" s="63" t="s">
        <v>2398</v>
      </c>
      <c r="N94" s="63"/>
      <c r="O94" s="63" t="s">
        <v>2399</v>
      </c>
      <c r="P94" s="63" t="s">
        <v>2400</v>
      </c>
      <c r="Q94" s="63" t="s">
        <v>2401</v>
      </c>
      <c r="R94" s="63" t="s">
        <v>2402</v>
      </c>
      <c r="S94" s="63" t="s">
        <v>2403</v>
      </c>
      <c r="T94" s="63" t="s">
        <v>2404</v>
      </c>
      <c r="U94" s="63" t="s">
        <v>2405</v>
      </c>
      <c r="V94" s="63" t="s">
        <v>2406</v>
      </c>
      <c r="W94" s="63" t="s">
        <v>2407</v>
      </c>
      <c r="X94" s="63" t="s">
        <v>2408</v>
      </c>
      <c r="Y94" s="63" t="s">
        <v>2409</v>
      </c>
      <c r="Z94" s="63" t="s">
        <v>2410</v>
      </c>
      <c r="AA94" s="63" t="s">
        <v>2411</v>
      </c>
      <c r="AB94" s="78" t="s">
        <v>2412</v>
      </c>
    </row>
    <row r="95" spans="1:28" x14ac:dyDescent="0.3">
      <c r="A95" s="9" t="s">
        <v>265</v>
      </c>
      <c r="B95" s="9" t="str">
        <f t="shared" si="6"/>
        <v>Identyfikator NSD, do którego odnosi się niniejsza OR.</v>
      </c>
      <c r="D95" s="68" t="s">
        <v>1558</v>
      </c>
      <c r="E95" s="69" t="s">
        <v>1559</v>
      </c>
      <c r="F95" s="69" t="s">
        <v>1560</v>
      </c>
      <c r="G95" s="70" t="s">
        <v>1561</v>
      </c>
      <c r="H95" s="69" t="s">
        <v>1562</v>
      </c>
      <c r="I95" s="54" t="s">
        <v>363</v>
      </c>
      <c r="J95" s="69" t="s">
        <v>2413</v>
      </c>
      <c r="K95" s="69" t="s">
        <v>2414</v>
      </c>
      <c r="L95" s="69" t="s">
        <v>2415</v>
      </c>
      <c r="M95" s="69" t="s">
        <v>2416</v>
      </c>
      <c r="N95" s="63"/>
      <c r="O95" s="69" t="s">
        <v>2417</v>
      </c>
      <c r="P95" s="63" t="s">
        <v>2418</v>
      </c>
      <c r="Q95" s="69" t="s">
        <v>2419</v>
      </c>
      <c r="R95" s="69" t="s">
        <v>2420</v>
      </c>
      <c r="S95" s="69" t="s">
        <v>2421</v>
      </c>
      <c r="T95" s="69" t="s">
        <v>2918</v>
      </c>
      <c r="U95" s="69" t="s">
        <v>2422</v>
      </c>
      <c r="V95" s="69" t="s">
        <v>2423</v>
      </c>
      <c r="W95" s="69" t="s">
        <v>2424</v>
      </c>
      <c r="X95" s="69" t="s">
        <v>2425</v>
      </c>
      <c r="Y95" s="69" t="s">
        <v>2426</v>
      </c>
      <c r="Z95" s="69" t="s">
        <v>2919</v>
      </c>
      <c r="AA95" s="69" t="s">
        <v>2920</v>
      </c>
      <c r="AB95" s="78" t="s">
        <v>2427</v>
      </c>
    </row>
    <row r="96" spans="1:28" x14ac:dyDescent="0.3">
      <c r="A96" s="25" t="s">
        <v>266</v>
      </c>
      <c r="B96" s="9" t="str">
        <f t="shared" si="6"/>
        <v>zgodnie z nietechnicznym streszczeniem projektu</v>
      </c>
      <c r="D96" s="68" t="s">
        <v>1563</v>
      </c>
      <c r="E96" s="69" t="s">
        <v>1564</v>
      </c>
      <c r="F96" s="69" t="s">
        <v>1565</v>
      </c>
      <c r="G96" s="70" t="s">
        <v>1566</v>
      </c>
      <c r="H96" s="69" t="s">
        <v>1567</v>
      </c>
      <c r="I96" s="54" t="s">
        <v>362</v>
      </c>
      <c r="J96" s="69" t="s">
        <v>2428</v>
      </c>
      <c r="K96" s="69" t="s">
        <v>2429</v>
      </c>
      <c r="L96" s="69" t="s">
        <v>2430</v>
      </c>
      <c r="M96" s="69" t="s">
        <v>2431</v>
      </c>
      <c r="N96" s="63"/>
      <c r="O96" s="69" t="s">
        <v>2432</v>
      </c>
      <c r="P96" s="63" t="s">
        <v>2433</v>
      </c>
      <c r="Q96" s="69" t="s">
        <v>2434</v>
      </c>
      <c r="R96" s="69" t="s">
        <v>2435</v>
      </c>
      <c r="S96" s="69" t="s">
        <v>2436</v>
      </c>
      <c r="T96" s="69" t="s">
        <v>2921</v>
      </c>
      <c r="U96" s="69" t="s">
        <v>2437</v>
      </c>
      <c r="V96" s="69" t="s">
        <v>2438</v>
      </c>
      <c r="W96" s="69" t="s">
        <v>2439</v>
      </c>
      <c r="X96" s="69" t="s">
        <v>2440</v>
      </c>
      <c r="Y96" s="69" t="s">
        <v>2441</v>
      </c>
      <c r="Z96" s="69" t="s">
        <v>2922</v>
      </c>
      <c r="AA96" s="69" t="s">
        <v>2923</v>
      </c>
      <c r="AB96" s="78" t="s">
        <v>2442</v>
      </c>
    </row>
    <row r="97" spans="1:28" x14ac:dyDescent="0.3">
      <c r="A97" s="25" t="s">
        <v>298</v>
      </c>
      <c r="B97" s="9" t="str">
        <f t="shared" ref="B97:B101" si="10">IF(TRIM(HLOOKUP(language_or_default,textTranslations,MATCH(A97,text,0),FALSE))="",HLOOKUP("en",textTranslations,MATCH(A97,text,0),FALSE),HLOOKUP(language_or_default,textTranslations,MATCH(A97,text,0),FALSE))</f>
        <v>Pole krajowe 1</v>
      </c>
      <c r="D97" s="68" t="s">
        <v>1568</v>
      </c>
      <c r="E97" s="69" t="s">
        <v>1569</v>
      </c>
      <c r="F97" s="69" t="s">
        <v>1570</v>
      </c>
      <c r="G97" s="70" t="s">
        <v>1571</v>
      </c>
      <c r="H97" s="69" t="s">
        <v>1572</v>
      </c>
      <c r="I97" s="54" t="s">
        <v>368</v>
      </c>
      <c r="J97" s="69" t="s">
        <v>2443</v>
      </c>
      <c r="K97" s="69" t="s">
        <v>2444</v>
      </c>
      <c r="L97" s="69" t="s">
        <v>2445</v>
      </c>
      <c r="M97" s="69" t="s">
        <v>2446</v>
      </c>
      <c r="N97" s="63"/>
      <c r="O97" s="69" t="s">
        <v>2447</v>
      </c>
      <c r="P97" s="63" t="s">
        <v>2448</v>
      </c>
      <c r="Q97" s="69" t="s">
        <v>2449</v>
      </c>
      <c r="R97" s="69" t="s">
        <v>2450</v>
      </c>
      <c r="S97" s="69" t="s">
        <v>2451</v>
      </c>
      <c r="T97" s="69" t="s">
        <v>2452</v>
      </c>
      <c r="U97" s="69" t="s">
        <v>2453</v>
      </c>
      <c r="V97" s="69" t="s">
        <v>2454</v>
      </c>
      <c r="W97" s="69" t="s">
        <v>2455</v>
      </c>
      <c r="X97" s="69" t="s">
        <v>2456</v>
      </c>
      <c r="Y97" s="69" t="s">
        <v>2457</v>
      </c>
      <c r="Z97" s="69" t="s">
        <v>2458</v>
      </c>
      <c r="AA97" s="69" t="s">
        <v>2459</v>
      </c>
      <c r="AB97" s="78" t="s">
        <v>2460</v>
      </c>
    </row>
    <row r="98" spans="1:28" x14ac:dyDescent="0.3">
      <c r="A98" s="25" t="s">
        <v>299</v>
      </c>
      <c r="B98" s="9" t="str">
        <f t="shared" si="10"/>
        <v>Pole krajowe 2</v>
      </c>
      <c r="D98" s="68" t="s">
        <v>1573</v>
      </c>
      <c r="E98" s="69" t="s">
        <v>1574</v>
      </c>
      <c r="F98" s="69" t="s">
        <v>1575</v>
      </c>
      <c r="G98" s="70" t="s">
        <v>1576</v>
      </c>
      <c r="H98" s="69" t="s">
        <v>1577</v>
      </c>
      <c r="I98" s="54" t="s">
        <v>369</v>
      </c>
      <c r="J98" s="69" t="s">
        <v>2461</v>
      </c>
      <c r="K98" s="69" t="s">
        <v>2462</v>
      </c>
      <c r="L98" s="69" t="s">
        <v>2463</v>
      </c>
      <c r="M98" s="69" t="s">
        <v>2464</v>
      </c>
      <c r="N98" s="63"/>
      <c r="O98" s="69" t="s">
        <v>2465</v>
      </c>
      <c r="P98" s="63" t="s">
        <v>2466</v>
      </c>
      <c r="Q98" s="69" t="s">
        <v>2467</v>
      </c>
      <c r="R98" s="69" t="s">
        <v>2468</v>
      </c>
      <c r="S98" s="69" t="s">
        <v>2469</v>
      </c>
      <c r="T98" s="69" t="s">
        <v>2470</v>
      </c>
      <c r="U98" s="69" t="s">
        <v>2471</v>
      </c>
      <c r="V98" s="69" t="s">
        <v>2472</v>
      </c>
      <c r="W98" s="69" t="s">
        <v>2473</v>
      </c>
      <c r="X98" s="69" t="s">
        <v>2474</v>
      </c>
      <c r="Y98" s="69" t="s">
        <v>2475</v>
      </c>
      <c r="Z98" s="69" t="s">
        <v>2476</v>
      </c>
      <c r="AA98" s="69" t="s">
        <v>2477</v>
      </c>
      <c r="AB98" s="78" t="s">
        <v>2478</v>
      </c>
    </row>
    <row r="99" spans="1:28" x14ac:dyDescent="0.3">
      <c r="A99" s="25" t="s">
        <v>300</v>
      </c>
      <c r="B99" s="9" t="str">
        <f t="shared" si="10"/>
        <v>Pole krajowe 3</v>
      </c>
      <c r="D99" s="68" t="s">
        <v>1578</v>
      </c>
      <c r="E99" s="69" t="s">
        <v>1579</v>
      </c>
      <c r="F99" s="69" t="s">
        <v>1580</v>
      </c>
      <c r="G99" s="70" t="s">
        <v>1581</v>
      </c>
      <c r="H99" s="69" t="s">
        <v>1582</v>
      </c>
      <c r="I99" s="54" t="s">
        <v>370</v>
      </c>
      <c r="J99" s="69" t="s">
        <v>2479</v>
      </c>
      <c r="K99" s="69" t="s">
        <v>2480</v>
      </c>
      <c r="L99" s="69" t="s">
        <v>2481</v>
      </c>
      <c r="M99" s="69" t="s">
        <v>2482</v>
      </c>
      <c r="N99" s="63"/>
      <c r="O99" s="69" t="s">
        <v>2483</v>
      </c>
      <c r="P99" s="63" t="s">
        <v>2484</v>
      </c>
      <c r="Q99" s="69" t="s">
        <v>2485</v>
      </c>
      <c r="R99" s="69" t="s">
        <v>2486</v>
      </c>
      <c r="S99" s="69" t="s">
        <v>2487</v>
      </c>
      <c r="T99" s="69" t="s">
        <v>2488</v>
      </c>
      <c r="U99" s="69" t="s">
        <v>2489</v>
      </c>
      <c r="V99" s="69" t="s">
        <v>2490</v>
      </c>
      <c r="W99" s="69" t="s">
        <v>2491</v>
      </c>
      <c r="X99" s="69" t="s">
        <v>2492</v>
      </c>
      <c r="Y99" s="69" t="s">
        <v>2493</v>
      </c>
      <c r="Z99" s="69" t="s">
        <v>2494</v>
      </c>
      <c r="AA99" s="69" t="s">
        <v>2495</v>
      </c>
      <c r="AB99" s="78" t="s">
        <v>2496</v>
      </c>
    </row>
    <row r="100" spans="1:28" x14ac:dyDescent="0.3">
      <c r="A100" s="25" t="s">
        <v>320</v>
      </c>
      <c r="B100" s="9" t="str">
        <f t="shared" si="10"/>
        <v>Pole krajowe 4</v>
      </c>
      <c r="D100" s="68" t="s">
        <v>1583</v>
      </c>
      <c r="E100" s="69" t="s">
        <v>1584</v>
      </c>
      <c r="F100" s="69" t="s">
        <v>1585</v>
      </c>
      <c r="G100" s="70" t="s">
        <v>1586</v>
      </c>
      <c r="H100" s="69" t="s">
        <v>1587</v>
      </c>
      <c r="I100" s="54" t="s">
        <v>371</v>
      </c>
      <c r="J100" s="69" t="s">
        <v>2497</v>
      </c>
      <c r="K100" s="69" t="s">
        <v>2498</v>
      </c>
      <c r="L100" s="69" t="s">
        <v>2499</v>
      </c>
      <c r="M100" s="69" t="s">
        <v>2500</v>
      </c>
      <c r="N100" s="63"/>
      <c r="O100" s="69" t="s">
        <v>2501</v>
      </c>
      <c r="P100" s="63" t="s">
        <v>2502</v>
      </c>
      <c r="Q100" s="69" t="s">
        <v>2503</v>
      </c>
      <c r="R100" s="69" t="s">
        <v>2504</v>
      </c>
      <c r="S100" s="69" t="s">
        <v>2505</v>
      </c>
      <c r="T100" s="69" t="s">
        <v>2506</v>
      </c>
      <c r="U100" s="69" t="s">
        <v>2507</v>
      </c>
      <c r="V100" s="69" t="s">
        <v>2508</v>
      </c>
      <c r="W100" s="69" t="s">
        <v>2509</v>
      </c>
      <c r="X100" s="69" t="s">
        <v>2510</v>
      </c>
      <c r="Y100" s="69" t="s">
        <v>2511</v>
      </c>
      <c r="Z100" s="69" t="s">
        <v>2512</v>
      </c>
      <c r="AA100" s="69" t="s">
        <v>2513</v>
      </c>
      <c r="AB100" s="78" t="s">
        <v>2514</v>
      </c>
    </row>
    <row r="101" spans="1:28" x14ac:dyDescent="0.3">
      <c r="A101" s="25" t="s">
        <v>321</v>
      </c>
      <c r="B101" s="9" t="str">
        <f t="shared" si="10"/>
        <v>Pole krajowe 5</v>
      </c>
      <c r="D101" s="68" t="s">
        <v>1588</v>
      </c>
      <c r="E101" s="69" t="s">
        <v>1589</v>
      </c>
      <c r="F101" s="69" t="s">
        <v>1590</v>
      </c>
      <c r="G101" s="70" t="s">
        <v>1591</v>
      </c>
      <c r="H101" s="69" t="s">
        <v>1592</v>
      </c>
      <c r="I101" s="54" t="s">
        <v>372</v>
      </c>
      <c r="J101" s="69" t="s">
        <v>2515</v>
      </c>
      <c r="K101" s="69" t="s">
        <v>2516</v>
      </c>
      <c r="L101" s="69" t="s">
        <v>2517</v>
      </c>
      <c r="M101" s="69" t="s">
        <v>2518</v>
      </c>
      <c r="N101" s="63"/>
      <c r="O101" s="69" t="s">
        <v>2519</v>
      </c>
      <c r="P101" s="63" t="s">
        <v>2520</v>
      </c>
      <c r="Q101" s="69" t="s">
        <v>2521</v>
      </c>
      <c r="R101" s="69" t="s">
        <v>2522</v>
      </c>
      <c r="S101" s="69" t="s">
        <v>2523</v>
      </c>
      <c r="T101" s="69" t="s">
        <v>2524</v>
      </c>
      <c r="U101" s="69" t="s">
        <v>2525</v>
      </c>
      <c r="V101" s="69" t="s">
        <v>2526</v>
      </c>
      <c r="W101" s="69" t="s">
        <v>2527</v>
      </c>
      <c r="X101" s="69" t="s">
        <v>2528</v>
      </c>
      <c r="Y101" s="69" t="s">
        <v>2529</v>
      </c>
      <c r="Z101" s="69" t="s">
        <v>2530</v>
      </c>
      <c r="AA101" s="69" t="s">
        <v>2531</v>
      </c>
      <c r="AB101" s="78" t="s">
        <v>2532</v>
      </c>
    </row>
    <row r="102" spans="1:28" x14ac:dyDescent="0.3">
      <c r="A102" s="25" t="s">
        <v>301</v>
      </c>
      <c r="B102" s="9" t="str">
        <f t="shared" ref="B102:B103" si="11">IF(TRIM(HLOOKUP(language_or_default,textTranslations,MATCH(A102,text,0),FALSE))="",HLOOKUP("en",textTranslations,MATCH(A102,text,0),FALSE),HLOOKUP(language_or_default,textTranslations,MATCH(A102,text,0),FALSE))</f>
        <v>Dodatkowe pola</v>
      </c>
      <c r="D102" s="68" t="s">
        <v>1593</v>
      </c>
      <c r="E102" s="69" t="s">
        <v>1594</v>
      </c>
      <c r="F102" s="69" t="s">
        <v>1595</v>
      </c>
      <c r="G102" s="70" t="s">
        <v>1596</v>
      </c>
      <c r="H102" s="69" t="s">
        <v>1597</v>
      </c>
      <c r="I102" s="54" t="s">
        <v>302</v>
      </c>
      <c r="J102" s="69" t="s">
        <v>2533</v>
      </c>
      <c r="K102" s="69" t="s">
        <v>2534</v>
      </c>
      <c r="L102" s="69" t="s">
        <v>2535</v>
      </c>
      <c r="M102" s="69" t="s">
        <v>2536</v>
      </c>
      <c r="N102" s="63"/>
      <c r="O102" s="69" t="s">
        <v>2537</v>
      </c>
      <c r="P102" s="63" t="s">
        <v>2538</v>
      </c>
      <c r="Q102" s="69" t="s">
        <v>2539</v>
      </c>
      <c r="R102" s="69" t="s">
        <v>2540</v>
      </c>
      <c r="S102" s="69" t="s">
        <v>2541</v>
      </c>
      <c r="T102" s="69" t="s">
        <v>2542</v>
      </c>
      <c r="U102" s="69" t="s">
        <v>2543</v>
      </c>
      <c r="V102" s="69" t="s">
        <v>2544</v>
      </c>
      <c r="W102" s="69" t="s">
        <v>2545</v>
      </c>
      <c r="X102" s="69" t="s">
        <v>2546</v>
      </c>
      <c r="Y102" s="69" t="s">
        <v>2547</v>
      </c>
      <c r="Z102" s="69" t="s">
        <v>2548</v>
      </c>
      <c r="AA102" s="69" t="s">
        <v>2549</v>
      </c>
      <c r="AB102" s="78" t="s">
        <v>2550</v>
      </c>
    </row>
    <row r="103" spans="1:28" x14ac:dyDescent="0.3">
      <c r="A103" s="25" t="s">
        <v>303</v>
      </c>
      <c r="B103" s="9" t="str">
        <f t="shared" si="11"/>
        <v>To, czy dane pole ma zastosowanie, zależy od przepisów krajowych.</v>
      </c>
      <c r="D103" s="68" t="s">
        <v>1598</v>
      </c>
      <c r="E103" s="69" t="s">
        <v>1599</v>
      </c>
      <c r="F103" s="69" t="s">
        <v>1600</v>
      </c>
      <c r="G103" s="70" t="s">
        <v>1601</v>
      </c>
      <c r="H103" s="69" t="s">
        <v>1602</v>
      </c>
      <c r="I103" s="54" t="s">
        <v>304</v>
      </c>
      <c r="J103" s="69" t="s">
        <v>2551</v>
      </c>
      <c r="K103" s="69" t="s">
        <v>2552</v>
      </c>
      <c r="L103" s="69" t="s">
        <v>2553</v>
      </c>
      <c r="M103" s="69" t="s">
        <v>2554</v>
      </c>
      <c r="N103" s="63"/>
      <c r="O103" s="69" t="s">
        <v>2555</v>
      </c>
      <c r="P103" s="63" t="s">
        <v>2556</v>
      </c>
      <c r="Q103" s="69" t="s">
        <v>2557</v>
      </c>
      <c r="R103" s="69" t="s">
        <v>2558</v>
      </c>
      <c r="S103" s="69" t="s">
        <v>2559</v>
      </c>
      <c r="T103" s="69" t="s">
        <v>2560</v>
      </c>
      <c r="U103" s="69" t="s">
        <v>2561</v>
      </c>
      <c r="V103" s="69" t="s">
        <v>2562</v>
      </c>
      <c r="W103" s="69" t="s">
        <v>2563</v>
      </c>
      <c r="X103" s="69" t="s">
        <v>2564</v>
      </c>
      <c r="Y103" s="69" t="s">
        <v>2565</v>
      </c>
      <c r="Z103" s="69" t="s">
        <v>2566</v>
      </c>
      <c r="AA103" s="69" t="s">
        <v>2567</v>
      </c>
      <c r="AB103" s="78" t="s">
        <v>2568</v>
      </c>
    </row>
    <row r="104" spans="1:28" x14ac:dyDescent="0.3">
      <c r="A104" s="25" t="s">
        <v>305</v>
      </c>
      <c r="B104" s="9" t="str">
        <f t="shared" ref="B104" si="12">IF(TRIM(HLOOKUP(language_or_default,textTranslations,MATCH(A104,text,0),FALSE))="",HLOOKUP("en",textTranslations,MATCH(A104,text,0),FALSE),HLOOKUP(language_or_default,textTranslations,MATCH(A104,text,0),FALSE))</f>
        <v>Obowiązkowe!</v>
      </c>
      <c r="D104" s="68" t="s">
        <v>1603</v>
      </c>
      <c r="E104" s="69" t="s">
        <v>1604</v>
      </c>
      <c r="F104" s="69" t="s">
        <v>1605</v>
      </c>
      <c r="G104" s="70" t="s">
        <v>1606</v>
      </c>
      <c r="H104" s="69" t="s">
        <v>1607</v>
      </c>
      <c r="I104" s="54" t="s">
        <v>361</v>
      </c>
      <c r="J104" s="69" t="s">
        <v>2569</v>
      </c>
      <c r="K104" s="69" t="s">
        <v>2570</v>
      </c>
      <c r="L104" s="69" t="s">
        <v>2571</v>
      </c>
      <c r="M104" s="69" t="s">
        <v>2572</v>
      </c>
      <c r="N104" s="63"/>
      <c r="O104" s="69" t="s">
        <v>2573</v>
      </c>
      <c r="P104" s="63" t="s">
        <v>2574</v>
      </c>
      <c r="Q104" s="69" t="s">
        <v>2575</v>
      </c>
      <c r="R104" s="69" t="s">
        <v>2576</v>
      </c>
      <c r="S104" s="69" t="s">
        <v>2577</v>
      </c>
      <c r="T104" s="69" t="s">
        <v>2578</v>
      </c>
      <c r="U104" s="69" t="s">
        <v>2579</v>
      </c>
      <c r="V104" s="69" t="s">
        <v>2580</v>
      </c>
      <c r="W104" s="69" t="s">
        <v>2581</v>
      </c>
      <c r="X104" s="69" t="s">
        <v>2582</v>
      </c>
      <c r="Y104" s="69" t="s">
        <v>1604</v>
      </c>
      <c r="Z104" s="69" t="s">
        <v>2583</v>
      </c>
      <c r="AA104" s="69" t="s">
        <v>2584</v>
      </c>
      <c r="AB104" s="78" t="s">
        <v>2585</v>
      </c>
    </row>
    <row r="105" spans="1:28" x14ac:dyDescent="0.3">
      <c r="A105" s="25" t="s">
        <v>306</v>
      </c>
      <c r="B105" s="9" t="str">
        <f>IF(TRIM(HLOOKUP(language_or_default,textTranslations,MATCH(A105,text,0),FALSE))="",HLOOKUP("en",textTranslations,MATCH(A105,text,0),FALSE),HLOOKUP(language_or_default,textTranslations,MATCH(A105,text,0),FALSE))</f>
        <v>Maksymalna długość wynosi 100 znaków.</v>
      </c>
      <c r="D105" s="68" t="s">
        <v>1608</v>
      </c>
      <c r="E105" s="69" t="s">
        <v>1609</v>
      </c>
      <c r="F105" s="69" t="s">
        <v>1610</v>
      </c>
      <c r="G105" s="70" t="s">
        <v>1611</v>
      </c>
      <c r="H105" s="69" t="s">
        <v>1612</v>
      </c>
      <c r="I105" s="54" t="s">
        <v>307</v>
      </c>
      <c r="J105" s="69" t="s">
        <v>2586</v>
      </c>
      <c r="K105" s="69" t="s">
        <v>2587</v>
      </c>
      <c r="L105" s="69" t="s">
        <v>2588</v>
      </c>
      <c r="M105" s="69" t="s">
        <v>2589</v>
      </c>
      <c r="N105" s="63"/>
      <c r="O105" s="69" t="s">
        <v>2590</v>
      </c>
      <c r="P105" s="63" t="s">
        <v>2591</v>
      </c>
      <c r="Q105" s="69" t="s">
        <v>2592</v>
      </c>
      <c r="R105" s="69" t="s">
        <v>2593</v>
      </c>
      <c r="S105" s="69" t="s">
        <v>2594</v>
      </c>
      <c r="T105" s="69" t="s">
        <v>2595</v>
      </c>
      <c r="U105" s="69" t="s">
        <v>2596</v>
      </c>
      <c r="V105" s="69" t="s">
        <v>2597</v>
      </c>
      <c r="W105" s="69" t="s">
        <v>2598</v>
      </c>
      <c r="X105" s="69" t="s">
        <v>2599</v>
      </c>
      <c r="Y105" s="69" t="s">
        <v>2600</v>
      </c>
      <c r="Z105" s="69" t="s">
        <v>2601</v>
      </c>
      <c r="AA105" s="69" t="s">
        <v>2602</v>
      </c>
      <c r="AB105" s="78" t="s">
        <v>2603</v>
      </c>
    </row>
    <row r="106" spans="1:28" x14ac:dyDescent="0.3">
      <c r="A106" s="25" t="s">
        <v>308</v>
      </c>
      <c r="B106" s="9" t="str">
        <f t="shared" ref="B106:B110" si="13">IF(TRIM(HLOOKUP(language_or_default,textTranslations,MATCH(A106,text,0),FALSE))="",HLOOKUP("en",textTranslations,MATCH(A106,text,0),FALSE),HLOOKUP(language_or_default,textTranslations,MATCH(A106,text,0),FALSE))</f>
        <v>Maksymalna długość wynosi 2500 znaków.</v>
      </c>
      <c r="D106" s="68" t="s">
        <v>1613</v>
      </c>
      <c r="E106" s="69" t="s">
        <v>1614</v>
      </c>
      <c r="F106" s="69" t="s">
        <v>1615</v>
      </c>
      <c r="G106" s="70" t="s">
        <v>1616</v>
      </c>
      <c r="H106" s="69" t="s">
        <v>1617</v>
      </c>
      <c r="I106" s="54" t="s">
        <v>309</v>
      </c>
      <c r="J106" s="69" t="s">
        <v>2604</v>
      </c>
      <c r="K106" s="69" t="s">
        <v>2605</v>
      </c>
      <c r="L106" s="69" t="s">
        <v>2606</v>
      </c>
      <c r="M106" s="69" t="s">
        <v>2607</v>
      </c>
      <c r="N106" s="63"/>
      <c r="O106" s="69" t="s">
        <v>2608</v>
      </c>
      <c r="P106" s="63" t="s">
        <v>2609</v>
      </c>
      <c r="Q106" s="69" t="s">
        <v>2610</v>
      </c>
      <c r="R106" s="69" t="s">
        <v>2611</v>
      </c>
      <c r="S106" s="69" t="s">
        <v>2612</v>
      </c>
      <c r="T106" s="69" t="s">
        <v>2613</v>
      </c>
      <c r="U106" s="69" t="s">
        <v>2614</v>
      </c>
      <c r="V106" s="69" t="s">
        <v>2615</v>
      </c>
      <c r="W106" s="69" t="s">
        <v>2616</v>
      </c>
      <c r="X106" s="69" t="s">
        <v>2617</v>
      </c>
      <c r="Y106" s="69" t="s">
        <v>2618</v>
      </c>
      <c r="Z106" s="69" t="s">
        <v>2619</v>
      </c>
      <c r="AA106" s="69" t="s">
        <v>2620</v>
      </c>
      <c r="AB106" s="78" t="s">
        <v>2621</v>
      </c>
    </row>
    <row r="107" spans="1:28" x14ac:dyDescent="0.3">
      <c r="A107" s="25" t="s">
        <v>310</v>
      </c>
      <c r="B107" s="9" t="str">
        <f t="shared" si="13"/>
        <v>Maksymalna długość wynosi 500 znaków.</v>
      </c>
      <c r="D107" s="68" t="s">
        <v>1618</v>
      </c>
      <c r="E107" s="69" t="s">
        <v>1619</v>
      </c>
      <c r="F107" s="69" t="s">
        <v>1620</v>
      </c>
      <c r="G107" s="70" t="s">
        <v>1621</v>
      </c>
      <c r="H107" s="69" t="s">
        <v>1622</v>
      </c>
      <c r="I107" s="54" t="s">
        <v>311</v>
      </c>
      <c r="J107" s="69" t="s">
        <v>2622</v>
      </c>
      <c r="K107" s="69" t="s">
        <v>2623</v>
      </c>
      <c r="L107" s="69" t="s">
        <v>2624</v>
      </c>
      <c r="M107" s="69" t="s">
        <v>2625</v>
      </c>
      <c r="N107" s="63"/>
      <c r="O107" s="69" t="s">
        <v>2626</v>
      </c>
      <c r="P107" s="63" t="s">
        <v>2627</v>
      </c>
      <c r="Q107" s="69" t="s">
        <v>2628</v>
      </c>
      <c r="R107" s="69" t="s">
        <v>2629</v>
      </c>
      <c r="S107" s="69" t="s">
        <v>2630</v>
      </c>
      <c r="T107" s="69" t="s">
        <v>2631</v>
      </c>
      <c r="U107" s="69" t="s">
        <v>2632</v>
      </c>
      <c r="V107" s="69" t="s">
        <v>2633</v>
      </c>
      <c r="W107" s="69" t="s">
        <v>2634</v>
      </c>
      <c r="X107" s="69" t="s">
        <v>2635</v>
      </c>
      <c r="Y107" s="69" t="s">
        <v>2636</v>
      </c>
      <c r="Z107" s="69" t="s">
        <v>2637</v>
      </c>
      <c r="AA107" s="69" t="s">
        <v>2638</v>
      </c>
      <c r="AB107" s="78" t="s">
        <v>2639</v>
      </c>
    </row>
    <row r="108" spans="1:28" x14ac:dyDescent="0.3">
      <c r="A108" s="25" t="s">
        <v>312</v>
      </c>
      <c r="B108" s="9" t="str">
        <f t="shared" si="13"/>
        <v>Jeśli powiązane NSD nie jest przechowywane w systemie KE, proszę wpisać 0000 w tym polu i wypełnić pole „Identyfikator krajowy NSD”.</v>
      </c>
      <c r="D108" s="68" t="s">
        <v>1623</v>
      </c>
      <c r="E108" s="69" t="s">
        <v>1624</v>
      </c>
      <c r="F108" s="69" t="s">
        <v>1625</v>
      </c>
      <c r="G108" s="70" t="s">
        <v>1626</v>
      </c>
      <c r="H108" s="69" t="s">
        <v>1627</v>
      </c>
      <c r="I108" s="54" t="s">
        <v>325</v>
      </c>
      <c r="J108" s="69" t="s">
        <v>2640</v>
      </c>
      <c r="K108" s="69" t="s">
        <v>2641</v>
      </c>
      <c r="L108" s="69" t="s">
        <v>2642</v>
      </c>
      <c r="M108" s="69" t="s">
        <v>2643</v>
      </c>
      <c r="N108" s="63"/>
      <c r="O108" s="69" t="s">
        <v>2644</v>
      </c>
      <c r="P108" s="63" t="s">
        <v>2645</v>
      </c>
      <c r="Q108" s="69" t="s">
        <v>2646</v>
      </c>
      <c r="R108" s="69" t="s">
        <v>2647</v>
      </c>
      <c r="S108" s="69" t="s">
        <v>2648</v>
      </c>
      <c r="T108" s="69" t="s">
        <v>2924</v>
      </c>
      <c r="U108" s="69" t="s">
        <v>2649</v>
      </c>
      <c r="V108" s="69" t="s">
        <v>2650</v>
      </c>
      <c r="W108" s="69" t="s">
        <v>2651</v>
      </c>
      <c r="X108" s="69" t="s">
        <v>2652</v>
      </c>
      <c r="Y108" s="69" t="s">
        <v>2653</v>
      </c>
      <c r="Z108" s="69" t="s">
        <v>2925</v>
      </c>
      <c r="AA108" s="69" t="s">
        <v>2926</v>
      </c>
      <c r="AB108" s="78" t="s">
        <v>2654</v>
      </c>
    </row>
    <row r="109" spans="1:28" x14ac:dyDescent="0.3">
      <c r="A109" s="9" t="s">
        <v>313</v>
      </c>
      <c r="B109" s="9" t="str">
        <f t="shared" si="13"/>
        <v>Identyfikator krajowy NSD, do którego odnosi się niniejsza OR.</v>
      </c>
      <c r="D109" s="68" t="s">
        <v>1628</v>
      </c>
      <c r="E109" s="69" t="s">
        <v>1629</v>
      </c>
      <c r="F109" s="69" t="s">
        <v>1630</v>
      </c>
      <c r="G109" s="70" t="s">
        <v>1631</v>
      </c>
      <c r="H109" s="69" t="s">
        <v>1632</v>
      </c>
      <c r="I109" s="54" t="s">
        <v>324</v>
      </c>
      <c r="J109" s="69" t="s">
        <v>2655</v>
      </c>
      <c r="K109" s="69" t="s">
        <v>2656</v>
      </c>
      <c r="L109" s="69" t="s">
        <v>2657</v>
      </c>
      <c r="M109" s="69" t="s">
        <v>2658</v>
      </c>
      <c r="N109" s="63"/>
      <c r="O109" s="69" t="s">
        <v>2659</v>
      </c>
      <c r="P109" s="63" t="s">
        <v>2660</v>
      </c>
      <c r="Q109" s="69" t="s">
        <v>2661</v>
      </c>
      <c r="R109" s="69" t="s">
        <v>2662</v>
      </c>
      <c r="S109" s="69" t="s">
        <v>2663</v>
      </c>
      <c r="T109" s="69" t="s">
        <v>2927</v>
      </c>
      <c r="U109" s="69" t="s">
        <v>2664</v>
      </c>
      <c r="V109" s="69" t="s">
        <v>2665</v>
      </c>
      <c r="W109" s="69" t="s">
        <v>2666</v>
      </c>
      <c r="X109" s="69" t="s">
        <v>2667</v>
      </c>
      <c r="Y109" s="69" t="s">
        <v>2668</v>
      </c>
      <c r="Z109" s="69" t="s">
        <v>2928</v>
      </c>
      <c r="AA109" s="69" t="s">
        <v>2929</v>
      </c>
      <c r="AB109" s="78" t="s">
        <v>2669</v>
      </c>
    </row>
    <row r="110" spans="1:28" x14ac:dyDescent="0.3">
      <c r="A110" s="9" t="s">
        <v>314</v>
      </c>
      <c r="B110" s="9" t="str">
        <f t="shared" si="13"/>
        <v>Identyfikator krajowy OR.</v>
      </c>
      <c r="D110" s="68" t="s">
        <v>1633</v>
      </c>
      <c r="E110" s="69" t="s">
        <v>1461</v>
      </c>
      <c r="F110" s="69" t="s">
        <v>1634</v>
      </c>
      <c r="G110" s="70" t="s">
        <v>1635</v>
      </c>
      <c r="H110" s="69" t="s">
        <v>1636</v>
      </c>
      <c r="I110" s="53" t="s">
        <v>367</v>
      </c>
      <c r="J110" s="69" t="s">
        <v>2070</v>
      </c>
      <c r="K110" s="69" t="s">
        <v>2670</v>
      </c>
      <c r="L110" s="69" t="s">
        <v>2671</v>
      </c>
      <c r="M110" s="69" t="s">
        <v>2672</v>
      </c>
      <c r="N110" s="63"/>
      <c r="O110" s="69" t="s">
        <v>2673</v>
      </c>
      <c r="P110" s="63" t="s">
        <v>2674</v>
      </c>
      <c r="Q110" s="69" t="s">
        <v>2675</v>
      </c>
      <c r="R110" s="69" t="s">
        <v>2676</v>
      </c>
      <c r="S110" s="69" t="s">
        <v>2677</v>
      </c>
      <c r="T110" s="69" t="s">
        <v>2930</v>
      </c>
      <c r="U110" s="69" t="s">
        <v>2678</v>
      </c>
      <c r="V110" s="69" t="s">
        <v>2679</v>
      </c>
      <c r="W110" s="69" t="s">
        <v>2680</v>
      </c>
      <c r="X110" s="69" t="s">
        <v>2681</v>
      </c>
      <c r="Y110" s="69" t="s">
        <v>2682</v>
      </c>
      <c r="Z110" s="69" t="s">
        <v>2916</v>
      </c>
      <c r="AA110" s="69" t="s">
        <v>2931</v>
      </c>
      <c r="AB110" s="78" t="s">
        <v>2683</v>
      </c>
    </row>
    <row r="111" spans="1:28" x14ac:dyDescent="0.3">
      <c r="A111" s="25" t="s">
        <v>315</v>
      </c>
      <c r="B111" s="9" t="str">
        <f t="shared" ref="B111" si="14">IF(TRIM(HLOOKUP(language_or_default,textTranslations,MATCH(A111,text,0),FALSE))="",HLOOKUP("en",textTranslations,MATCH(A111,text,0),FALSE),HLOOKUP(language_or_default,textTranslations,MATCH(A111,text,0),FALSE))</f>
        <v>Należy wypełnić, jeśli wybrano inny powód!</v>
      </c>
      <c r="D111" s="68" t="s">
        <v>1637</v>
      </c>
      <c r="E111" s="69" t="s">
        <v>1638</v>
      </c>
      <c r="F111" s="69" t="s">
        <v>1639</v>
      </c>
      <c r="G111" s="70" t="s">
        <v>1640</v>
      </c>
      <c r="H111" s="69" t="s">
        <v>1641</v>
      </c>
      <c r="I111" s="54" t="s">
        <v>316</v>
      </c>
      <c r="J111" s="69" t="s">
        <v>2684</v>
      </c>
      <c r="K111" s="69" t="s">
        <v>2685</v>
      </c>
      <c r="L111" s="69" t="s">
        <v>2686</v>
      </c>
      <c r="M111" s="69" t="s">
        <v>2687</v>
      </c>
      <c r="N111" s="63"/>
      <c r="O111" s="69" t="s">
        <v>2688</v>
      </c>
      <c r="P111" s="63" t="s">
        <v>2689</v>
      </c>
      <c r="Q111" s="69" t="s">
        <v>2690</v>
      </c>
      <c r="R111" s="69" t="s">
        <v>2691</v>
      </c>
      <c r="S111" s="69" t="s">
        <v>2692</v>
      </c>
      <c r="T111" s="69" t="s">
        <v>2932</v>
      </c>
      <c r="U111" s="69" t="s">
        <v>2693</v>
      </c>
      <c r="V111" s="69" t="s">
        <v>2694</v>
      </c>
      <c r="W111" s="69" t="s">
        <v>2695</v>
      </c>
      <c r="X111" s="69" t="s">
        <v>2696</v>
      </c>
      <c r="Y111" s="69" t="s">
        <v>2697</v>
      </c>
      <c r="Z111" s="69" t="s">
        <v>2933</v>
      </c>
      <c r="AA111" s="69" t="s">
        <v>2934</v>
      </c>
      <c r="AB111" s="78" t="s">
        <v>2698</v>
      </c>
    </row>
    <row r="112" spans="1:28" x14ac:dyDescent="0.3">
      <c r="A112" s="25" t="s">
        <v>319</v>
      </c>
      <c r="B112" s="9" t="str">
        <f t="shared" ref="B112" si="15">IF(TRIM(HLOOKUP(language_or_default,textTranslations,MATCH(A112,text,0),FALSE))="",HLOOKUP("en",textTranslations,MATCH(A112,text,0),FALSE),HLOOKUP(language_or_default,textTranslations,MATCH(A112,text,0),FALSE))</f>
        <v>Proszę wypełnić arkusz „Rzeczywiste szkody”. Należy wypełnić co najmniej jeden wiersz!</v>
      </c>
      <c r="D112" s="68" t="s">
        <v>1642</v>
      </c>
      <c r="E112" s="69" t="s">
        <v>1643</v>
      </c>
      <c r="F112" s="69" t="s">
        <v>1644</v>
      </c>
      <c r="G112" s="70" t="s">
        <v>1645</v>
      </c>
      <c r="H112" s="69" t="s">
        <v>1646</v>
      </c>
      <c r="I112" s="54" t="s">
        <v>318</v>
      </c>
      <c r="J112" s="69" t="s">
        <v>2699</v>
      </c>
      <c r="K112" s="69" t="s">
        <v>2700</v>
      </c>
      <c r="L112" s="69" t="s">
        <v>2701</v>
      </c>
      <c r="M112" s="69" t="s">
        <v>2702</v>
      </c>
      <c r="N112" s="63"/>
      <c r="O112" s="69" t="s">
        <v>2703</v>
      </c>
      <c r="P112" s="63" t="s">
        <v>2704</v>
      </c>
      <c r="Q112" s="69" t="s">
        <v>2705</v>
      </c>
      <c r="R112" s="69" t="s">
        <v>2706</v>
      </c>
      <c r="S112" s="69" t="s">
        <v>2707</v>
      </c>
      <c r="T112" s="69" t="s">
        <v>2935</v>
      </c>
      <c r="U112" s="69" t="s">
        <v>2708</v>
      </c>
      <c r="V112" s="69" t="s">
        <v>2709</v>
      </c>
      <c r="W112" s="69" t="s">
        <v>2710</v>
      </c>
      <c r="X112" s="69" t="s">
        <v>2711</v>
      </c>
      <c r="Y112" s="69" t="s">
        <v>2712</v>
      </c>
      <c r="Z112" s="69" t="s">
        <v>2936</v>
      </c>
      <c r="AA112" s="69" t="s">
        <v>2937</v>
      </c>
      <c r="AB112" s="78" t="s">
        <v>2713</v>
      </c>
    </row>
    <row r="113" spans="1:28" x14ac:dyDescent="0.3">
      <c r="A113" s="25" t="s">
        <v>322</v>
      </c>
      <c r="B113" s="9" t="str">
        <f t="shared" ref="B113:B125" si="16">IF(TRIM(HLOOKUP(language_or_default,textTranslations,MATCH(A113,text,0),FALSE))="",HLOOKUP("en",textTranslations,MATCH(A113,text,0),FALSE),HLOOKUP(language_or_default,textTranslations,MATCH(A113,text,0),FALSE))</f>
        <v>Proszę wypełnić wszystkie kategorie liczbami całkowitymi (0 lub więcej)!</v>
      </c>
      <c r="D113" s="68" t="s">
        <v>1647</v>
      </c>
      <c r="E113" s="69" t="s">
        <v>1648</v>
      </c>
      <c r="F113" s="69" t="s">
        <v>1649</v>
      </c>
      <c r="G113" s="70" t="s">
        <v>1650</v>
      </c>
      <c r="H113" s="69" t="s">
        <v>1651</v>
      </c>
      <c r="I113" s="54" t="s">
        <v>323</v>
      </c>
      <c r="J113" s="69" t="s">
        <v>2714</v>
      </c>
      <c r="K113" s="69" t="s">
        <v>2715</v>
      </c>
      <c r="L113" s="69" t="s">
        <v>2716</v>
      </c>
      <c r="M113" s="69" t="s">
        <v>2717</v>
      </c>
      <c r="N113" s="63"/>
      <c r="O113" s="69" t="s">
        <v>2718</v>
      </c>
      <c r="P113" s="63" t="s">
        <v>2719</v>
      </c>
      <c r="Q113" s="69" t="s">
        <v>2720</v>
      </c>
      <c r="R113" s="69" t="s">
        <v>2721</v>
      </c>
      <c r="S113" s="69" t="s">
        <v>2722</v>
      </c>
      <c r="T113" s="69" t="s">
        <v>2723</v>
      </c>
      <c r="U113" s="69" t="s">
        <v>2724</v>
      </c>
      <c r="V113" s="69" t="s">
        <v>2725</v>
      </c>
      <c r="W113" s="69" t="s">
        <v>2726</v>
      </c>
      <c r="X113" s="69" t="s">
        <v>2727</v>
      </c>
      <c r="Y113" s="69" t="s">
        <v>2728</v>
      </c>
      <c r="Z113" s="69" t="s">
        <v>2729</v>
      </c>
      <c r="AA113" s="69" t="s">
        <v>2730</v>
      </c>
      <c r="AB113" s="78" t="s">
        <v>2731</v>
      </c>
    </row>
    <row r="114" spans="1:28" x14ac:dyDescent="0.3">
      <c r="A114" s="25" t="s">
        <v>339</v>
      </c>
      <c r="B114" s="9" t="str">
        <f t="shared" si="16"/>
        <v>Niepowtarzalny identyfikator OR przypisany przez centralny system KE.</v>
      </c>
      <c r="D114" s="68" t="s">
        <v>1652</v>
      </c>
      <c r="E114" s="69" t="s">
        <v>1653</v>
      </c>
      <c r="F114" s="69" t="s">
        <v>1654</v>
      </c>
      <c r="G114" s="70" t="s">
        <v>1655</v>
      </c>
      <c r="H114" s="69" t="s">
        <v>1656</v>
      </c>
      <c r="I114" s="54" t="s">
        <v>366</v>
      </c>
      <c r="J114" s="69" t="s">
        <v>2732</v>
      </c>
      <c r="K114" s="69" t="s">
        <v>2733</v>
      </c>
      <c r="L114" s="69" t="s">
        <v>2734</v>
      </c>
      <c r="M114" s="69" t="s">
        <v>2735</v>
      </c>
      <c r="N114" s="63"/>
      <c r="O114" s="69" t="s">
        <v>2736</v>
      </c>
      <c r="P114" s="63" t="s">
        <v>2737</v>
      </c>
      <c r="Q114" s="69" t="s">
        <v>2738</v>
      </c>
      <c r="R114" s="69" t="s">
        <v>2739</v>
      </c>
      <c r="S114" s="69" t="s">
        <v>2740</v>
      </c>
      <c r="T114" s="69" t="s">
        <v>2938</v>
      </c>
      <c r="U114" s="69" t="s">
        <v>2741</v>
      </c>
      <c r="V114" s="69" t="s">
        <v>2742</v>
      </c>
      <c r="W114" s="69" t="s">
        <v>2743</v>
      </c>
      <c r="X114" s="69" t="s">
        <v>2744</v>
      </c>
      <c r="Y114" s="69" t="s">
        <v>2745</v>
      </c>
      <c r="Z114" s="69" t="s">
        <v>2939</v>
      </c>
      <c r="AA114" s="69" t="s">
        <v>2940</v>
      </c>
      <c r="AB114" s="78" t="s">
        <v>2746</v>
      </c>
    </row>
    <row r="115" spans="1:28" x14ac:dyDescent="0.3">
      <c r="A115" s="25" t="s">
        <v>340</v>
      </c>
      <c r="B115" s="9" t="str">
        <f t="shared" si="16"/>
        <v>Wypełnić tylko w przypadku aktualizacji OR już przechowywanej w systemie KE.</v>
      </c>
      <c r="D115" s="68" t="s">
        <v>1657</v>
      </c>
      <c r="E115" s="69" t="s">
        <v>1658</v>
      </c>
      <c r="F115" s="69" t="s">
        <v>1659</v>
      </c>
      <c r="G115" s="70" t="s">
        <v>1660</v>
      </c>
      <c r="H115" s="69" t="s">
        <v>1661</v>
      </c>
      <c r="I115" s="54" t="s">
        <v>341</v>
      </c>
      <c r="J115" s="69" t="s">
        <v>2747</v>
      </c>
      <c r="K115" s="69" t="s">
        <v>2748</v>
      </c>
      <c r="L115" s="69" t="s">
        <v>2749</v>
      </c>
      <c r="M115" s="69" t="s">
        <v>2750</v>
      </c>
      <c r="N115" s="63"/>
      <c r="O115" s="69" t="s">
        <v>2751</v>
      </c>
      <c r="P115" s="63" t="s">
        <v>2752</v>
      </c>
      <c r="Q115" s="69" t="s">
        <v>2753</v>
      </c>
      <c r="R115" s="69" t="s">
        <v>2754</v>
      </c>
      <c r="S115" s="69" t="s">
        <v>2755</v>
      </c>
      <c r="T115" s="69" t="s">
        <v>2941</v>
      </c>
      <c r="U115" s="69" t="s">
        <v>2756</v>
      </c>
      <c r="V115" s="69" t="s">
        <v>2757</v>
      </c>
      <c r="W115" s="69" t="s">
        <v>2758</v>
      </c>
      <c r="X115" s="69" t="s">
        <v>2759</v>
      </c>
      <c r="Y115" s="69" t="s">
        <v>2760</v>
      </c>
      <c r="Z115" s="69" t="s">
        <v>2942</v>
      </c>
      <c r="AA115" s="69" t="s">
        <v>2943</v>
      </c>
      <c r="AB115" s="78" t="s">
        <v>2761</v>
      </c>
    </row>
    <row r="116" spans="1:28" x14ac:dyDescent="0.3">
      <c r="A116" s="25" t="s">
        <v>345</v>
      </c>
      <c r="B116" s="9" t="str">
        <f t="shared" si="16"/>
        <v>Składany na poziomie UE</v>
      </c>
      <c r="D116" s="68" t="s">
        <v>1662</v>
      </c>
      <c r="E116" s="69" t="s">
        <v>1663</v>
      </c>
      <c r="F116" s="69" t="s">
        <v>1664</v>
      </c>
      <c r="G116" s="70" t="s">
        <v>1665</v>
      </c>
      <c r="H116" s="69" t="s">
        <v>1666</v>
      </c>
      <c r="I116" s="54" t="s">
        <v>346</v>
      </c>
      <c r="J116" s="69" t="s">
        <v>2762</v>
      </c>
      <c r="K116" s="69" t="s">
        <v>2763</v>
      </c>
      <c r="L116" s="69" t="s">
        <v>2764</v>
      </c>
      <c r="M116" s="69" t="s">
        <v>2765</v>
      </c>
      <c r="N116" s="63"/>
      <c r="O116" s="69" t="s">
        <v>2766</v>
      </c>
      <c r="P116" s="63" t="s">
        <v>2767</v>
      </c>
      <c r="Q116" s="69" t="s">
        <v>2768</v>
      </c>
      <c r="R116" s="69" t="s">
        <v>2769</v>
      </c>
      <c r="S116" s="69" t="s">
        <v>2770</v>
      </c>
      <c r="T116" s="69" t="s">
        <v>2771</v>
      </c>
      <c r="U116" s="69" t="s">
        <v>2772</v>
      </c>
      <c r="V116" s="69" t="s">
        <v>2773</v>
      </c>
      <c r="W116" s="69" t="s">
        <v>2774</v>
      </c>
      <c r="X116" s="69" t="s">
        <v>2775</v>
      </c>
      <c r="Y116" s="69" t="s">
        <v>2776</v>
      </c>
      <c r="Z116" s="69" t="s">
        <v>2777</v>
      </c>
      <c r="AA116" s="69" t="s">
        <v>2778</v>
      </c>
      <c r="AB116" s="78" t="s">
        <v>2779</v>
      </c>
    </row>
    <row r="117" spans="1:28" x14ac:dyDescent="0.3">
      <c r="A117" s="25" t="s">
        <v>343</v>
      </c>
      <c r="B117" s="9" t="str">
        <f t="shared" si="16"/>
        <v>Proszę wskazać, czy projekt wchodzi w zakres dyrektywy, czy nie.</v>
      </c>
      <c r="D117" s="68" t="s">
        <v>1667</v>
      </c>
      <c r="E117" s="69" t="s">
        <v>1668</v>
      </c>
      <c r="F117" s="69" t="s">
        <v>1669</v>
      </c>
      <c r="G117" s="70" t="s">
        <v>1670</v>
      </c>
      <c r="H117" s="69" t="s">
        <v>1671</v>
      </c>
      <c r="I117" s="54" t="s">
        <v>344</v>
      </c>
      <c r="J117" s="69" t="s">
        <v>2780</v>
      </c>
      <c r="K117" s="69" t="s">
        <v>2781</v>
      </c>
      <c r="L117" s="69" t="s">
        <v>2782</v>
      </c>
      <c r="M117" s="69" t="s">
        <v>2783</v>
      </c>
      <c r="N117" s="63"/>
      <c r="O117" s="69" t="s">
        <v>2784</v>
      </c>
      <c r="P117" s="63" t="s">
        <v>2785</v>
      </c>
      <c r="Q117" s="69" t="s">
        <v>2786</v>
      </c>
      <c r="R117" s="69" t="s">
        <v>2787</v>
      </c>
      <c r="S117" s="69" t="s">
        <v>2788</v>
      </c>
      <c r="T117" s="69" t="s">
        <v>2789</v>
      </c>
      <c r="U117" s="69" t="s">
        <v>2790</v>
      </c>
      <c r="V117" s="69" t="s">
        <v>2791</v>
      </c>
      <c r="W117" s="69" t="s">
        <v>2792</v>
      </c>
      <c r="X117" s="69" t="s">
        <v>2793</v>
      </c>
      <c r="Y117" s="69" t="s">
        <v>2794</v>
      </c>
      <c r="Z117" s="69" t="s">
        <v>2795</v>
      </c>
      <c r="AA117" s="69" t="s">
        <v>2796</v>
      </c>
      <c r="AB117" s="78" t="s">
        <v>2797</v>
      </c>
    </row>
    <row r="118" spans="1:28" x14ac:dyDescent="0.3">
      <c r="A118" s="25" t="s">
        <v>350</v>
      </c>
      <c r="B118" s="9" t="str">
        <f t="shared" si="16"/>
        <v>Link do poprzedniej wersji OR poza systemem KE</v>
      </c>
      <c r="D118" s="68" t="s">
        <v>1672</v>
      </c>
      <c r="E118" s="69" t="s">
        <v>1673</v>
      </c>
      <c r="F118" s="69" t="s">
        <v>1674</v>
      </c>
      <c r="G118" s="70" t="s">
        <v>1675</v>
      </c>
      <c r="H118" s="69" t="s">
        <v>1676</v>
      </c>
      <c r="I118" s="54" t="s">
        <v>349</v>
      </c>
      <c r="J118" s="69" t="s">
        <v>2798</v>
      </c>
      <c r="K118" s="69" t="s">
        <v>2799</v>
      </c>
      <c r="L118" s="69" t="s">
        <v>2800</v>
      </c>
      <c r="M118" s="69" t="s">
        <v>2801</v>
      </c>
      <c r="N118" s="63"/>
      <c r="O118" s="69" t="s">
        <v>2802</v>
      </c>
      <c r="P118" s="63" t="s">
        <v>2803</v>
      </c>
      <c r="Q118" s="69" t="s">
        <v>2804</v>
      </c>
      <c r="R118" s="69" t="s">
        <v>2805</v>
      </c>
      <c r="S118" s="69" t="s">
        <v>2806</v>
      </c>
      <c r="T118" s="69" t="s">
        <v>2944</v>
      </c>
      <c r="U118" s="69" t="s">
        <v>2807</v>
      </c>
      <c r="V118" s="69" t="s">
        <v>2808</v>
      </c>
      <c r="W118" s="69" t="s">
        <v>2809</v>
      </c>
      <c r="X118" s="69" t="s">
        <v>2810</v>
      </c>
      <c r="Y118" s="69" t="s">
        <v>2811</v>
      </c>
      <c r="Z118" s="69" t="s">
        <v>2945</v>
      </c>
      <c r="AA118" s="69" t="s">
        <v>2946</v>
      </c>
      <c r="AB118" s="78" t="s">
        <v>2812</v>
      </c>
    </row>
    <row r="119" spans="1:28" x14ac:dyDescent="0.3">
      <c r="A119" s="25" t="s">
        <v>351</v>
      </c>
      <c r="B119" s="9" t="str">
        <f t="shared" si="16"/>
        <v>Link do NSD, do którego odnosi się niniejsza OR, które nie jest w systemie KE.</v>
      </c>
      <c r="D119" s="68" t="s">
        <v>1677</v>
      </c>
      <c r="E119" s="69" t="s">
        <v>1678</v>
      </c>
      <c r="F119" s="69" t="s">
        <v>1679</v>
      </c>
      <c r="G119" s="70" t="s">
        <v>1680</v>
      </c>
      <c r="H119" s="69" t="s">
        <v>1681</v>
      </c>
      <c r="I119" s="54" t="s">
        <v>352</v>
      </c>
      <c r="J119" s="69" t="s">
        <v>2813</v>
      </c>
      <c r="K119" s="69" t="s">
        <v>2814</v>
      </c>
      <c r="L119" s="69" t="s">
        <v>2815</v>
      </c>
      <c r="M119" s="69" t="s">
        <v>2816</v>
      </c>
      <c r="N119" s="63"/>
      <c r="O119" s="69" t="s">
        <v>2817</v>
      </c>
      <c r="P119" s="63" t="s">
        <v>2818</v>
      </c>
      <c r="Q119" s="69" t="s">
        <v>2819</v>
      </c>
      <c r="R119" s="69" t="s">
        <v>2820</v>
      </c>
      <c r="S119" s="69" t="s">
        <v>2821</v>
      </c>
      <c r="T119" s="69" t="s">
        <v>2947</v>
      </c>
      <c r="U119" s="69" t="s">
        <v>2822</v>
      </c>
      <c r="V119" s="69" t="s">
        <v>2823</v>
      </c>
      <c r="W119" s="69" t="s">
        <v>2824</v>
      </c>
      <c r="X119" s="69" t="s">
        <v>2825</v>
      </c>
      <c r="Y119" s="69" t="s">
        <v>2826</v>
      </c>
      <c r="Z119" s="69" t="s">
        <v>2948</v>
      </c>
      <c r="AA119" s="69" t="s">
        <v>2949</v>
      </c>
      <c r="AB119" s="78" t="s">
        <v>2827</v>
      </c>
    </row>
    <row r="120" spans="1:28" x14ac:dyDescent="0.3">
      <c r="A120" s="25" t="s">
        <v>354</v>
      </c>
      <c r="B120" s="9" t="str">
        <f t="shared" si="16"/>
        <v>Do wykorzystania w okresie przejściowym, kiedy poprzednia wersja OR mogłaby nie istnieć w systemie KE.</v>
      </c>
      <c r="D120" s="68" t="s">
        <v>1682</v>
      </c>
      <c r="E120" s="69" t="s">
        <v>1683</v>
      </c>
      <c r="F120" s="69" t="s">
        <v>1684</v>
      </c>
      <c r="G120" s="70" t="s">
        <v>1685</v>
      </c>
      <c r="H120" s="69" t="s">
        <v>1686</v>
      </c>
      <c r="I120" s="54" t="s">
        <v>353</v>
      </c>
      <c r="J120" s="69" t="s">
        <v>2828</v>
      </c>
      <c r="K120" s="69" t="s">
        <v>2829</v>
      </c>
      <c r="L120" s="69" t="s">
        <v>2830</v>
      </c>
      <c r="M120" s="69" t="s">
        <v>2831</v>
      </c>
      <c r="N120" s="63"/>
      <c r="O120" s="69" t="s">
        <v>2832</v>
      </c>
      <c r="P120" s="63" t="s">
        <v>2833</v>
      </c>
      <c r="Q120" s="69" t="s">
        <v>2834</v>
      </c>
      <c r="R120" s="69" t="s">
        <v>2835</v>
      </c>
      <c r="S120" s="69" t="s">
        <v>2836</v>
      </c>
      <c r="T120" s="69" t="s">
        <v>2950</v>
      </c>
      <c r="U120" s="69" t="s">
        <v>2837</v>
      </c>
      <c r="V120" s="69" t="s">
        <v>2838</v>
      </c>
      <c r="W120" s="69" t="s">
        <v>2839</v>
      </c>
      <c r="X120" s="69" t="s">
        <v>2840</v>
      </c>
      <c r="Y120" s="69" t="s">
        <v>2841</v>
      </c>
      <c r="Z120" s="69" t="s">
        <v>2951</v>
      </c>
      <c r="AA120" s="69" t="s">
        <v>2952</v>
      </c>
      <c r="AB120" s="78" t="s">
        <v>2842</v>
      </c>
    </row>
    <row r="121" spans="1:28" x14ac:dyDescent="0.3">
      <c r="A121" s="25" t="s">
        <v>355</v>
      </c>
      <c r="B121" s="9" t="str">
        <f t="shared" si="16"/>
        <v>Do wykorzystania w okresie przejściowym, kiedy NSD, do którego odnosi się OR, mogłoby nie istnieć w systemie KE.</v>
      </c>
      <c r="D121" s="68" t="s">
        <v>1687</v>
      </c>
      <c r="E121" s="69" t="s">
        <v>1688</v>
      </c>
      <c r="F121" s="69" t="s">
        <v>1689</v>
      </c>
      <c r="G121" s="70" t="s">
        <v>1690</v>
      </c>
      <c r="H121" s="69" t="s">
        <v>1691</v>
      </c>
      <c r="I121" s="54" t="s">
        <v>356</v>
      </c>
      <c r="J121" s="69" t="s">
        <v>2843</v>
      </c>
      <c r="K121" s="69" t="s">
        <v>2844</v>
      </c>
      <c r="L121" s="69" t="s">
        <v>2845</v>
      </c>
      <c r="M121" s="69" t="s">
        <v>2846</v>
      </c>
      <c r="N121" s="63"/>
      <c r="O121" s="69" t="s">
        <v>2847</v>
      </c>
      <c r="P121" s="63" t="s">
        <v>2848</v>
      </c>
      <c r="Q121" s="69" t="s">
        <v>2849</v>
      </c>
      <c r="R121" s="69" t="s">
        <v>2850</v>
      </c>
      <c r="S121" s="69" t="s">
        <v>2851</v>
      </c>
      <c r="T121" s="69" t="s">
        <v>2953</v>
      </c>
      <c r="U121" s="69" t="s">
        <v>2852</v>
      </c>
      <c r="V121" s="69" t="s">
        <v>2853</v>
      </c>
      <c r="W121" s="69" t="s">
        <v>2854</v>
      </c>
      <c r="X121" s="69" t="s">
        <v>2855</v>
      </c>
      <c r="Y121" s="69" t="s">
        <v>2856</v>
      </c>
      <c r="Z121" s="69" t="s">
        <v>2954</v>
      </c>
      <c r="AA121" s="69" t="s">
        <v>2955</v>
      </c>
      <c r="AB121" s="78" t="s">
        <v>2857</v>
      </c>
    </row>
    <row r="122" spans="1:28" x14ac:dyDescent="0.3">
      <c r="A122" s="25" t="s">
        <v>358</v>
      </c>
      <c r="B122" s="9" t="str">
        <f t="shared" si="16"/>
        <v>Stopnie dotkliwości właściwe dla danego państwa członkowskiego</v>
      </c>
      <c r="D122" s="68" t="s">
        <v>1692</v>
      </c>
      <c r="E122" s="69" t="s">
        <v>1693</v>
      </c>
      <c r="F122" s="69" t="s">
        <v>1694</v>
      </c>
      <c r="G122" s="70" t="s">
        <v>1695</v>
      </c>
      <c r="H122" s="69" t="s">
        <v>1696</v>
      </c>
      <c r="I122" s="54" t="s">
        <v>359</v>
      </c>
      <c r="J122" s="69" t="s">
        <v>2858</v>
      </c>
      <c r="K122" s="69" t="s">
        <v>2859</v>
      </c>
      <c r="L122" s="69" t="s">
        <v>2860</v>
      </c>
      <c r="M122" s="69" t="s">
        <v>2861</v>
      </c>
      <c r="N122" s="63"/>
      <c r="O122" s="69" t="s">
        <v>2862</v>
      </c>
      <c r="P122" s="63" t="s">
        <v>2863</v>
      </c>
      <c r="Q122" s="69" t="s">
        <v>2864</v>
      </c>
      <c r="R122" s="69" t="s">
        <v>2865</v>
      </c>
      <c r="S122" s="69" t="s">
        <v>2866</v>
      </c>
      <c r="T122" s="69" t="s">
        <v>2867</v>
      </c>
      <c r="U122" s="69" t="s">
        <v>2868</v>
      </c>
      <c r="V122" s="69" t="s">
        <v>2869</v>
      </c>
      <c r="W122" s="69" t="s">
        <v>2870</v>
      </c>
      <c r="X122" s="69" t="s">
        <v>2871</v>
      </c>
      <c r="Y122" s="69" t="s">
        <v>2872</v>
      </c>
      <c r="Z122" s="69" t="s">
        <v>2873</v>
      </c>
      <c r="AA122" s="69" t="s">
        <v>2874</v>
      </c>
      <c r="AB122" s="78" t="s">
        <v>2875</v>
      </c>
    </row>
    <row r="123" spans="1:28" x14ac:dyDescent="0.3">
      <c r="A123" s="25" t="s">
        <v>364</v>
      </c>
      <c r="B123" s="9" t="str">
        <f t="shared" si="16"/>
        <v>Pole nie zostanie opublikowane.</v>
      </c>
      <c r="D123" s="68" t="s">
        <v>1697</v>
      </c>
      <c r="E123" s="69" t="s">
        <v>1698</v>
      </c>
      <c r="F123" s="69" t="s">
        <v>1699</v>
      </c>
      <c r="G123" s="70" t="s">
        <v>1700</v>
      </c>
      <c r="H123" s="69" t="s">
        <v>1701</v>
      </c>
      <c r="I123" s="54" t="s">
        <v>365</v>
      </c>
      <c r="J123" s="69" t="s">
        <v>2876</v>
      </c>
      <c r="K123" s="69" t="s">
        <v>2877</v>
      </c>
      <c r="L123" s="69" t="s">
        <v>2878</v>
      </c>
      <c r="M123" s="69" t="s">
        <v>2879</v>
      </c>
      <c r="N123" s="63"/>
      <c r="O123" s="69" t="s">
        <v>2880</v>
      </c>
      <c r="P123" s="63" t="s">
        <v>2881</v>
      </c>
      <c r="Q123" s="69" t="s">
        <v>2882</v>
      </c>
      <c r="R123" s="69" t="s">
        <v>2883</v>
      </c>
      <c r="S123" s="69" t="s">
        <v>2884</v>
      </c>
      <c r="T123" s="69" t="s">
        <v>2885</v>
      </c>
      <c r="U123" s="69" t="s">
        <v>2886</v>
      </c>
      <c r="V123" s="69" t="s">
        <v>2887</v>
      </c>
      <c r="W123" s="69" t="s">
        <v>2888</v>
      </c>
      <c r="X123" s="69" t="s">
        <v>2889</v>
      </c>
      <c r="Y123" s="69" t="s">
        <v>2890</v>
      </c>
      <c r="Z123" s="69" t="s">
        <v>2891</v>
      </c>
      <c r="AA123" s="69" t="s">
        <v>2892</v>
      </c>
      <c r="AB123" s="78" t="s">
        <v>2893</v>
      </c>
    </row>
    <row r="124" spans="1:28" x14ac:dyDescent="0.3">
      <c r="A124" s="25"/>
      <c r="B124" s="9" t="e">
        <f t="shared" si="16"/>
        <v>#N/A</v>
      </c>
      <c r="D124" s="82"/>
      <c r="E124" s="53"/>
      <c r="F124" s="53"/>
      <c r="G124" s="53"/>
      <c r="H124" s="53"/>
      <c r="I124" s="54"/>
      <c r="J124" s="53"/>
      <c r="K124" s="53"/>
      <c r="L124" s="53"/>
      <c r="M124" s="53"/>
      <c r="N124" s="53"/>
      <c r="O124" s="53"/>
      <c r="P124" s="53"/>
      <c r="Q124" s="53"/>
      <c r="R124" s="53"/>
      <c r="S124" s="53"/>
      <c r="T124" s="53"/>
      <c r="U124" s="53"/>
      <c r="V124" s="53"/>
      <c r="W124" s="53"/>
      <c r="X124" s="53"/>
      <c r="Y124" s="53"/>
      <c r="Z124" s="53"/>
      <c r="AA124" s="53"/>
      <c r="AB124" s="83"/>
    </row>
    <row r="125" spans="1:28" ht="15" thickBot="1" x14ac:dyDescent="0.35">
      <c r="A125" s="25"/>
      <c r="B125" s="9" t="e">
        <f t="shared" si="16"/>
        <v>#N/A</v>
      </c>
      <c r="D125" s="84"/>
      <c r="E125" s="85"/>
      <c r="F125" s="85"/>
      <c r="G125" s="85"/>
      <c r="H125" s="85"/>
      <c r="I125" s="55"/>
      <c r="J125" s="85"/>
      <c r="K125" s="85"/>
      <c r="L125" s="85"/>
      <c r="M125" s="85"/>
      <c r="N125" s="85"/>
      <c r="O125" s="85"/>
      <c r="P125" s="85"/>
      <c r="Q125" s="85"/>
      <c r="R125" s="85"/>
      <c r="S125" s="85"/>
      <c r="T125" s="85"/>
      <c r="U125" s="85"/>
      <c r="V125" s="85"/>
      <c r="W125" s="85"/>
      <c r="X125" s="85"/>
      <c r="Y125" s="85"/>
      <c r="Z125" s="85"/>
      <c r="AA125" s="85"/>
      <c r="AB125" s="86"/>
    </row>
  </sheetData>
  <sheetProtection algorithmName="SHA-512" hashValue="8Mo/LJe0EzHtZ64XvqSR7oSMlmpjuZyoScN5KFX33vdpa2UpiQ2kEQQrgOHjph8KfD5XZHYOZaqcTZ87rLX+iQ==" saltValue="t6ArQt4mYFQ5ZAXafUt/UA==" spinCount="100000" sheet="1" objects="1" scenarios="1" select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workbookViewId="0">
      <selection activeCell="A3" sqref="A3"/>
    </sheetView>
  </sheetViews>
  <sheetFormatPr defaultRowHeight="14.4" x14ac:dyDescent="0.3"/>
  <cols>
    <col min="1" max="1" width="22.77734375" style="29" customWidth="1"/>
    <col min="2" max="2" width="23.88671875" style="29" customWidth="1"/>
    <col min="3" max="3" width="21.21875" style="29" customWidth="1"/>
  </cols>
  <sheetData>
    <row r="1" spans="1:31" ht="15" thickBot="1" x14ac:dyDescent="0.35"/>
    <row r="2" spans="1:31" ht="15" thickBot="1" x14ac:dyDescent="0.35">
      <c r="A2" s="30" t="s">
        <v>12</v>
      </c>
      <c r="B2" s="16" t="str">
        <f>IF(language="","en",language)</f>
        <v>pl</v>
      </c>
    </row>
    <row r="3" spans="1:31" ht="15" thickBot="1" x14ac:dyDescent="0.35">
      <c r="A3" s="30" t="s">
        <v>15</v>
      </c>
      <c r="B3" s="13" t="str">
        <f>yes</f>
        <v>tak [1]</v>
      </c>
      <c r="C3" s="15" t="str">
        <f>no</f>
        <v>nie [0]</v>
      </c>
    </row>
    <row r="4" spans="1:31" ht="15" thickBot="1" x14ac:dyDescent="0.35">
      <c r="A4" s="30" t="s">
        <v>14</v>
      </c>
      <c r="B4" s="13" t="str">
        <f>yes</f>
        <v>tak [1]</v>
      </c>
      <c r="C4" s="14" t="s">
        <v>6</v>
      </c>
    </row>
    <row r="5" spans="1:31" ht="15" thickBot="1" x14ac:dyDescent="0.35">
      <c r="A5" s="30" t="s">
        <v>278</v>
      </c>
      <c r="B5" s="16">
        <v>1</v>
      </c>
      <c r="C5" s="17"/>
    </row>
    <row r="6" spans="1:31" x14ac:dyDescent="0.3">
      <c r="A6" s="27"/>
      <c r="B6" s="11"/>
      <c r="C6" s="17"/>
    </row>
    <row r="7" spans="1:31" x14ac:dyDescent="0.3">
      <c r="A7" s="27"/>
      <c r="B7" s="11"/>
      <c r="C7" s="17"/>
    </row>
    <row r="8" spans="1:31" x14ac:dyDescent="0.3">
      <c r="A8" s="30" t="s">
        <v>91</v>
      </c>
      <c r="B8" s="11"/>
      <c r="C8" s="17"/>
    </row>
    <row r="9" spans="1:31" x14ac:dyDescent="0.3">
      <c r="A9" s="1" t="s">
        <v>35</v>
      </c>
      <c r="B9" s="17"/>
      <c r="C9"/>
    </row>
    <row r="10" spans="1:31" x14ac:dyDescent="0.3">
      <c r="A10" s="1" t="s">
        <v>36</v>
      </c>
      <c r="B10" s="17"/>
      <c r="C10"/>
    </row>
    <row r="11" spans="1:31" x14ac:dyDescent="0.3">
      <c r="A11" s="1" t="s">
        <v>37</v>
      </c>
      <c r="B11" s="17"/>
      <c r="C11"/>
    </row>
    <row r="12" spans="1:31" x14ac:dyDescent="0.3">
      <c r="A12" s="1" t="s">
        <v>38</v>
      </c>
      <c r="B12" s="17"/>
      <c r="C12"/>
    </row>
    <row r="13" spans="1:31" x14ac:dyDescent="0.3">
      <c r="A13" s="1" t="s">
        <v>39</v>
      </c>
      <c r="C1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x14ac:dyDescent="0.3">
      <c r="A14" s="1" t="s">
        <v>40</v>
      </c>
      <c r="C14"/>
    </row>
    <row r="15" spans="1:31" x14ac:dyDescent="0.3">
      <c r="A15" s="1" t="s">
        <v>41</v>
      </c>
      <c r="C15"/>
    </row>
    <row r="16" spans="1:31" x14ac:dyDescent="0.3">
      <c r="A16" s="1" t="s">
        <v>42</v>
      </c>
      <c r="C16"/>
    </row>
    <row r="17" spans="1:3" x14ac:dyDescent="0.3">
      <c r="A17" s="1" t="s">
        <v>43</v>
      </c>
      <c r="C17"/>
    </row>
    <row r="18" spans="1:3" x14ac:dyDescent="0.3">
      <c r="A18" s="1" t="s">
        <v>44</v>
      </c>
      <c r="C18"/>
    </row>
    <row r="19" spans="1:3" x14ac:dyDescent="0.3">
      <c r="A19" s="1" t="s">
        <v>45</v>
      </c>
      <c r="C19"/>
    </row>
    <row r="20" spans="1:3" x14ac:dyDescent="0.3">
      <c r="A20" s="1" t="s">
        <v>46</v>
      </c>
      <c r="C20"/>
    </row>
    <row r="21" spans="1:3" x14ac:dyDescent="0.3">
      <c r="A21" s="1" t="s">
        <v>47</v>
      </c>
      <c r="C21"/>
    </row>
    <row r="22" spans="1:3" x14ac:dyDescent="0.3">
      <c r="A22" s="1" t="s">
        <v>48</v>
      </c>
      <c r="C22"/>
    </row>
    <row r="23" spans="1:3" x14ac:dyDescent="0.3">
      <c r="A23" s="1" t="s">
        <v>49</v>
      </c>
      <c r="C23"/>
    </row>
    <row r="24" spans="1:3" x14ac:dyDescent="0.3">
      <c r="A24" s="1" t="s">
        <v>50</v>
      </c>
      <c r="C24"/>
    </row>
    <row r="25" spans="1:3" x14ac:dyDescent="0.3">
      <c r="A25" s="1" t="s">
        <v>51</v>
      </c>
      <c r="C25"/>
    </row>
    <row r="26" spans="1:3" x14ac:dyDescent="0.3">
      <c r="A26" s="1" t="s">
        <v>52</v>
      </c>
      <c r="C26"/>
    </row>
    <row r="27" spans="1:3" x14ac:dyDescent="0.3">
      <c r="A27" s="1" t="s">
        <v>53</v>
      </c>
      <c r="C27"/>
    </row>
    <row r="28" spans="1:3" x14ac:dyDescent="0.3">
      <c r="A28" s="1" t="s">
        <v>54</v>
      </c>
      <c r="C28"/>
    </row>
    <row r="29" spans="1:3" x14ac:dyDescent="0.3">
      <c r="A29" s="1" t="s">
        <v>55</v>
      </c>
      <c r="C29"/>
    </row>
    <row r="30" spans="1:3" x14ac:dyDescent="0.3">
      <c r="A30" s="1" t="s">
        <v>56</v>
      </c>
      <c r="C30"/>
    </row>
    <row r="31" spans="1:3" x14ac:dyDescent="0.3">
      <c r="A31" s="1" t="s">
        <v>57</v>
      </c>
      <c r="C31"/>
    </row>
    <row r="32" spans="1:3" x14ac:dyDescent="0.3">
      <c r="A32" s="1" t="s">
        <v>58</v>
      </c>
      <c r="C32"/>
    </row>
    <row r="33" spans="1:3" x14ac:dyDescent="0.3">
      <c r="A33" s="1" t="s">
        <v>59</v>
      </c>
      <c r="C33"/>
    </row>
    <row r="34" spans="1:3" x14ac:dyDescent="0.3">
      <c r="A34" s="1" t="s">
        <v>60</v>
      </c>
      <c r="C34"/>
    </row>
    <row r="35" spans="1:3" x14ac:dyDescent="0.3">
      <c r="A35" s="1" t="s">
        <v>61</v>
      </c>
      <c r="C35"/>
    </row>
    <row r="36" spans="1:3" x14ac:dyDescent="0.3">
      <c r="A36" s="1" t="s">
        <v>62</v>
      </c>
      <c r="C36"/>
    </row>
  </sheetData>
  <sheetProtection algorithmName="SHA-512" hashValue="6RyJ8MmVoVBXsZWkyajUz1uFwAXbxlPrXuiRHNXs9KsZBPzsY0WTcWZAcJMzSDmo8YUOCV3tkUrBAdSUtlQv8g==" saltValue="5ptkrrsq806KjgQ2xoTBvg=="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88</vt:i4>
      </vt:variant>
    </vt:vector>
  </HeadingPairs>
  <TitlesOfParts>
    <vt:vector size="92" baseType="lpstr">
      <vt:lpstr>RA</vt:lpstr>
      <vt:lpstr>Actual harms</vt:lpstr>
      <vt:lpstr>Translations</vt:lpstr>
      <vt:lpstr>Configuration</vt:lpstr>
      <vt:lpstr>actualHarms_tinstr</vt:lpstr>
      <vt:lpstr>additional_fields_tinstr</vt:lpstr>
      <vt:lpstr>additional_fields_title</vt:lpstr>
      <vt:lpstr>application_of_the_three_rs_label</vt:lpstr>
      <vt:lpstr>at_least_one_reason_mssg</vt:lpstr>
      <vt:lpstr>at_least_one_row_mssg</vt:lpstr>
      <vt:lpstr>choice_mandatory</vt:lpstr>
      <vt:lpstr>choice_optional</vt:lpstr>
      <vt:lpstr>choiceCode</vt:lpstr>
      <vt:lpstr>choiceTranslated</vt:lpstr>
      <vt:lpstr>choiceTranslations</vt:lpstr>
      <vt:lpstr>comments_label</vt:lpstr>
      <vt:lpstr>comparisonFate_instr</vt:lpstr>
      <vt:lpstr>comparisonFate_label</vt:lpstr>
      <vt:lpstr>comparisonHarms_instr</vt:lpstr>
      <vt:lpstr>comparisonHarms_label</vt:lpstr>
      <vt:lpstr>compulsory_field_tinstr</vt:lpstr>
      <vt:lpstr>countries</vt:lpstr>
      <vt:lpstr>country_label</vt:lpstr>
      <vt:lpstr>custom_severity_label</vt:lpstr>
      <vt:lpstr>euSubmission_instr</vt:lpstr>
      <vt:lpstr>euSubmission_label</vt:lpstr>
      <vt:lpstr>field1_label</vt:lpstr>
      <vt:lpstr>field2_label</vt:lpstr>
      <vt:lpstr>field3_label</vt:lpstr>
      <vt:lpstr>field4_label</vt:lpstr>
      <vt:lpstr>field5_label</vt:lpstr>
      <vt:lpstr>fill_all_cells_mssg</vt:lpstr>
      <vt:lpstr>findingsDissemination_instr</vt:lpstr>
      <vt:lpstr>harms_label</vt:lpstr>
      <vt:lpstr>inconsistent_value_mssg</vt:lpstr>
      <vt:lpstr>language</vt:lpstr>
      <vt:lpstr>language_label</vt:lpstr>
      <vt:lpstr>language_or_default</vt:lpstr>
      <vt:lpstr>languages</vt:lpstr>
      <vt:lpstr>maxLength_100_tinstr</vt:lpstr>
      <vt:lpstr>maxLength_2500_tinstr</vt:lpstr>
      <vt:lpstr>maxLength_500_tinstr</vt:lpstr>
      <vt:lpstr>mild_label</vt:lpstr>
      <vt:lpstr>moderate_label</vt:lpstr>
      <vt:lpstr>nhpUse_label</vt:lpstr>
      <vt:lpstr>no</vt:lpstr>
      <vt:lpstr>nonRecovery_label</vt:lpstr>
      <vt:lpstr>not_be_published_instr</vt:lpstr>
      <vt:lpstr>ntsExternalLink_instr</vt:lpstr>
      <vt:lpstr>ntsExternalLink_label</vt:lpstr>
      <vt:lpstr>ntsIdReference_instr</vt:lpstr>
      <vt:lpstr>ntsIdReference_label</vt:lpstr>
      <vt:lpstr>ntsIdReference_tinstr</vt:lpstr>
      <vt:lpstr>ntsNationalIdReference_instr</vt:lpstr>
      <vt:lpstr>ntsNationalIdReference_label</vt:lpstr>
      <vt:lpstr>numbers_per_severity_label</vt:lpstr>
      <vt:lpstr>objectivesAchievement_instr</vt:lpstr>
      <vt:lpstr>objectivesAchievement_label</vt:lpstr>
      <vt:lpstr>other_label</vt:lpstr>
      <vt:lpstr>other_title</vt:lpstr>
      <vt:lpstr>otherExplanation_label</vt:lpstr>
      <vt:lpstr>otherExplanation_tinstr</vt:lpstr>
      <vt:lpstr>ra_reasons_label</vt:lpstr>
      <vt:lpstr>RA_title</vt:lpstr>
      <vt:lpstr>raId_instr</vt:lpstr>
      <vt:lpstr>raId_label</vt:lpstr>
      <vt:lpstr>raId_tinstr</vt:lpstr>
      <vt:lpstr>raNationalId_instr</vt:lpstr>
      <vt:lpstr>raNationalId_label</vt:lpstr>
      <vt:lpstr>raPreviousVersionExternalLink_instr</vt:lpstr>
      <vt:lpstr>raPreviousVersionExternalLink_label</vt:lpstr>
      <vt:lpstr>reductionFindings_instr</vt:lpstr>
      <vt:lpstr>reductionFindings_label</vt:lpstr>
      <vt:lpstr>refinementFindings_instr</vt:lpstr>
      <vt:lpstr>refinementFindings_label</vt:lpstr>
      <vt:lpstr>replacementFindings_instr</vt:lpstr>
      <vt:lpstr>replacementFindings_label</vt:lpstr>
      <vt:lpstr>select_species_mssg</vt:lpstr>
      <vt:lpstr>severe_label</vt:lpstr>
      <vt:lpstr>severeProcedure_label</vt:lpstr>
      <vt:lpstr>species_label</vt:lpstr>
      <vt:lpstr>speciesCode</vt:lpstr>
      <vt:lpstr>speciesShown</vt:lpstr>
      <vt:lpstr>speciesTranslated</vt:lpstr>
      <vt:lpstr>speciesTranslations</vt:lpstr>
      <vt:lpstr>text</vt:lpstr>
      <vt:lpstr>textTranslations</vt:lpstr>
      <vt:lpstr>title_instr</vt:lpstr>
      <vt:lpstr>title_label</vt:lpstr>
      <vt:lpstr>total_number_label</vt:lpstr>
      <vt:lpstr>total_number_mssg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Passini Anna</cp:lastModifiedBy>
  <dcterms:created xsi:type="dcterms:W3CDTF">2020-03-26T19:58:53Z</dcterms:created>
  <dcterms:modified xsi:type="dcterms:W3CDTF">2022-05-05T11:18:36Z</dcterms:modified>
</cp:coreProperties>
</file>