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```ST7\Besti@\2023\II kwartał\Dane ostateczne 2023.08.14\Zbiorówki_2023_k2_20230814\"/>
    </mc:Choice>
  </mc:AlternateContent>
  <bookViews>
    <workbookView xWindow="240" yWindow="120" windowWidth="14220" windowHeight="8835"/>
  </bookViews>
  <sheets>
    <sheet name="zob_nal" sheetId="7" r:id="rId1"/>
    <sheet name="definicja" sheetId="6" r:id="rId2"/>
  </sheets>
  <calcPr calcId="152511"/>
</workbook>
</file>

<file path=xl/calcChain.xml><?xml version="1.0" encoding="utf-8"?>
<calcChain xmlns="http://schemas.openxmlformats.org/spreadsheetml/2006/main">
  <c r="C106" i="6" l="1"/>
  <c r="C105" i="6"/>
  <c r="C104" i="6"/>
  <c r="B97" i="7"/>
  <c r="B96" i="7"/>
  <c r="B95" i="7"/>
  <c r="B94" i="7"/>
  <c r="I91" i="7"/>
  <c r="G91" i="7"/>
  <c r="I90" i="7"/>
  <c r="G90" i="7"/>
  <c r="I89" i="7"/>
  <c r="G89" i="7"/>
  <c r="L83" i="7"/>
  <c r="K83" i="7"/>
  <c r="J83" i="7"/>
  <c r="I83" i="7"/>
  <c r="H83" i="7"/>
  <c r="G83" i="7"/>
  <c r="F83" i="7"/>
  <c r="L82" i="7"/>
  <c r="K82" i="7"/>
  <c r="J82" i="7"/>
  <c r="I82" i="7"/>
  <c r="H82" i="7"/>
  <c r="G82" i="7"/>
  <c r="F82" i="7"/>
  <c r="L81" i="7"/>
  <c r="K81" i="7"/>
  <c r="J81" i="7"/>
  <c r="I81" i="7"/>
  <c r="H81" i="7"/>
  <c r="G81" i="7"/>
  <c r="F81" i="7"/>
  <c r="L80" i="7"/>
  <c r="K80" i="7"/>
  <c r="J80" i="7"/>
  <c r="I80" i="7"/>
  <c r="H80" i="7"/>
  <c r="G80" i="7"/>
  <c r="F80" i="7"/>
  <c r="L79" i="7"/>
  <c r="K79" i="7"/>
  <c r="J79" i="7"/>
  <c r="I79" i="7"/>
  <c r="H79" i="7"/>
  <c r="G79" i="7"/>
  <c r="F79" i="7"/>
  <c r="L78" i="7"/>
  <c r="K78" i="7"/>
  <c r="J78" i="7"/>
  <c r="I78" i="7"/>
  <c r="H78" i="7"/>
  <c r="G78" i="7"/>
  <c r="F78" i="7"/>
  <c r="L77" i="7"/>
  <c r="K77" i="7"/>
  <c r="J77" i="7"/>
  <c r="I77" i="7"/>
  <c r="H77" i="7"/>
  <c r="G77" i="7"/>
  <c r="F77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C94" i="7"/>
  <c r="A29" i="7" s="1"/>
  <c r="D104" i="6"/>
  <c r="A65" i="6" s="1"/>
  <c r="A94" i="6" l="1"/>
  <c r="A32" i="6"/>
  <c r="A1" i="6"/>
  <c r="A86" i="7"/>
  <c r="A1" i="7"/>
  <c r="A66" i="7"/>
</calcChain>
</file>

<file path=xl/sharedStrings.xml><?xml version="1.0" encoding="utf-8"?>
<sst xmlns="http://schemas.openxmlformats.org/spreadsheetml/2006/main" count="271" uniqueCount="156">
  <si>
    <t>Wyszczególnienie</t>
  </si>
  <si>
    <t>ZO</t>
  </si>
  <si>
    <t>ogółem</t>
  </si>
  <si>
    <t>sektora finansów publicznych (kol.5+7+8)</t>
  </si>
  <si>
    <t>banku centralnego</t>
  </si>
  <si>
    <t>Poręczenia i gwarancje</t>
  </si>
  <si>
    <t>sektora finansów publicznych (kol.4+6+7)</t>
  </si>
  <si>
    <t>Liczba jednostek</t>
  </si>
  <si>
    <t>Wykonanie</t>
  </si>
  <si>
    <t>KO</t>
  </si>
  <si>
    <t>KFP</t>
  </si>
  <si>
    <t>KG1</t>
  </si>
  <si>
    <t>KG2</t>
  </si>
  <si>
    <t>KG3</t>
  </si>
  <si>
    <t>KBC</t>
  </si>
  <si>
    <t>KBK</t>
  </si>
  <si>
    <t>FP</t>
  </si>
  <si>
    <t>G1</t>
  </si>
  <si>
    <t>G2</t>
  </si>
  <si>
    <t>G3</t>
  </si>
  <si>
    <t>O</t>
  </si>
  <si>
    <t>Z</t>
  </si>
  <si>
    <t>N</t>
  </si>
  <si>
    <t>JST, których budżety zamknęły się nadwyżką</t>
  </si>
  <si>
    <t>JST, których budżety zamknęły się deficytem</t>
  </si>
  <si>
    <t>JST z budżetami zrównoważonymi</t>
  </si>
  <si>
    <t>kwartał</t>
  </si>
  <si>
    <t>rok</t>
  </si>
  <si>
    <t>stanNa</t>
  </si>
  <si>
    <t>[w]&gt;0</t>
  </si>
  <si>
    <t>[w]&lt;0</t>
  </si>
  <si>
    <t>[w]=0</t>
  </si>
  <si>
    <t>w</t>
  </si>
  <si>
    <t>kodGus</t>
  </si>
  <si>
    <t>Symbol=E</t>
  </si>
  <si>
    <t>Symbol=E1</t>
  </si>
  <si>
    <t>Symbol=E11</t>
  </si>
  <si>
    <t>Symbol=E2</t>
  </si>
  <si>
    <t>Symbol=E21</t>
  </si>
  <si>
    <t>Symbol=E3</t>
  </si>
  <si>
    <t>Symbol=E4</t>
  </si>
  <si>
    <t>Symbol=E41</t>
  </si>
  <si>
    <t>Symbol=N</t>
  </si>
  <si>
    <t>Symbol=N1</t>
  </si>
  <si>
    <t>Symbol=N11</t>
  </si>
  <si>
    <t>Symbol=N21</t>
  </si>
  <si>
    <t>Symbol=N3</t>
  </si>
  <si>
    <t>Symbol=N4</t>
  </si>
  <si>
    <t>Symbol=N41</t>
  </si>
  <si>
    <t>Symbol=F1</t>
  </si>
  <si>
    <t>Symbol=F2</t>
  </si>
  <si>
    <t>Symbol=F3</t>
  </si>
  <si>
    <t>A. Należności oraz wybrane aktywa finansowe</t>
  </si>
  <si>
    <t>kwota 
należności
ogółem
(kol. 3+15)</t>
  </si>
  <si>
    <t>ogółem 
(kol 4+9+10+11 +12+13+14)</t>
  </si>
  <si>
    <t>dłużnicy  krajowi</t>
  </si>
  <si>
    <t>sektor 
finansów 
publicznych 
ogółem 
(kol 5+6+7+8))</t>
  </si>
  <si>
    <t>sektor 
finansów 
publicznych 
ogółem 
(kol 5+6+7+8)</t>
  </si>
  <si>
    <t>KG4</t>
  </si>
  <si>
    <t>banki</t>
  </si>
  <si>
    <t>pozostałe 
krajowe 
instytucje 
finansowe</t>
  </si>
  <si>
    <t>przedsiębiorstwa 
niefinansowe</t>
  </si>
  <si>
    <t>gospodarstwa 
domowe</t>
  </si>
  <si>
    <t>instytucje 
niekomercyjne 
działające
 na rzecz
gospodarstw
domowych</t>
  </si>
  <si>
    <t>ogółem
(kol. 16+17)</t>
  </si>
  <si>
    <t>podmioty 
należące 
do strefy 
euro</t>
  </si>
  <si>
    <t>pozostałe 
podmioty 
zagraniczne</t>
  </si>
  <si>
    <t>KIF</t>
  </si>
  <si>
    <t>KPN</t>
  </si>
  <si>
    <t>KGD</t>
  </si>
  <si>
    <t>KIN</t>
  </si>
  <si>
    <t>ZSE</t>
  </si>
  <si>
    <t>ZPZ</t>
  </si>
  <si>
    <t xml:space="preserve">      dłużnicy zagraniczni</t>
  </si>
  <si>
    <t xml:space="preserve">grupa I </t>
  </si>
  <si>
    <t xml:space="preserve">grupa II </t>
  </si>
  <si>
    <t>grupa III</t>
  </si>
  <si>
    <t>grupa IV</t>
  </si>
  <si>
    <t>bank centralny</t>
  </si>
  <si>
    <t>N. NALEŻNOŚCI ORAZ WYBRANE AKTYWA FINANSOWE  (N1+N2+N3+N4+N5)   z tego:</t>
  </si>
  <si>
    <t>N1.1 krótkotermionowe</t>
  </si>
  <si>
    <t>N1.2  długoterminowe</t>
  </si>
  <si>
    <t>N2.1 krótkotermionowe</t>
  </si>
  <si>
    <t>N2.2 długoterminowe</t>
  </si>
  <si>
    <t>N3.1 gotówka</t>
  </si>
  <si>
    <t>N3.2 depozyty na żądanie</t>
  </si>
  <si>
    <t>N3.3 depozyty terminowe</t>
  </si>
  <si>
    <t>N4.1 z tytułu dostaw towarów i usług</t>
  </si>
  <si>
    <t>N4.2 pozostałe</t>
  </si>
  <si>
    <t>N5.1 z tytułu dostaw towarów i usług</t>
  </si>
  <si>
    <t>N5.2 z tytułu podatków i składek na 
ubezpieczenia społ.</t>
  </si>
  <si>
    <t>N5.3 z tytułu innych niż wymienione powyżej</t>
  </si>
  <si>
    <t>N1 papiery wartościowe (N1.1+N1.2)</t>
  </si>
  <si>
    <t>N2  pożyczki (N2.1+N2.2)</t>
  </si>
  <si>
    <t>N3 gotówka i depozyty (N3.1+N3.2+N3.3)</t>
  </si>
  <si>
    <t>N4 należności wymagalne (N4.1+N4.2)</t>
  </si>
  <si>
    <t>N5 pozostałe należności  (N5.1+N5.2+N5.3)</t>
  </si>
  <si>
    <t>Symbol=N12</t>
  </si>
  <si>
    <t>Symbol=N22</t>
  </si>
  <si>
    <t>Symbol=N31</t>
  </si>
  <si>
    <t>Symbol=N32</t>
  </si>
  <si>
    <t>Symbol=N33</t>
  </si>
  <si>
    <t>Symbol=N42</t>
  </si>
  <si>
    <t>Symbol=N5</t>
  </si>
  <si>
    <t>Symbol=N51</t>
  </si>
  <si>
    <t>Symbol=N52</t>
  </si>
  <si>
    <t>Symbol=N53</t>
  </si>
  <si>
    <t>E  ZOBOWIĄZANIA WG TYTUŁÓW 
    DŁUŻNYCH (E1+E2+E3+E4)</t>
  </si>
  <si>
    <t>E1 papiery wartościowe 
     (E1.1+E1.2)</t>
  </si>
  <si>
    <t>E1.1 krótkotermionowe</t>
  </si>
  <si>
    <t>E1.2 długoterminowe</t>
  </si>
  <si>
    <t>E2 kredyty i pożyczki 
     (E2.1+E2.2)</t>
  </si>
  <si>
    <t>E2.1 krótkotermionowe</t>
  </si>
  <si>
    <t>E2.2 długoterminowe</t>
  </si>
  <si>
    <t>E3 przyjęte depozyty</t>
  </si>
  <si>
    <t>E4  wymagalne zobowiązania 
     (E4.1+E4.2)</t>
  </si>
  <si>
    <t>E4.1 z tytułu dostaw towarów i usług</t>
  </si>
  <si>
    <t>E4.2 pozostałe</t>
  </si>
  <si>
    <t>Symbol=E12</t>
  </si>
  <si>
    <t>Symbol=E22</t>
  </si>
  <si>
    <t>Symbol=E42</t>
  </si>
  <si>
    <t>F1 wartość nominalna niewymagalnych zobowiązań z tytułu udzielonych poręczeń i gwarancji na koniec okresu sprawozdawczego</t>
  </si>
  <si>
    <t>F2 wartość nominalna wymagalnych zobowiązań z tytułu udzielonych poręczeń i gwarancji na koniec okresu sprawozdawczego</t>
  </si>
  <si>
    <t>F3 wartość poręczeń i gwarancji udzielonych w okresie sprawozdawczym</t>
  </si>
  <si>
    <t>B1 należność główna z tytułu udzielonych gwarancji i poręczeń</t>
  </si>
  <si>
    <t>B2 odsetki ustawowe od nalezności głównej z tytułu udzielonych gwarancji i poręczeń</t>
  </si>
  <si>
    <t>B3 wartość spłat dokonanych w okresie sprawozdawczym za dłużników z tytułu udzielonych poręczeń i gwarancji (wydatki)</t>
  </si>
  <si>
    <t>B4 kwota odzyskanych wierzytelności w okresie sprawozdawczym od dłużników z tytułu poręczeń lub gwarancji (dochody)</t>
  </si>
  <si>
    <t>Symbol=B1</t>
  </si>
  <si>
    <t>Symbol=B2</t>
  </si>
  <si>
    <t>Symbol=B3</t>
  </si>
  <si>
    <t>Symbol=B4</t>
  </si>
  <si>
    <t>G4</t>
  </si>
  <si>
    <t>PP</t>
  </si>
  <si>
    <t>Zobowiązania według tytułów dłużnych (wg wartości nominalnej)</t>
  </si>
  <si>
    <t>kwota 
zadłużenia
ogółem
(kol. 3+15)</t>
  </si>
  <si>
    <t>ogółem 
(kol. 4+9+10+11 +12+13+14)</t>
  </si>
  <si>
    <t>bank 
centralny</t>
  </si>
  <si>
    <t xml:space="preserve">      wierzyciele zagraniczni</t>
  </si>
  <si>
    <t>wierzyciele krajowi</t>
  </si>
  <si>
    <t>grupa I</t>
  </si>
  <si>
    <t>grupa II</t>
  </si>
  <si>
    <t>wierzyciele</t>
  </si>
  <si>
    <t>kwota 
zadłużenia
ogółem
(kol. 3+8)</t>
  </si>
  <si>
    <t>podmioty 
sektora finansów 
publicznych 
(kol.4+5+6+7)</t>
  </si>
  <si>
    <t xml:space="preserve">grupa III </t>
  </si>
  <si>
    <t xml:space="preserve">grupa IV </t>
  </si>
  <si>
    <t>pozostałe
podmioty</t>
  </si>
  <si>
    <t>Symbol=N2</t>
  </si>
  <si>
    <t>sektora finansów publicznych (kol.5+6+7+8)</t>
  </si>
  <si>
    <t>wierzyciele i dłużnicy</t>
  </si>
  <si>
    <t>tytul</t>
  </si>
  <si>
    <t>w złotych</t>
  </si>
  <si>
    <t>E  ZOBOWIĄZANIA WG TYTUŁÓW DŁUŻNYCH (E1+E2+E3+E4)</t>
  </si>
  <si>
    <t>E4  wymagalne zobowiązania (E4.1+E4.2)</t>
  </si>
  <si>
    <t>N5.2 z tytułu podatków i składek na ubezpieczenia społ.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</si>
</sst>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dd/mm/yy\ h:mm;@"/>
  </numFmts>
  <fonts count="34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6"/>
      <name val="Arial"/>
      <family val="2"/>
      <charset val="238"/>
    </font>
    <font>
      <sz val="10"/>
      <name val="Arial"/>
      <charset val="238"/>
    </font>
    <font>
      <sz val="8"/>
      <name val="Arial"/>
      <charset val="238"/>
    </font>
    <font>
      <sz val="11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8"/>
      <name val="Arial CE"/>
      <family val="2"/>
      <charset val="238"/>
    </font>
    <font>
      <sz val="6"/>
      <name val="Arial"/>
      <family val="2"/>
      <charset val="238"/>
    </font>
    <font>
      <sz val="9"/>
      <name val="Arial"/>
      <family val="2"/>
      <charset val="238"/>
    </font>
    <font>
      <b/>
      <sz val="7"/>
      <name val="Arial"/>
      <family val="2"/>
      <charset val="238"/>
    </font>
    <font>
      <sz val="7"/>
      <name val="Arial"/>
      <charset val="238"/>
    </font>
    <font>
      <b/>
      <sz val="8"/>
      <name val="Arial CE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6"/>
      </patternFill>
    </fill>
    <fill>
      <patternFill patternType="solid">
        <fgColor indexed="14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6" borderId="0" applyNumberFormat="0" applyBorder="0" applyAlignment="0" applyProtection="0"/>
    <xf numFmtId="0" fontId="12" fillId="10" borderId="0" applyNumberFormat="0" applyBorder="0" applyAlignment="0" applyProtection="0"/>
    <xf numFmtId="0" fontId="12" fillId="3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1" applyNumberFormat="0" applyAlignment="0" applyProtection="0"/>
    <xf numFmtId="0" fontId="15" fillId="17" borderId="2" applyNumberFormat="0" applyAlignment="0" applyProtection="0"/>
    <xf numFmtId="0" fontId="16" fillId="0" borderId="0" applyNumberFormat="0" applyFill="0" applyBorder="0" applyAlignment="0" applyProtection="0"/>
    <xf numFmtId="0" fontId="17" fillId="18" borderId="0" applyNumberFormat="0" applyBorder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0" fillId="0" borderId="0" applyNumberFormat="0" applyFill="0" applyBorder="0" applyAlignment="0" applyProtection="0"/>
    <xf numFmtId="0" fontId="21" fillId="6" borderId="1" applyNumberFormat="0" applyAlignment="0" applyProtection="0"/>
    <xf numFmtId="0" fontId="22" fillId="0" borderId="7" applyNumberFormat="0" applyFill="0" applyAlignment="0" applyProtection="0"/>
    <xf numFmtId="0" fontId="23" fillId="8" borderId="0" applyNumberFormat="0" applyBorder="0" applyAlignment="0" applyProtection="0"/>
    <xf numFmtId="0" fontId="5" fillId="0" borderId="0"/>
    <xf numFmtId="0" fontId="1" fillId="4" borderId="8" applyNumberFormat="0" applyFont="0" applyAlignment="0" applyProtection="0"/>
    <xf numFmtId="0" fontId="24" fillId="16" borderId="3" applyNumberFormat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</cellStyleXfs>
  <cellXfs count="157">
    <xf numFmtId="0" fontId="0" fillId="0" borderId="0" xfId="0"/>
    <xf numFmtId="0" fontId="4" fillId="0" borderId="0" xfId="37" applyFont="1" applyAlignment="1">
      <alignment horizontal="center" vertical="center" wrapText="1"/>
    </xf>
    <xf numFmtId="0" fontId="5" fillId="0" borderId="0" xfId="37" applyAlignment="1">
      <alignment horizontal="center" vertical="center" wrapText="1"/>
    </xf>
    <xf numFmtId="0" fontId="6" fillId="19" borderId="10" xfId="37" applyFont="1" applyFill="1" applyBorder="1" applyAlignment="1">
      <alignment horizontal="center" vertical="center" wrapText="1"/>
    </xf>
    <xf numFmtId="0" fontId="6" fillId="19" borderId="11" xfId="37" applyFont="1" applyFill="1" applyBorder="1" applyAlignment="1">
      <alignment horizontal="center" vertical="center" wrapText="1"/>
    </xf>
    <xf numFmtId="0" fontId="6" fillId="19" borderId="12" xfId="37" applyFont="1" applyFill="1" applyBorder="1" applyAlignment="1">
      <alignment horizontal="center" vertical="center" wrapText="1"/>
    </xf>
    <xf numFmtId="0" fontId="6" fillId="19" borderId="13" xfId="37" applyFont="1" applyFill="1" applyBorder="1" applyAlignment="1">
      <alignment horizontal="center" vertical="center" wrapText="1"/>
    </xf>
    <xf numFmtId="0" fontId="3" fillId="19" borderId="10" xfId="37" applyFont="1" applyFill="1" applyBorder="1" applyAlignment="1">
      <alignment horizontal="center" vertical="center" wrapText="1"/>
    </xf>
    <xf numFmtId="0" fontId="3" fillId="0" borderId="10" xfId="37" applyFont="1" applyBorder="1" applyAlignment="1">
      <alignment horizontal="left" vertical="center" wrapText="1"/>
    </xf>
    <xf numFmtId="0" fontId="5" fillId="0" borderId="0" xfId="37" applyFill="1" applyBorder="1" applyAlignment="1">
      <alignment horizontal="center" vertical="center" wrapText="1"/>
    </xf>
    <xf numFmtId="0" fontId="6" fillId="0" borderId="0" xfId="37" applyFont="1" applyFill="1" applyBorder="1" applyAlignment="1">
      <alignment horizontal="center" vertical="center" wrapText="1"/>
    </xf>
    <xf numFmtId="0" fontId="2" fillId="0" borderId="0" xfId="37" applyFont="1" applyFill="1" applyBorder="1" applyAlignment="1">
      <alignment horizontal="left" vertical="center" wrapText="1"/>
    </xf>
    <xf numFmtId="0" fontId="2" fillId="0" borderId="0" xfId="37" applyFont="1" applyFill="1" applyBorder="1" applyAlignment="1">
      <alignment horizontal="center" vertical="center" wrapText="1"/>
    </xf>
    <xf numFmtId="0" fontId="6" fillId="19" borderId="14" xfId="37" applyFont="1" applyFill="1" applyBorder="1" applyAlignment="1">
      <alignment horizontal="center" vertical="center" wrapText="1"/>
    </xf>
    <xf numFmtId="0" fontId="6" fillId="19" borderId="15" xfId="37" applyFont="1" applyFill="1" applyBorder="1" applyAlignment="1">
      <alignment horizontal="center" vertical="center" wrapText="1"/>
    </xf>
    <xf numFmtId="0" fontId="10" fillId="0" borderId="10" xfId="0" applyFont="1" applyBorder="1"/>
    <xf numFmtId="0" fontId="10" fillId="0" borderId="0" xfId="0" applyFont="1"/>
    <xf numFmtId="169" fontId="10" fillId="0" borderId="10" xfId="0" applyNumberFormat="1" applyFont="1" applyBorder="1"/>
    <xf numFmtId="0" fontId="6" fillId="19" borderId="16" xfId="37" applyFont="1" applyFill="1" applyBorder="1" applyAlignment="1">
      <alignment horizontal="center" vertical="center" wrapText="1"/>
    </xf>
    <xf numFmtId="0" fontId="6" fillId="19" borderId="17" xfId="37" applyFont="1" applyFill="1" applyBorder="1" applyAlignment="1">
      <alignment horizontal="center" vertical="center" wrapText="1"/>
    </xf>
    <xf numFmtId="0" fontId="5" fillId="19" borderId="18" xfId="37" applyFill="1" applyBorder="1" applyAlignment="1">
      <alignment horizontal="center" vertical="center" wrapText="1"/>
    </xf>
    <xf numFmtId="0" fontId="3" fillId="19" borderId="17" xfId="37" applyFont="1" applyFill="1" applyBorder="1" applyAlignment="1">
      <alignment horizontal="center" vertical="center" wrapText="1"/>
    </xf>
    <xf numFmtId="0" fontId="6" fillId="19" borderId="19" xfId="37" applyFont="1" applyFill="1" applyBorder="1" applyAlignment="1">
      <alignment horizontal="center" vertical="center" wrapText="1"/>
    </xf>
    <xf numFmtId="0" fontId="9" fillId="0" borderId="17" xfId="37" applyFont="1" applyBorder="1" applyAlignment="1">
      <alignment horizontal="left" vertical="center" wrapText="1"/>
    </xf>
    <xf numFmtId="0" fontId="28" fillId="0" borderId="20" xfId="0" applyFont="1" applyFill="1" applyBorder="1" applyAlignment="1">
      <alignment wrapText="1"/>
    </xf>
    <xf numFmtId="0" fontId="28" fillId="0" borderId="19" xfId="0" applyFont="1" applyFill="1" applyBorder="1" applyAlignment="1">
      <alignment horizontal="left" wrapText="1"/>
    </xf>
    <xf numFmtId="0" fontId="28" fillId="0" borderId="19" xfId="0" applyFont="1" applyFill="1" applyBorder="1" applyAlignment="1">
      <alignment wrapText="1"/>
    </xf>
    <xf numFmtId="0" fontId="28" fillId="0" borderId="21" xfId="0" applyFont="1" applyFill="1" applyBorder="1" applyAlignment="1">
      <alignment horizontal="left" wrapText="1"/>
    </xf>
    <xf numFmtId="0" fontId="30" fillId="0" borderId="22" xfId="0" applyFont="1" applyFill="1" applyBorder="1" applyAlignment="1">
      <alignment wrapText="1"/>
    </xf>
    <xf numFmtId="0" fontId="30" fillId="0" borderId="22" xfId="0" applyFont="1" applyFill="1" applyBorder="1" applyAlignment="1">
      <alignment horizontal="left" wrapText="1" indent="1"/>
    </xf>
    <xf numFmtId="0" fontId="30" fillId="0" borderId="23" xfId="0" applyFont="1" applyFill="1" applyBorder="1" applyAlignment="1">
      <alignment wrapText="1"/>
    </xf>
    <xf numFmtId="0" fontId="30" fillId="0" borderId="23" xfId="0" applyFont="1" applyFill="1" applyBorder="1" applyAlignment="1">
      <alignment horizontal="left" wrapText="1" indent="1"/>
    </xf>
    <xf numFmtId="0" fontId="30" fillId="0" borderId="22" xfId="0" applyFont="1" applyFill="1" applyBorder="1" applyAlignment="1">
      <alignment horizontal="left" indent="1"/>
    </xf>
    <xf numFmtId="0" fontId="30" fillId="0" borderId="23" xfId="0" applyFont="1" applyFill="1" applyBorder="1"/>
    <xf numFmtId="0" fontId="30" fillId="0" borderId="24" xfId="0" applyFont="1" applyFill="1" applyBorder="1" applyAlignment="1">
      <alignment horizontal="left" indent="1"/>
    </xf>
    <xf numFmtId="0" fontId="5" fillId="0" borderId="0" xfId="37" applyBorder="1" applyAlignment="1">
      <alignment horizontal="center" vertical="center" wrapText="1"/>
    </xf>
    <xf numFmtId="0" fontId="2" fillId="0" borderId="25" xfId="37" applyFont="1" applyBorder="1" applyAlignment="1">
      <alignment horizontal="left" vertical="center" wrapText="1"/>
    </xf>
    <xf numFmtId="0" fontId="5" fillId="19" borderId="0" xfId="37" applyFont="1" applyFill="1" applyAlignment="1">
      <alignment horizontal="center" vertical="center" wrapText="1"/>
    </xf>
    <xf numFmtId="0" fontId="29" fillId="0" borderId="0" xfId="37" applyFont="1" applyAlignment="1">
      <alignment horizontal="center" vertical="center" wrapText="1"/>
    </xf>
    <xf numFmtId="0" fontId="29" fillId="0" borderId="0" xfId="37" applyFont="1" applyFill="1" applyBorder="1" applyAlignment="1">
      <alignment horizontal="center" vertical="center" wrapText="1"/>
    </xf>
    <xf numFmtId="0" fontId="5" fillId="19" borderId="10" xfId="37" applyFill="1" applyBorder="1" applyAlignment="1">
      <alignment horizontal="center" vertical="center" wrapText="1"/>
    </xf>
    <xf numFmtId="0" fontId="8" fillId="19" borderId="10" xfId="37" applyFont="1" applyFill="1" applyBorder="1" applyAlignment="1">
      <alignment horizontal="center" vertical="center" wrapText="1"/>
    </xf>
    <xf numFmtId="0" fontId="5" fillId="19" borderId="10" xfId="37" applyFont="1" applyFill="1" applyBorder="1" applyAlignment="1">
      <alignment horizontal="center" vertical="center" wrapText="1"/>
    </xf>
    <xf numFmtId="0" fontId="5" fillId="0" borderId="10" xfId="37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indent="1"/>
    </xf>
    <xf numFmtId="4" fontId="8" fillId="0" borderId="0" xfId="37" applyNumberFormat="1" applyFont="1" applyBorder="1" applyAlignment="1">
      <alignment horizontal="right" vertical="center" wrapText="1"/>
    </xf>
    <xf numFmtId="0" fontId="9" fillId="0" borderId="10" xfId="37" applyFont="1" applyBorder="1" applyAlignment="1">
      <alignment horizontal="left" vertical="center" wrapText="1"/>
    </xf>
    <xf numFmtId="0" fontId="28" fillId="0" borderId="22" xfId="0" applyFont="1" applyFill="1" applyBorder="1" applyAlignment="1">
      <alignment vertical="center" wrapText="1"/>
    </xf>
    <xf numFmtId="0" fontId="9" fillId="20" borderId="10" xfId="37" applyFont="1" applyFill="1" applyBorder="1" applyAlignment="1">
      <alignment horizontal="left" vertical="center" wrapText="1"/>
    </xf>
    <xf numFmtId="0" fontId="33" fillId="20" borderId="22" xfId="0" applyFont="1" applyFill="1" applyBorder="1" applyAlignment="1">
      <alignment vertical="center" wrapText="1"/>
    </xf>
    <xf numFmtId="4" fontId="2" fillId="20" borderId="10" xfId="37" applyNumberFormat="1" applyFont="1" applyFill="1" applyBorder="1" applyAlignment="1">
      <alignment horizontal="right" vertical="center" wrapText="1"/>
    </xf>
    <xf numFmtId="4" fontId="2" fillId="0" borderId="10" xfId="37" applyNumberFormat="1" applyFont="1" applyBorder="1" applyAlignment="1">
      <alignment horizontal="right" vertical="center" wrapText="1"/>
    </xf>
    <xf numFmtId="4" fontId="2" fillId="20" borderId="10" xfId="37" applyNumberFormat="1" applyFont="1" applyFill="1" applyBorder="1" applyAlignment="1">
      <alignment vertical="center" wrapText="1"/>
    </xf>
    <xf numFmtId="4" fontId="2" fillId="0" borderId="10" xfId="37" applyNumberFormat="1" applyFont="1" applyFill="1" applyBorder="1" applyAlignment="1">
      <alignment vertical="center" wrapText="1"/>
    </xf>
    <xf numFmtId="4" fontId="2" fillId="0" borderId="10" xfId="37" applyNumberFormat="1" applyFont="1" applyFill="1" applyBorder="1" applyAlignment="1">
      <alignment horizontal="right" vertical="center" wrapText="1"/>
    </xf>
    <xf numFmtId="0" fontId="6" fillId="19" borderId="10" xfId="37" applyFont="1" applyFill="1" applyBorder="1" applyAlignment="1">
      <alignment horizontal="center" vertical="center" wrapText="1"/>
    </xf>
    <xf numFmtId="0" fontId="6" fillId="19" borderId="15" xfId="37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19" borderId="10" xfId="37" applyNumberFormat="1" applyFont="1" applyFill="1" applyBorder="1" applyAlignment="1">
      <alignment horizontal="center" vertical="center" wrapText="1"/>
    </xf>
    <xf numFmtId="0" fontId="8" fillId="19" borderId="15" xfId="37" applyFont="1" applyFill="1" applyBorder="1" applyAlignment="1">
      <alignment horizontal="center" vertical="center" wrapText="1"/>
    </xf>
    <xf numFmtId="0" fontId="8" fillId="19" borderId="14" xfId="37" applyFont="1" applyFill="1" applyBorder="1" applyAlignment="1">
      <alignment horizontal="center" vertical="center" wrapText="1"/>
    </xf>
    <xf numFmtId="0" fontId="8" fillId="19" borderId="11" xfId="37" applyFont="1" applyFill="1" applyBorder="1" applyAlignment="1">
      <alignment horizontal="center" vertical="center" wrapText="1"/>
    </xf>
    <xf numFmtId="0" fontId="8" fillId="19" borderId="10" xfId="37" applyFont="1" applyFill="1" applyBorder="1" applyAlignment="1">
      <alignment horizontal="center" vertical="center" wrapText="1"/>
    </xf>
    <xf numFmtId="0" fontId="4" fillId="0" borderId="0" xfId="37" applyFont="1" applyAlignment="1">
      <alignment horizontal="center" vertical="center" wrapText="1"/>
    </xf>
    <xf numFmtId="0" fontId="8" fillId="19" borderId="26" xfId="37" applyFont="1" applyFill="1" applyBorder="1" applyAlignment="1">
      <alignment horizontal="center" vertical="center" wrapText="1"/>
    </xf>
    <xf numFmtId="0" fontId="8" fillId="19" borderId="27" xfId="37" applyFont="1" applyFill="1" applyBorder="1" applyAlignment="1">
      <alignment horizontal="center" vertical="center" wrapText="1"/>
    </xf>
    <xf numFmtId="0" fontId="8" fillId="19" borderId="12" xfId="37" applyFont="1" applyFill="1" applyBorder="1" applyAlignment="1">
      <alignment horizontal="center" vertical="center" wrapText="1"/>
    </xf>
    <xf numFmtId="0" fontId="32" fillId="19" borderId="10" xfId="37" applyNumberFormat="1" applyFont="1" applyFill="1" applyBorder="1" applyAlignment="1">
      <alignment horizontal="center" vertical="center" wrapText="1"/>
    </xf>
    <xf numFmtId="0" fontId="2" fillId="0" borderId="15" xfId="37" applyFont="1" applyFill="1" applyBorder="1" applyAlignment="1">
      <alignment horizontal="left" vertical="center" wrapText="1"/>
    </xf>
    <xf numFmtId="0" fontId="2" fillId="0" borderId="14" xfId="37" applyFont="1" applyFill="1" applyBorder="1" applyAlignment="1">
      <alignment horizontal="left" vertical="center" wrapText="1"/>
    </xf>
    <xf numFmtId="0" fontId="2" fillId="0" borderId="11" xfId="37" applyFont="1" applyFill="1" applyBorder="1" applyAlignment="1">
      <alignment horizontal="left" vertical="center" wrapText="1"/>
    </xf>
    <xf numFmtId="0" fontId="6" fillId="19" borderId="14" xfId="37" applyFont="1" applyFill="1" applyBorder="1" applyAlignment="1">
      <alignment horizontal="center" vertical="center" wrapText="1"/>
    </xf>
    <xf numFmtId="0" fontId="6" fillId="19" borderId="11" xfId="37" applyFont="1" applyFill="1" applyBorder="1" applyAlignment="1">
      <alignment horizontal="center" vertical="center" wrapText="1"/>
    </xf>
    <xf numFmtId="4" fontId="8" fillId="0" borderId="15" xfId="37" applyNumberFormat="1" applyFont="1" applyBorder="1" applyAlignment="1">
      <alignment horizontal="right" vertical="center" wrapText="1"/>
    </xf>
    <xf numFmtId="4" fontId="8" fillId="0" borderId="11" xfId="37" applyNumberFormat="1" applyFont="1" applyBorder="1" applyAlignment="1">
      <alignment horizontal="right" vertical="center" wrapText="1"/>
    </xf>
    <xf numFmtId="0" fontId="7" fillId="0" borderId="0" xfId="37" applyFont="1" applyAlignment="1">
      <alignment horizontal="left" vertical="center" wrapText="1"/>
    </xf>
    <xf numFmtId="0" fontId="9" fillId="19" borderId="28" xfId="37" applyFont="1" applyFill="1" applyBorder="1" applyAlignment="1">
      <alignment horizontal="center" vertical="center" wrapText="1"/>
    </xf>
    <xf numFmtId="0" fontId="9" fillId="19" borderId="25" xfId="37" applyFont="1" applyFill="1" applyBorder="1" applyAlignment="1">
      <alignment horizontal="center" vertical="center" wrapText="1"/>
    </xf>
    <xf numFmtId="0" fontId="9" fillId="19" borderId="30" xfId="37" applyFont="1" applyFill="1" applyBorder="1" applyAlignment="1">
      <alignment horizontal="center" vertical="center" wrapText="1"/>
    </xf>
    <xf numFmtId="0" fontId="9" fillId="19" borderId="29" xfId="37" applyFont="1" applyFill="1" applyBorder="1" applyAlignment="1">
      <alignment horizontal="center" vertical="center" wrapText="1"/>
    </xf>
    <xf numFmtId="0" fontId="9" fillId="19" borderId="0" xfId="37" applyFont="1" applyFill="1" applyBorder="1" applyAlignment="1">
      <alignment horizontal="center" vertical="center" wrapText="1"/>
    </xf>
    <xf numFmtId="0" fontId="9" fillId="19" borderId="31" xfId="37" applyFont="1" applyFill="1" applyBorder="1" applyAlignment="1">
      <alignment horizontal="center" vertical="center" wrapText="1"/>
    </xf>
    <xf numFmtId="0" fontId="9" fillId="19" borderId="13" xfId="37" applyFont="1" applyFill="1" applyBorder="1" applyAlignment="1">
      <alignment horizontal="center" vertical="center" wrapText="1"/>
    </xf>
    <xf numFmtId="0" fontId="9" fillId="19" borderId="32" xfId="37" applyFont="1" applyFill="1" applyBorder="1" applyAlignment="1">
      <alignment horizontal="center" vertical="center" wrapText="1"/>
    </xf>
    <xf numFmtId="0" fontId="9" fillId="19" borderId="16" xfId="37" applyFont="1" applyFill="1" applyBorder="1" applyAlignment="1">
      <alignment horizontal="center" vertical="center" wrapText="1"/>
    </xf>
    <xf numFmtId="0" fontId="2" fillId="0" borderId="15" xfId="37" applyFont="1" applyBorder="1" applyAlignment="1">
      <alignment horizontal="left" vertical="center" wrapText="1"/>
    </xf>
    <xf numFmtId="0" fontId="2" fillId="0" borderId="14" xfId="37" applyFont="1" applyBorder="1" applyAlignment="1">
      <alignment horizontal="left" vertical="center" wrapText="1"/>
    </xf>
    <xf numFmtId="0" fontId="2" fillId="0" borderId="11" xfId="37" applyFont="1" applyBorder="1" applyAlignment="1">
      <alignment horizontal="left" vertical="center" wrapText="1"/>
    </xf>
    <xf numFmtId="0" fontId="2" fillId="20" borderId="15" xfId="37" applyFont="1" applyFill="1" applyBorder="1" applyAlignment="1">
      <alignment horizontal="left" vertical="center" wrapText="1"/>
    </xf>
    <xf numFmtId="0" fontId="2" fillId="20" borderId="14" xfId="37" applyFont="1" applyFill="1" applyBorder="1" applyAlignment="1">
      <alignment horizontal="left" vertical="center" wrapText="1"/>
    </xf>
    <xf numFmtId="0" fontId="2" fillId="20" borderId="11" xfId="37" applyFont="1" applyFill="1" applyBorder="1" applyAlignment="1">
      <alignment horizontal="left" vertical="center" wrapText="1"/>
    </xf>
    <xf numFmtId="3" fontId="8" fillId="0" borderId="15" xfId="37" applyNumberFormat="1" applyFont="1" applyBorder="1" applyAlignment="1">
      <alignment horizontal="right" vertical="center" wrapText="1"/>
    </xf>
    <xf numFmtId="3" fontId="8" fillId="0" borderId="11" xfId="37" applyNumberFormat="1" applyFont="1" applyBorder="1" applyAlignment="1">
      <alignment horizontal="right" vertical="center" wrapText="1"/>
    </xf>
    <xf numFmtId="3" fontId="8" fillId="20" borderId="15" xfId="37" applyNumberFormat="1" applyFont="1" applyFill="1" applyBorder="1" applyAlignment="1">
      <alignment horizontal="right" vertical="center" wrapText="1"/>
    </xf>
    <xf numFmtId="3" fontId="8" fillId="20" borderId="11" xfId="37" applyNumberFormat="1" applyFont="1" applyFill="1" applyBorder="1" applyAlignment="1">
      <alignment horizontal="right" vertical="center" wrapText="1"/>
    </xf>
    <xf numFmtId="4" fontId="8" fillId="20" borderId="15" xfId="37" applyNumberFormat="1" applyFont="1" applyFill="1" applyBorder="1" applyAlignment="1">
      <alignment horizontal="right" vertical="center" wrapText="1"/>
    </xf>
    <xf numFmtId="4" fontId="8" fillId="20" borderId="11" xfId="37" applyNumberFormat="1" applyFont="1" applyFill="1" applyBorder="1" applyAlignment="1">
      <alignment horizontal="right" vertical="center" wrapText="1"/>
    </xf>
    <xf numFmtId="0" fontId="31" fillId="19" borderId="26" xfId="37" applyFont="1" applyFill="1" applyBorder="1" applyAlignment="1">
      <alignment horizontal="center" vertical="center" wrapText="1"/>
    </xf>
    <xf numFmtId="0" fontId="31" fillId="19" borderId="27" xfId="37" applyFont="1" applyFill="1" applyBorder="1" applyAlignment="1">
      <alignment horizontal="center" vertical="center" wrapText="1"/>
    </xf>
    <xf numFmtId="0" fontId="31" fillId="19" borderId="12" xfId="37" applyFont="1" applyFill="1" applyBorder="1" applyAlignment="1">
      <alignment horizontal="center" vertical="center" wrapText="1"/>
    </xf>
    <xf numFmtId="0" fontId="6" fillId="19" borderId="28" xfId="37" applyFont="1" applyFill="1" applyBorder="1" applyAlignment="1">
      <alignment horizontal="center" vertical="center" wrapText="1"/>
    </xf>
    <xf numFmtId="0" fontId="6" fillId="19" borderId="29" xfId="37" applyFont="1" applyFill="1" applyBorder="1" applyAlignment="1">
      <alignment horizontal="center" vertical="center" wrapText="1"/>
    </xf>
    <xf numFmtId="0" fontId="6" fillId="19" borderId="13" xfId="37" applyFont="1" applyFill="1" applyBorder="1" applyAlignment="1">
      <alignment horizontal="center" vertical="center" wrapText="1"/>
    </xf>
    <xf numFmtId="0" fontId="32" fillId="19" borderId="10" xfId="37" applyFont="1" applyFill="1" applyBorder="1" applyAlignment="1">
      <alignment horizontal="center" vertical="center" wrapText="1"/>
    </xf>
    <xf numFmtId="0" fontId="8" fillId="19" borderId="29" xfId="37" applyFont="1" applyFill="1" applyBorder="1" applyAlignment="1">
      <alignment horizontal="center" vertical="center" wrapText="1"/>
    </xf>
    <xf numFmtId="0" fontId="8" fillId="19" borderId="13" xfId="37" applyFont="1" applyFill="1" applyBorder="1" applyAlignment="1">
      <alignment horizontal="center" vertical="center" wrapText="1"/>
    </xf>
    <xf numFmtId="0" fontId="2" fillId="19" borderId="15" xfId="37" applyFont="1" applyFill="1" applyBorder="1" applyAlignment="1">
      <alignment horizontal="center" vertical="center" wrapText="1"/>
    </xf>
    <xf numFmtId="0" fontId="2" fillId="19" borderId="14" xfId="37" applyFont="1" applyFill="1" applyBorder="1" applyAlignment="1">
      <alignment horizontal="center" vertical="center" wrapText="1"/>
    </xf>
    <xf numFmtId="0" fontId="2" fillId="19" borderId="11" xfId="37" applyFont="1" applyFill="1" applyBorder="1" applyAlignment="1">
      <alignment horizontal="center" vertical="center" wrapText="1"/>
    </xf>
    <xf numFmtId="0" fontId="29" fillId="0" borderId="0" xfId="37" applyFont="1" applyFill="1" applyBorder="1" applyAlignment="1">
      <alignment horizontal="center" vertical="center" wrapText="1"/>
    </xf>
    <xf numFmtId="0" fontId="31" fillId="19" borderId="15" xfId="37" applyFont="1" applyFill="1" applyBorder="1" applyAlignment="1">
      <alignment horizontal="center" vertical="center" wrapText="1"/>
    </xf>
    <xf numFmtId="0" fontId="31" fillId="19" borderId="14" xfId="37" applyFont="1" applyFill="1" applyBorder="1" applyAlignment="1">
      <alignment horizontal="center" vertical="center" wrapText="1"/>
    </xf>
    <xf numFmtId="0" fontId="31" fillId="19" borderId="11" xfId="37" applyFont="1" applyFill="1" applyBorder="1" applyAlignment="1">
      <alignment horizontal="center" vertical="center" wrapText="1"/>
    </xf>
    <xf numFmtId="0" fontId="6" fillId="0" borderId="10" xfId="37" applyFont="1" applyBorder="1" applyAlignment="1">
      <alignment horizontal="left" vertical="center" wrapText="1"/>
    </xf>
    <xf numFmtId="0" fontId="6" fillId="20" borderId="10" xfId="37" applyFont="1" applyFill="1" applyBorder="1" applyAlignment="1">
      <alignment horizontal="left" vertical="center" wrapText="1"/>
    </xf>
    <xf numFmtId="0" fontId="6" fillId="19" borderId="30" xfId="37" applyFont="1" applyFill="1" applyBorder="1" applyAlignment="1">
      <alignment horizontal="center" vertical="center" wrapText="1"/>
    </xf>
    <xf numFmtId="0" fontId="6" fillId="19" borderId="31" xfId="37" applyFont="1" applyFill="1" applyBorder="1" applyAlignment="1">
      <alignment horizontal="center" vertical="center" wrapText="1"/>
    </xf>
    <xf numFmtId="0" fontId="6" fillId="19" borderId="16" xfId="37" applyFont="1" applyFill="1" applyBorder="1" applyAlignment="1">
      <alignment horizontal="center" vertical="center" wrapText="1"/>
    </xf>
    <xf numFmtId="0" fontId="6" fillId="20" borderId="14" xfId="37" applyFont="1" applyFill="1" applyBorder="1" applyAlignment="1">
      <alignment horizontal="left" vertical="center" wrapText="1"/>
    </xf>
    <xf numFmtId="0" fontId="6" fillId="20" borderId="11" xfId="37" applyFont="1" applyFill="1" applyBorder="1" applyAlignment="1">
      <alignment horizontal="left" vertical="center" wrapText="1"/>
    </xf>
    <xf numFmtId="0" fontId="6" fillId="0" borderId="14" xfId="37" applyFont="1" applyBorder="1" applyAlignment="1">
      <alignment horizontal="left" vertical="center" wrapText="1"/>
    </xf>
    <xf numFmtId="0" fontId="6" fillId="0" borderId="11" xfId="37" applyFont="1" applyBorder="1" applyAlignment="1">
      <alignment horizontal="left" vertical="center" wrapText="1"/>
    </xf>
    <xf numFmtId="0" fontId="6" fillId="19" borderId="26" xfId="37" applyFont="1" applyFill="1" applyBorder="1" applyAlignment="1">
      <alignment horizontal="center" vertical="center" wrapText="1"/>
    </xf>
    <xf numFmtId="0" fontId="6" fillId="19" borderId="27" xfId="37" applyFont="1" applyFill="1" applyBorder="1" applyAlignment="1">
      <alignment horizontal="center" vertical="center" wrapText="1"/>
    </xf>
    <xf numFmtId="0" fontId="6" fillId="19" borderId="12" xfId="37" applyFont="1" applyFill="1" applyBorder="1" applyAlignment="1">
      <alignment horizontal="center" vertical="center" wrapText="1"/>
    </xf>
    <xf numFmtId="0" fontId="6" fillId="20" borderId="23" xfId="37" applyFont="1" applyFill="1" applyBorder="1" applyAlignment="1">
      <alignment horizontal="left" vertical="center" wrapText="1"/>
    </xf>
    <xf numFmtId="0" fontId="9" fillId="19" borderId="14" xfId="37" applyFont="1" applyFill="1" applyBorder="1" applyAlignment="1">
      <alignment horizontal="center" vertical="center" wrapText="1"/>
    </xf>
    <xf numFmtId="0" fontId="9" fillId="19" borderId="11" xfId="37" applyFont="1" applyFill="1" applyBorder="1" applyAlignment="1">
      <alignment horizontal="center" vertical="center" wrapText="1"/>
    </xf>
    <xf numFmtId="0" fontId="9" fillId="19" borderId="33" xfId="37" applyFont="1" applyFill="1" applyBorder="1" applyAlignment="1">
      <alignment horizontal="center" vertical="center" wrapText="1"/>
    </xf>
    <xf numFmtId="0" fontId="6" fillId="19" borderId="34" xfId="37" applyFont="1" applyFill="1" applyBorder="1" applyAlignment="1">
      <alignment horizontal="center" vertical="center" wrapText="1"/>
    </xf>
    <xf numFmtId="0" fontId="6" fillId="19" borderId="35" xfId="37" applyFont="1" applyFill="1" applyBorder="1" applyAlignment="1">
      <alignment horizontal="center" vertical="center" wrapText="1"/>
    </xf>
    <xf numFmtId="0" fontId="6" fillId="19" borderId="18" xfId="37" applyFont="1" applyFill="1" applyBorder="1" applyAlignment="1">
      <alignment horizontal="center" vertical="center" wrapText="1"/>
    </xf>
    <xf numFmtId="0" fontId="6" fillId="19" borderId="10" xfId="37" applyNumberFormat="1" applyFont="1" applyFill="1" applyBorder="1" applyAlignment="1">
      <alignment horizontal="center" vertical="center" wrapText="1"/>
    </xf>
    <xf numFmtId="0" fontId="3" fillId="19" borderId="17" xfId="37" applyFont="1" applyFill="1" applyBorder="1" applyAlignment="1">
      <alignment horizontal="center" vertical="center" wrapText="1"/>
    </xf>
    <xf numFmtId="0" fontId="9" fillId="19" borderId="19" xfId="37" applyFont="1" applyFill="1" applyBorder="1" applyAlignment="1">
      <alignment horizontal="center" vertical="center" wrapText="1"/>
    </xf>
    <xf numFmtId="0" fontId="3" fillId="0" borderId="0" xfId="37" applyFont="1" applyBorder="1" applyAlignment="1">
      <alignment horizontal="left" vertical="center" wrapText="1"/>
    </xf>
    <xf numFmtId="0" fontId="3" fillId="0" borderId="31" xfId="37" applyFont="1" applyBorder="1" applyAlignment="1">
      <alignment horizontal="left" vertical="center" wrapText="1"/>
    </xf>
    <xf numFmtId="0" fontId="3" fillId="19" borderId="10" xfId="37" applyFont="1" applyFill="1" applyBorder="1" applyAlignment="1">
      <alignment horizontal="center" vertical="center" wrapText="1"/>
    </xf>
    <xf numFmtId="0" fontId="3" fillId="0" borderId="10" xfId="37" applyFont="1" applyBorder="1" applyAlignment="1">
      <alignment horizontal="left" vertical="center" wrapText="1"/>
    </xf>
    <xf numFmtId="0" fontId="2" fillId="0" borderId="10" xfId="37" applyFont="1" applyBorder="1" applyAlignment="1">
      <alignment horizontal="left" vertical="center" wrapText="1"/>
    </xf>
    <xf numFmtId="0" fontId="2" fillId="20" borderId="10" xfId="37" applyFont="1" applyFill="1" applyBorder="1" applyAlignment="1">
      <alignment horizontal="left" vertical="center" wrapText="1"/>
    </xf>
    <xf numFmtId="0" fontId="2" fillId="0" borderId="15" xfId="37" applyFont="1" applyBorder="1" applyAlignment="1">
      <alignment horizontal="center" vertical="center" wrapText="1"/>
    </xf>
    <xf numFmtId="0" fontId="2" fillId="0" borderId="14" xfId="37" applyFont="1" applyBorder="1" applyAlignment="1">
      <alignment horizontal="center" vertical="center" wrapText="1"/>
    </xf>
    <xf numFmtId="0" fontId="2" fillId="0" borderId="11" xfId="37" applyFont="1" applyBorder="1" applyAlignment="1">
      <alignment horizontal="center" vertical="center" wrapText="1"/>
    </xf>
    <xf numFmtId="0" fontId="2" fillId="20" borderId="15" xfId="37" applyFont="1" applyFill="1" applyBorder="1" applyAlignment="1">
      <alignment horizontal="center" vertical="center" wrapText="1"/>
    </xf>
    <xf numFmtId="0" fontId="2" fillId="20" borderId="14" xfId="37" applyFont="1" applyFill="1" applyBorder="1" applyAlignment="1">
      <alignment horizontal="center" vertical="center" wrapText="1"/>
    </xf>
    <xf numFmtId="0" fontId="2" fillId="20" borderId="11" xfId="37" applyFont="1" applyFill="1" applyBorder="1" applyAlignment="1">
      <alignment horizontal="center" vertical="center" wrapText="1"/>
    </xf>
    <xf numFmtId="0" fontId="2" fillId="0" borderId="0" xfId="37" applyFont="1" applyBorder="1" applyAlignment="1">
      <alignment horizontal="left" vertical="center" wrapText="1"/>
    </xf>
    <xf numFmtId="1" fontId="2" fillId="0" borderId="10" xfId="37" applyNumberFormat="1" applyFont="1" applyBorder="1" applyAlignment="1">
      <alignment horizontal="left" vertical="center" wrapText="1"/>
    </xf>
    <xf numFmtId="0" fontId="6" fillId="19" borderId="25" xfId="37" applyFont="1" applyFill="1" applyBorder="1" applyAlignment="1">
      <alignment horizontal="center" vertical="center" wrapText="1"/>
    </xf>
    <xf numFmtId="0" fontId="6" fillId="19" borderId="0" xfId="37" applyFont="1" applyFill="1" applyBorder="1" applyAlignment="1">
      <alignment horizontal="center" vertical="center" wrapText="1"/>
    </xf>
    <xf numFmtId="0" fontId="6" fillId="19" borderId="32" xfId="37" applyFont="1" applyFill="1" applyBorder="1" applyAlignment="1">
      <alignment horizontal="center" vertical="center" wrapText="1"/>
    </xf>
    <xf numFmtId="0" fontId="5" fillId="19" borderId="10" xfId="37" applyFont="1" applyFill="1" applyBorder="1" applyAlignment="1">
      <alignment horizontal="center" vertical="center" wrapText="1"/>
    </xf>
    <xf numFmtId="0" fontId="5" fillId="19" borderId="26" xfId="37" applyFont="1" applyFill="1" applyBorder="1" applyAlignment="1">
      <alignment horizontal="center" vertical="center" wrapText="1"/>
    </xf>
    <xf numFmtId="0" fontId="5" fillId="19" borderId="27" xfId="37" applyFont="1" applyFill="1" applyBorder="1" applyAlignment="1">
      <alignment horizontal="center" vertical="center" wrapText="1"/>
    </xf>
    <xf numFmtId="0" fontId="5" fillId="19" borderId="12" xfId="37" applyFont="1" applyFill="1" applyBorder="1" applyAlignment="1">
      <alignment horizontal="center" vertical="center" wrapTex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rmalny" xfId="0" builtinId="0"/>
    <cellStyle name="Normalny_Zeszyt1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5F5F5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CDCD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Q97"/>
  <sheetViews>
    <sheetView tabSelected="1" zoomScaleNormal="100" zoomScaleSheetLayoutView="50" workbookViewId="0">
      <selection activeCell="A6" sqref="A6:A10"/>
    </sheetView>
  </sheetViews>
  <sheetFormatPr defaultRowHeight="13.5" customHeight="1" x14ac:dyDescent="0.2"/>
  <cols>
    <col min="1" max="1" width="22.5703125" style="2" customWidth="1"/>
    <col min="2" max="3" width="13.7109375" style="2" customWidth="1"/>
    <col min="4" max="6" width="11.42578125" style="2" customWidth="1"/>
    <col min="7" max="7" width="12.140625" style="2" customWidth="1"/>
    <col min="8" max="8" width="12" style="2" customWidth="1"/>
    <col min="9" max="9" width="11.7109375" style="2" customWidth="1"/>
    <col min="10" max="10" width="12" style="2" customWidth="1"/>
    <col min="11" max="11" width="12.140625" style="2" customWidth="1"/>
    <col min="12" max="12" width="11.42578125" style="2" customWidth="1"/>
    <col min="13" max="13" width="10" style="2" customWidth="1"/>
    <col min="14" max="14" width="10.28515625" style="2" customWidth="1"/>
    <col min="15" max="16384" width="9.140625" style="2"/>
  </cols>
  <sheetData>
    <row r="1" spans="1:17" ht="61.5" customHeight="1" x14ac:dyDescent="0.2">
      <c r="A1" s="64" t="str">
        <f>CONCATENATE("Informacja z wykonania budżetów związków jednostek samorządu terytorialnego za ",$C$94," ",$B$95," roku                 ",$B$97,"")</f>
        <v xml:space="preserve">Informacja z wykonania budżetów związków jednostek samorządu terytorialnego za II Kwartały 2023 roku                 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7" ht="13.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7" ht="13.5" customHeight="1" x14ac:dyDescent="0.2">
      <c r="A3" s="76" t="s">
        <v>134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5" spans="1:17" ht="13.5" customHeight="1" x14ac:dyDescent="0.2">
      <c r="B5" s="39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38"/>
      <c r="O5" s="38"/>
      <c r="P5" s="38"/>
      <c r="Q5" s="38"/>
    </row>
    <row r="6" spans="1:17" ht="13.5" customHeight="1" x14ac:dyDescent="0.2">
      <c r="A6" s="98" t="s">
        <v>0</v>
      </c>
      <c r="B6" s="65" t="s">
        <v>135</v>
      </c>
      <c r="C6" s="60" t="s">
        <v>139</v>
      </c>
      <c r="D6" s="61"/>
      <c r="E6" s="61"/>
      <c r="F6" s="61"/>
      <c r="G6" s="61"/>
      <c r="H6" s="61"/>
      <c r="I6" s="61"/>
      <c r="J6" s="61"/>
      <c r="K6" s="61"/>
      <c r="L6" s="61"/>
      <c r="M6" s="61"/>
      <c r="N6" s="62"/>
      <c r="O6" s="60" t="s">
        <v>138</v>
      </c>
      <c r="P6" s="61"/>
      <c r="Q6" s="62"/>
    </row>
    <row r="7" spans="1:17" ht="13.5" customHeight="1" x14ac:dyDescent="0.2">
      <c r="A7" s="99"/>
      <c r="B7" s="66"/>
      <c r="C7" s="67" t="s">
        <v>136</v>
      </c>
      <c r="D7" s="67" t="s">
        <v>149</v>
      </c>
      <c r="E7" s="67" t="s">
        <v>140</v>
      </c>
      <c r="F7" s="67" t="s">
        <v>141</v>
      </c>
      <c r="G7" s="67" t="s">
        <v>76</v>
      </c>
      <c r="H7" s="67" t="s">
        <v>77</v>
      </c>
      <c r="I7" s="105" t="s">
        <v>137</v>
      </c>
      <c r="J7" s="67" t="s">
        <v>59</v>
      </c>
      <c r="K7" s="67" t="s">
        <v>60</v>
      </c>
      <c r="L7" s="67" t="s">
        <v>61</v>
      </c>
      <c r="M7" s="67" t="s">
        <v>62</v>
      </c>
      <c r="N7" s="66" t="s">
        <v>63</v>
      </c>
      <c r="O7" s="63" t="s">
        <v>64</v>
      </c>
      <c r="P7" s="63" t="s">
        <v>65</v>
      </c>
      <c r="Q7" s="63" t="s">
        <v>66</v>
      </c>
    </row>
    <row r="8" spans="1:17" ht="13.5" customHeight="1" x14ac:dyDescent="0.2">
      <c r="A8" s="99"/>
      <c r="B8" s="66"/>
      <c r="C8" s="63"/>
      <c r="D8" s="63"/>
      <c r="E8" s="63"/>
      <c r="F8" s="63"/>
      <c r="G8" s="63"/>
      <c r="H8" s="63"/>
      <c r="I8" s="105"/>
      <c r="J8" s="63"/>
      <c r="K8" s="63"/>
      <c r="L8" s="63"/>
      <c r="M8" s="63"/>
      <c r="N8" s="66"/>
      <c r="O8" s="63"/>
      <c r="P8" s="63"/>
      <c r="Q8" s="63"/>
    </row>
    <row r="9" spans="1:17" ht="11.25" customHeight="1" x14ac:dyDescent="0.2">
      <c r="A9" s="99"/>
      <c r="B9" s="66"/>
      <c r="C9" s="63"/>
      <c r="D9" s="63"/>
      <c r="E9" s="63"/>
      <c r="F9" s="63"/>
      <c r="G9" s="63"/>
      <c r="H9" s="63"/>
      <c r="I9" s="105"/>
      <c r="J9" s="63"/>
      <c r="K9" s="63"/>
      <c r="L9" s="63"/>
      <c r="M9" s="63"/>
      <c r="N9" s="66"/>
      <c r="O9" s="63"/>
      <c r="P9" s="63"/>
      <c r="Q9" s="63"/>
    </row>
    <row r="10" spans="1:17" ht="11.25" customHeight="1" x14ac:dyDescent="0.2">
      <c r="A10" s="100"/>
      <c r="B10" s="67"/>
      <c r="C10" s="63"/>
      <c r="D10" s="63"/>
      <c r="E10" s="63"/>
      <c r="F10" s="63"/>
      <c r="G10" s="63"/>
      <c r="H10" s="63"/>
      <c r="I10" s="106"/>
      <c r="J10" s="63"/>
      <c r="K10" s="63"/>
      <c r="L10" s="63"/>
      <c r="M10" s="63"/>
      <c r="N10" s="67"/>
      <c r="O10" s="63"/>
      <c r="P10" s="63"/>
      <c r="Q10" s="63"/>
    </row>
    <row r="11" spans="1:17" ht="11.25" customHeight="1" x14ac:dyDescent="0.2">
      <c r="A11" s="41">
        <v>1</v>
      </c>
      <c r="B11" s="41">
        <v>2</v>
      </c>
      <c r="C11" s="41">
        <v>3</v>
      </c>
      <c r="D11" s="41">
        <v>4</v>
      </c>
      <c r="E11" s="41">
        <v>5</v>
      </c>
      <c r="F11" s="41">
        <v>6</v>
      </c>
      <c r="G11" s="41">
        <v>7</v>
      </c>
      <c r="H11" s="41">
        <v>8</v>
      </c>
      <c r="I11" s="41">
        <v>9</v>
      </c>
      <c r="J11" s="41">
        <v>10</v>
      </c>
      <c r="K11" s="41">
        <v>11</v>
      </c>
      <c r="L11" s="41">
        <v>12</v>
      </c>
      <c r="M11" s="41">
        <v>13</v>
      </c>
      <c r="N11" s="41">
        <v>14</v>
      </c>
      <c r="O11" s="41">
        <v>15</v>
      </c>
      <c r="P11" s="41">
        <v>16</v>
      </c>
      <c r="Q11" s="41">
        <v>17</v>
      </c>
    </row>
    <row r="12" spans="1:17" ht="13.5" customHeight="1" x14ac:dyDescent="0.2">
      <c r="A12" s="40"/>
      <c r="B12" s="56" t="s">
        <v>152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3"/>
    </row>
    <row r="13" spans="1:17" ht="45.75" customHeight="1" x14ac:dyDescent="0.2">
      <c r="A13" s="48" t="s">
        <v>153</v>
      </c>
      <c r="B13" s="50">
        <f>289195669.2</f>
        <v>289195669.19999999</v>
      </c>
      <c r="C13" s="50">
        <f>289195669.2</f>
        <v>289195669.19999999</v>
      </c>
      <c r="D13" s="50">
        <f>172381834.09</f>
        <v>172381834.09</v>
      </c>
      <c r="E13" s="50">
        <f>420076.46</f>
        <v>420076.46</v>
      </c>
      <c r="F13" s="50">
        <f>138820273.21</f>
        <v>138820273.21000001</v>
      </c>
      <c r="G13" s="50">
        <f>33141484.42</f>
        <v>33141484.420000002</v>
      </c>
      <c r="H13" s="50">
        <f>0</f>
        <v>0</v>
      </c>
      <c r="I13" s="50">
        <f>0</f>
        <v>0</v>
      </c>
      <c r="J13" s="50">
        <f>113090125.63</f>
        <v>113090125.63</v>
      </c>
      <c r="K13" s="50">
        <f>3536095.29</f>
        <v>3536095.29</v>
      </c>
      <c r="L13" s="50">
        <f>175085.14</f>
        <v>175085.14</v>
      </c>
      <c r="M13" s="50">
        <f>12529.05</f>
        <v>12529.05</v>
      </c>
      <c r="N13" s="50">
        <f>0</f>
        <v>0</v>
      </c>
      <c r="O13" s="50">
        <f>0</f>
        <v>0</v>
      </c>
      <c r="P13" s="50">
        <f>0</f>
        <v>0</v>
      </c>
      <c r="Q13" s="50">
        <f>0</f>
        <v>0</v>
      </c>
    </row>
    <row r="14" spans="1:17" ht="30.75" customHeight="1" x14ac:dyDescent="0.2">
      <c r="A14" s="48" t="s">
        <v>108</v>
      </c>
      <c r="B14" s="50">
        <f>0</f>
        <v>0</v>
      </c>
      <c r="C14" s="50">
        <f>0</f>
        <v>0</v>
      </c>
      <c r="D14" s="50">
        <f>0</f>
        <v>0</v>
      </c>
      <c r="E14" s="50">
        <f>0</f>
        <v>0</v>
      </c>
      <c r="F14" s="50">
        <f>0</f>
        <v>0</v>
      </c>
      <c r="G14" s="50">
        <f>0</f>
        <v>0</v>
      </c>
      <c r="H14" s="50">
        <f>0</f>
        <v>0</v>
      </c>
      <c r="I14" s="50">
        <f>0</f>
        <v>0</v>
      </c>
      <c r="J14" s="50">
        <f>0</f>
        <v>0</v>
      </c>
      <c r="K14" s="50">
        <f>0</f>
        <v>0</v>
      </c>
      <c r="L14" s="50">
        <f>0</f>
        <v>0</v>
      </c>
      <c r="M14" s="50">
        <f>0</f>
        <v>0</v>
      </c>
      <c r="N14" s="50">
        <f>0</f>
        <v>0</v>
      </c>
      <c r="O14" s="50">
        <f>0</f>
        <v>0</v>
      </c>
      <c r="P14" s="50">
        <f>0</f>
        <v>0</v>
      </c>
      <c r="Q14" s="50">
        <f>0</f>
        <v>0</v>
      </c>
    </row>
    <row r="15" spans="1:17" ht="24.75" customHeight="1" x14ac:dyDescent="0.2">
      <c r="A15" s="46" t="s">
        <v>109</v>
      </c>
      <c r="B15" s="51">
        <f>0</f>
        <v>0</v>
      </c>
      <c r="C15" s="51">
        <f>0</f>
        <v>0</v>
      </c>
      <c r="D15" s="51">
        <f>0</f>
        <v>0</v>
      </c>
      <c r="E15" s="51">
        <f>0</f>
        <v>0</v>
      </c>
      <c r="F15" s="51">
        <f>0</f>
        <v>0</v>
      </c>
      <c r="G15" s="51">
        <f>0</f>
        <v>0</v>
      </c>
      <c r="H15" s="51">
        <f>0</f>
        <v>0</v>
      </c>
      <c r="I15" s="51">
        <f>0</f>
        <v>0</v>
      </c>
      <c r="J15" s="51">
        <f>0</f>
        <v>0</v>
      </c>
      <c r="K15" s="51">
        <f>0</f>
        <v>0</v>
      </c>
      <c r="L15" s="51">
        <f>0</f>
        <v>0</v>
      </c>
      <c r="M15" s="51">
        <f>0</f>
        <v>0</v>
      </c>
      <c r="N15" s="51">
        <f>0</f>
        <v>0</v>
      </c>
      <c r="O15" s="51">
        <f>0</f>
        <v>0</v>
      </c>
      <c r="P15" s="51">
        <f>0</f>
        <v>0</v>
      </c>
      <c r="Q15" s="51">
        <f>0</f>
        <v>0</v>
      </c>
    </row>
    <row r="16" spans="1:17" ht="24.75" customHeight="1" x14ac:dyDescent="0.2">
      <c r="A16" s="46" t="s">
        <v>110</v>
      </c>
      <c r="B16" s="51">
        <f>0</f>
        <v>0</v>
      </c>
      <c r="C16" s="51">
        <f>0</f>
        <v>0</v>
      </c>
      <c r="D16" s="51">
        <f>0</f>
        <v>0</v>
      </c>
      <c r="E16" s="51">
        <f>0</f>
        <v>0</v>
      </c>
      <c r="F16" s="51">
        <f>0</f>
        <v>0</v>
      </c>
      <c r="G16" s="51">
        <f>0</f>
        <v>0</v>
      </c>
      <c r="H16" s="51">
        <f>0</f>
        <v>0</v>
      </c>
      <c r="I16" s="51">
        <f>0</f>
        <v>0</v>
      </c>
      <c r="J16" s="51">
        <f>0</f>
        <v>0</v>
      </c>
      <c r="K16" s="51">
        <f>0</f>
        <v>0</v>
      </c>
      <c r="L16" s="51">
        <f>0</f>
        <v>0</v>
      </c>
      <c r="M16" s="51">
        <f>0</f>
        <v>0</v>
      </c>
      <c r="N16" s="51">
        <f>0</f>
        <v>0</v>
      </c>
      <c r="O16" s="51">
        <f>0</f>
        <v>0</v>
      </c>
      <c r="P16" s="51">
        <f>0</f>
        <v>0</v>
      </c>
      <c r="Q16" s="51">
        <f>0</f>
        <v>0</v>
      </c>
    </row>
    <row r="17" spans="1:17" ht="32.25" customHeight="1" x14ac:dyDescent="0.2">
      <c r="A17" s="48" t="s">
        <v>111</v>
      </c>
      <c r="B17" s="50">
        <f>289183140.15</f>
        <v>289183140.14999998</v>
      </c>
      <c r="C17" s="50">
        <f>289183140.15</f>
        <v>289183140.14999998</v>
      </c>
      <c r="D17" s="50">
        <f>172381834.09</f>
        <v>172381834.09</v>
      </c>
      <c r="E17" s="50">
        <f>420076.46</f>
        <v>420076.46</v>
      </c>
      <c r="F17" s="50">
        <f>138820273.21</f>
        <v>138820273.21000001</v>
      </c>
      <c r="G17" s="50">
        <f>33141484.42</f>
        <v>33141484.420000002</v>
      </c>
      <c r="H17" s="50">
        <f>0</f>
        <v>0</v>
      </c>
      <c r="I17" s="50">
        <f>0</f>
        <v>0</v>
      </c>
      <c r="J17" s="50">
        <f>113090125.63</f>
        <v>113090125.63</v>
      </c>
      <c r="K17" s="50">
        <f>3536095.29</f>
        <v>3536095.29</v>
      </c>
      <c r="L17" s="50">
        <f>175085.14</f>
        <v>175085.14</v>
      </c>
      <c r="M17" s="50">
        <f>0</f>
        <v>0</v>
      </c>
      <c r="N17" s="50">
        <f>0</f>
        <v>0</v>
      </c>
      <c r="O17" s="50">
        <f>0</f>
        <v>0</v>
      </c>
      <c r="P17" s="50">
        <f>0</f>
        <v>0</v>
      </c>
      <c r="Q17" s="50">
        <f>0</f>
        <v>0</v>
      </c>
    </row>
    <row r="18" spans="1:17" ht="24.75" customHeight="1" x14ac:dyDescent="0.2">
      <c r="A18" s="46" t="s">
        <v>112</v>
      </c>
      <c r="B18" s="51">
        <f>6491548.77</f>
        <v>6491548.7699999996</v>
      </c>
      <c r="C18" s="51">
        <f>6491548.77</f>
        <v>6491548.7699999996</v>
      </c>
      <c r="D18" s="51">
        <f>728853</f>
        <v>728853</v>
      </c>
      <c r="E18" s="51">
        <f>0</f>
        <v>0</v>
      </c>
      <c r="F18" s="51">
        <f>0</f>
        <v>0</v>
      </c>
      <c r="G18" s="51">
        <f>728853</f>
        <v>728853</v>
      </c>
      <c r="H18" s="51">
        <f>0</f>
        <v>0</v>
      </c>
      <c r="I18" s="51">
        <f>0</f>
        <v>0</v>
      </c>
      <c r="J18" s="51">
        <f>5587610.63</f>
        <v>5587610.6299999999</v>
      </c>
      <c r="K18" s="51">
        <f>0</f>
        <v>0</v>
      </c>
      <c r="L18" s="51">
        <f>175085.14</f>
        <v>175085.14</v>
      </c>
      <c r="M18" s="51">
        <f>0</f>
        <v>0</v>
      </c>
      <c r="N18" s="51">
        <f>0</f>
        <v>0</v>
      </c>
      <c r="O18" s="51">
        <f>0</f>
        <v>0</v>
      </c>
      <c r="P18" s="51">
        <f>0</f>
        <v>0</v>
      </c>
      <c r="Q18" s="51">
        <f>0</f>
        <v>0</v>
      </c>
    </row>
    <row r="19" spans="1:17" ht="24.75" customHeight="1" x14ac:dyDescent="0.2">
      <c r="A19" s="46" t="s">
        <v>113</v>
      </c>
      <c r="B19" s="51">
        <f>282691591.38</f>
        <v>282691591.38</v>
      </c>
      <c r="C19" s="51">
        <f>282691591.38</f>
        <v>282691591.38</v>
      </c>
      <c r="D19" s="51">
        <f>171652981.09</f>
        <v>171652981.09</v>
      </c>
      <c r="E19" s="51">
        <f>420076.46</f>
        <v>420076.46</v>
      </c>
      <c r="F19" s="51">
        <f>138820273.21</f>
        <v>138820273.21000001</v>
      </c>
      <c r="G19" s="51">
        <f>32412631.42</f>
        <v>32412631.420000002</v>
      </c>
      <c r="H19" s="51">
        <f>0</f>
        <v>0</v>
      </c>
      <c r="I19" s="51">
        <f>0</f>
        <v>0</v>
      </c>
      <c r="J19" s="51">
        <f>107502515</f>
        <v>107502515</v>
      </c>
      <c r="K19" s="51">
        <f>3536095.29</f>
        <v>3536095.29</v>
      </c>
      <c r="L19" s="51">
        <f>0</f>
        <v>0</v>
      </c>
      <c r="M19" s="51">
        <f>0</f>
        <v>0</v>
      </c>
      <c r="N19" s="51">
        <f>0</f>
        <v>0</v>
      </c>
      <c r="O19" s="51">
        <f>0</f>
        <v>0</v>
      </c>
      <c r="P19" s="51">
        <f>0</f>
        <v>0</v>
      </c>
      <c r="Q19" s="51">
        <f>0</f>
        <v>0</v>
      </c>
    </row>
    <row r="20" spans="1:17" ht="24.75" customHeight="1" x14ac:dyDescent="0.2">
      <c r="A20" s="48" t="s">
        <v>114</v>
      </c>
      <c r="B20" s="50">
        <f>0</f>
        <v>0</v>
      </c>
      <c r="C20" s="50">
        <f>0</f>
        <v>0</v>
      </c>
      <c r="D20" s="50">
        <f>0</f>
        <v>0</v>
      </c>
      <c r="E20" s="50">
        <f>0</f>
        <v>0</v>
      </c>
      <c r="F20" s="50">
        <f>0</f>
        <v>0</v>
      </c>
      <c r="G20" s="50">
        <f>0</f>
        <v>0</v>
      </c>
      <c r="H20" s="50">
        <f>0</f>
        <v>0</v>
      </c>
      <c r="I20" s="50">
        <f>0</f>
        <v>0</v>
      </c>
      <c r="J20" s="50">
        <f>0</f>
        <v>0</v>
      </c>
      <c r="K20" s="50">
        <f>0</f>
        <v>0</v>
      </c>
      <c r="L20" s="50">
        <f>0</f>
        <v>0</v>
      </c>
      <c r="M20" s="50">
        <f>0</f>
        <v>0</v>
      </c>
      <c r="N20" s="50">
        <f>0</f>
        <v>0</v>
      </c>
      <c r="O20" s="50">
        <f>0</f>
        <v>0</v>
      </c>
      <c r="P20" s="50">
        <f>0</f>
        <v>0</v>
      </c>
      <c r="Q20" s="50">
        <f>0</f>
        <v>0</v>
      </c>
    </row>
    <row r="21" spans="1:17" ht="29.25" customHeight="1" x14ac:dyDescent="0.2">
      <c r="A21" s="48" t="s">
        <v>154</v>
      </c>
      <c r="B21" s="50">
        <f>12529.05</f>
        <v>12529.05</v>
      </c>
      <c r="C21" s="50">
        <f>12529.05</f>
        <v>12529.05</v>
      </c>
      <c r="D21" s="50">
        <f>0</f>
        <v>0</v>
      </c>
      <c r="E21" s="50">
        <f>0</f>
        <v>0</v>
      </c>
      <c r="F21" s="50">
        <f>0</f>
        <v>0</v>
      </c>
      <c r="G21" s="50">
        <f>0</f>
        <v>0</v>
      </c>
      <c r="H21" s="50">
        <f>0</f>
        <v>0</v>
      </c>
      <c r="I21" s="50">
        <f>0</f>
        <v>0</v>
      </c>
      <c r="J21" s="50">
        <f>0</f>
        <v>0</v>
      </c>
      <c r="K21" s="50">
        <f>0</f>
        <v>0</v>
      </c>
      <c r="L21" s="50">
        <f>0</f>
        <v>0</v>
      </c>
      <c r="M21" s="50">
        <f>12529.05</f>
        <v>12529.05</v>
      </c>
      <c r="N21" s="50">
        <f>0</f>
        <v>0</v>
      </c>
      <c r="O21" s="50">
        <f>0</f>
        <v>0</v>
      </c>
      <c r="P21" s="50">
        <f>0</f>
        <v>0</v>
      </c>
      <c r="Q21" s="50">
        <f>0</f>
        <v>0</v>
      </c>
    </row>
    <row r="22" spans="1:17" ht="24.75" customHeight="1" x14ac:dyDescent="0.2">
      <c r="A22" s="46" t="s">
        <v>116</v>
      </c>
      <c r="B22" s="51">
        <f>0</f>
        <v>0</v>
      </c>
      <c r="C22" s="51">
        <f>0</f>
        <v>0</v>
      </c>
      <c r="D22" s="51">
        <f>0</f>
        <v>0</v>
      </c>
      <c r="E22" s="51">
        <f>0</f>
        <v>0</v>
      </c>
      <c r="F22" s="51">
        <f>0</f>
        <v>0</v>
      </c>
      <c r="G22" s="51">
        <f>0</f>
        <v>0</v>
      </c>
      <c r="H22" s="51">
        <f>0</f>
        <v>0</v>
      </c>
      <c r="I22" s="51">
        <f>0</f>
        <v>0</v>
      </c>
      <c r="J22" s="51">
        <f>0</f>
        <v>0</v>
      </c>
      <c r="K22" s="51">
        <f>0</f>
        <v>0</v>
      </c>
      <c r="L22" s="51">
        <f>0</f>
        <v>0</v>
      </c>
      <c r="M22" s="51">
        <f>0</f>
        <v>0</v>
      </c>
      <c r="N22" s="51">
        <f>0</f>
        <v>0</v>
      </c>
      <c r="O22" s="51">
        <f>0</f>
        <v>0</v>
      </c>
      <c r="P22" s="51">
        <f>0</f>
        <v>0</v>
      </c>
      <c r="Q22" s="51">
        <f>0</f>
        <v>0</v>
      </c>
    </row>
    <row r="23" spans="1:17" ht="24.75" customHeight="1" x14ac:dyDescent="0.2">
      <c r="A23" s="46" t="s">
        <v>117</v>
      </c>
      <c r="B23" s="51">
        <f>12529.05</f>
        <v>12529.05</v>
      </c>
      <c r="C23" s="51">
        <f>12529.05</f>
        <v>12529.05</v>
      </c>
      <c r="D23" s="51">
        <f>0</f>
        <v>0</v>
      </c>
      <c r="E23" s="51">
        <f>0</f>
        <v>0</v>
      </c>
      <c r="F23" s="51">
        <f>0</f>
        <v>0</v>
      </c>
      <c r="G23" s="51">
        <f>0</f>
        <v>0</v>
      </c>
      <c r="H23" s="51">
        <f>0</f>
        <v>0</v>
      </c>
      <c r="I23" s="51">
        <f>0</f>
        <v>0</v>
      </c>
      <c r="J23" s="51">
        <f>0</f>
        <v>0</v>
      </c>
      <c r="K23" s="51">
        <f>0</f>
        <v>0</v>
      </c>
      <c r="L23" s="51">
        <f>0</f>
        <v>0</v>
      </c>
      <c r="M23" s="51">
        <f>12529.05</f>
        <v>12529.05</v>
      </c>
      <c r="N23" s="51">
        <f>0</f>
        <v>0</v>
      </c>
      <c r="O23" s="51">
        <f>0</f>
        <v>0</v>
      </c>
      <c r="P23" s="51">
        <f>0</f>
        <v>0</v>
      </c>
      <c r="Q23" s="51">
        <f>0</f>
        <v>0</v>
      </c>
    </row>
    <row r="24" spans="1:17" ht="19.5" customHeight="1" x14ac:dyDescent="0.2">
      <c r="A24" s="44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</row>
    <row r="25" spans="1:17" ht="19.5" customHeight="1" x14ac:dyDescent="0.2">
      <c r="A25" s="44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</row>
    <row r="26" spans="1:17" ht="19.5" customHeight="1" x14ac:dyDescent="0.2">
      <c r="A26" s="44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</row>
    <row r="27" spans="1:17" ht="19.5" customHeight="1" x14ac:dyDescent="0.2">
      <c r="A27" s="44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</row>
    <row r="28" spans="1:17" ht="19.5" customHeight="1" x14ac:dyDescent="0.2">
      <c r="A28" s="44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</row>
    <row r="29" spans="1:17" ht="45.75" customHeight="1" x14ac:dyDescent="0.2">
      <c r="A29" s="64" t="str">
        <f>CONCATENATE("Informacja z wykonania budżetów związków jednostek samorządu terytorialnego za ",$C$94," ",$B$95," roku                 ",$B$97,"")</f>
        <v xml:space="preserve">Informacja z wykonania budżetów związków jednostek samorządu terytorialnego za II Kwartały 2023 roku                 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</row>
    <row r="31" spans="1:17" ht="13.5" customHeight="1" x14ac:dyDescent="0.2">
      <c r="A31" s="76" t="s">
        <v>52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</row>
    <row r="33" spans="1:17" ht="13.5" customHeight="1" x14ac:dyDescent="0.2">
      <c r="A33" s="98" t="s">
        <v>0</v>
      </c>
      <c r="B33" s="65" t="s">
        <v>53</v>
      </c>
      <c r="C33" s="111" t="s">
        <v>55</v>
      </c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3"/>
      <c r="O33" s="111" t="s">
        <v>73</v>
      </c>
      <c r="P33" s="112"/>
      <c r="Q33" s="113"/>
    </row>
    <row r="34" spans="1:17" ht="13.5" customHeight="1" x14ac:dyDescent="0.2">
      <c r="A34" s="99"/>
      <c r="B34" s="66"/>
      <c r="C34" s="66" t="s">
        <v>54</v>
      </c>
      <c r="D34" s="63" t="s">
        <v>57</v>
      </c>
      <c r="E34" s="63" t="s">
        <v>74</v>
      </c>
      <c r="F34" s="63" t="s">
        <v>75</v>
      </c>
      <c r="G34" s="63" t="s">
        <v>145</v>
      </c>
      <c r="H34" s="63" t="s">
        <v>77</v>
      </c>
      <c r="I34" s="63" t="s">
        <v>4</v>
      </c>
      <c r="J34" s="63" t="s">
        <v>59</v>
      </c>
      <c r="K34" s="63" t="s">
        <v>60</v>
      </c>
      <c r="L34" s="63" t="s">
        <v>61</v>
      </c>
      <c r="M34" s="63" t="s">
        <v>62</v>
      </c>
      <c r="N34" s="68" t="s">
        <v>63</v>
      </c>
      <c r="O34" s="63" t="s">
        <v>64</v>
      </c>
      <c r="P34" s="63" t="s">
        <v>65</v>
      </c>
      <c r="Q34" s="65" t="s">
        <v>66</v>
      </c>
    </row>
    <row r="35" spans="1:17" ht="13.5" customHeight="1" x14ac:dyDescent="0.2">
      <c r="A35" s="99"/>
      <c r="B35" s="66"/>
      <c r="C35" s="66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8"/>
      <c r="O35" s="63"/>
      <c r="P35" s="63"/>
      <c r="Q35" s="66"/>
    </row>
    <row r="36" spans="1:17" ht="11.25" customHeight="1" x14ac:dyDescent="0.2">
      <c r="A36" s="99"/>
      <c r="B36" s="66"/>
      <c r="C36" s="66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8"/>
      <c r="O36" s="63"/>
      <c r="P36" s="63"/>
      <c r="Q36" s="66"/>
    </row>
    <row r="37" spans="1:17" ht="11.25" customHeight="1" x14ac:dyDescent="0.2">
      <c r="A37" s="100"/>
      <c r="B37" s="67"/>
      <c r="C37" s="67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8"/>
      <c r="O37" s="63"/>
      <c r="P37" s="63"/>
      <c r="Q37" s="67"/>
    </row>
    <row r="38" spans="1:17" ht="11.25" customHeight="1" x14ac:dyDescent="0.2">
      <c r="A38" s="41">
        <v>1</v>
      </c>
      <c r="B38" s="41">
        <v>2</v>
      </c>
      <c r="C38" s="41">
        <v>3</v>
      </c>
      <c r="D38" s="41">
        <v>4</v>
      </c>
      <c r="E38" s="41">
        <v>5</v>
      </c>
      <c r="F38" s="41">
        <v>6</v>
      </c>
      <c r="G38" s="41">
        <v>7</v>
      </c>
      <c r="H38" s="41">
        <v>8</v>
      </c>
      <c r="I38" s="41">
        <v>9</v>
      </c>
      <c r="J38" s="41">
        <v>10</v>
      </c>
      <c r="K38" s="41">
        <v>11</v>
      </c>
      <c r="L38" s="41">
        <v>12</v>
      </c>
      <c r="M38" s="41">
        <v>13</v>
      </c>
      <c r="N38" s="41">
        <v>14</v>
      </c>
      <c r="O38" s="41">
        <v>15</v>
      </c>
      <c r="P38" s="41">
        <v>16</v>
      </c>
      <c r="Q38" s="41">
        <v>17</v>
      </c>
    </row>
    <row r="39" spans="1:17" ht="13.5" customHeight="1" x14ac:dyDescent="0.2">
      <c r="A39" s="41"/>
      <c r="B39" s="107" t="s">
        <v>152</v>
      </c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9"/>
    </row>
    <row r="40" spans="1:17" ht="33.75" customHeight="1" x14ac:dyDescent="0.2">
      <c r="A40" s="49" t="s">
        <v>92</v>
      </c>
      <c r="B40" s="52">
        <f>0</f>
        <v>0</v>
      </c>
      <c r="C40" s="52">
        <f>0</f>
        <v>0</v>
      </c>
      <c r="D40" s="52">
        <f>0</f>
        <v>0</v>
      </c>
      <c r="E40" s="52">
        <f>0</f>
        <v>0</v>
      </c>
      <c r="F40" s="52">
        <f>0</f>
        <v>0</v>
      </c>
      <c r="G40" s="52">
        <f>0</f>
        <v>0</v>
      </c>
      <c r="H40" s="52">
        <f>0</f>
        <v>0</v>
      </c>
      <c r="I40" s="52">
        <f>0</f>
        <v>0</v>
      </c>
      <c r="J40" s="52">
        <f>0</f>
        <v>0</v>
      </c>
      <c r="K40" s="52">
        <f>0</f>
        <v>0</v>
      </c>
      <c r="L40" s="52">
        <f>0</f>
        <v>0</v>
      </c>
      <c r="M40" s="52">
        <f>0</f>
        <v>0</v>
      </c>
      <c r="N40" s="52">
        <f>0</f>
        <v>0</v>
      </c>
      <c r="O40" s="52">
        <f>0</f>
        <v>0</v>
      </c>
      <c r="P40" s="52">
        <f>0</f>
        <v>0</v>
      </c>
      <c r="Q40" s="52">
        <f>0</f>
        <v>0</v>
      </c>
    </row>
    <row r="41" spans="1:17" ht="21.75" customHeight="1" x14ac:dyDescent="0.2">
      <c r="A41" s="47" t="s">
        <v>80</v>
      </c>
      <c r="B41" s="53">
        <f>0</f>
        <v>0</v>
      </c>
      <c r="C41" s="53">
        <f>0</f>
        <v>0</v>
      </c>
      <c r="D41" s="53">
        <f>0</f>
        <v>0</v>
      </c>
      <c r="E41" s="53">
        <f>0</f>
        <v>0</v>
      </c>
      <c r="F41" s="53">
        <f>0</f>
        <v>0</v>
      </c>
      <c r="G41" s="53">
        <f>0</f>
        <v>0</v>
      </c>
      <c r="H41" s="53">
        <f>0</f>
        <v>0</v>
      </c>
      <c r="I41" s="53">
        <f>0</f>
        <v>0</v>
      </c>
      <c r="J41" s="53">
        <f>0</f>
        <v>0</v>
      </c>
      <c r="K41" s="53">
        <f>0</f>
        <v>0</v>
      </c>
      <c r="L41" s="53">
        <f>0</f>
        <v>0</v>
      </c>
      <c r="M41" s="53">
        <f>0</f>
        <v>0</v>
      </c>
      <c r="N41" s="53">
        <f>0</f>
        <v>0</v>
      </c>
      <c r="O41" s="53">
        <f>0</f>
        <v>0</v>
      </c>
      <c r="P41" s="53">
        <f>0</f>
        <v>0</v>
      </c>
      <c r="Q41" s="53">
        <f>0</f>
        <v>0</v>
      </c>
    </row>
    <row r="42" spans="1:17" ht="21.75" customHeight="1" x14ac:dyDescent="0.2">
      <c r="A42" s="47" t="s">
        <v>81</v>
      </c>
      <c r="B42" s="53">
        <f>0</f>
        <v>0</v>
      </c>
      <c r="C42" s="53">
        <f>0</f>
        <v>0</v>
      </c>
      <c r="D42" s="53">
        <f>0</f>
        <v>0</v>
      </c>
      <c r="E42" s="53">
        <f>0</f>
        <v>0</v>
      </c>
      <c r="F42" s="53">
        <f>0</f>
        <v>0</v>
      </c>
      <c r="G42" s="53">
        <f>0</f>
        <v>0</v>
      </c>
      <c r="H42" s="53">
        <f>0</f>
        <v>0</v>
      </c>
      <c r="I42" s="53">
        <f>0</f>
        <v>0</v>
      </c>
      <c r="J42" s="53">
        <f>0</f>
        <v>0</v>
      </c>
      <c r="K42" s="53">
        <f>0</f>
        <v>0</v>
      </c>
      <c r="L42" s="53">
        <f>0</f>
        <v>0</v>
      </c>
      <c r="M42" s="53">
        <f>0</f>
        <v>0</v>
      </c>
      <c r="N42" s="53">
        <f>0</f>
        <v>0</v>
      </c>
      <c r="O42" s="53">
        <f>0</f>
        <v>0</v>
      </c>
      <c r="P42" s="53">
        <f>0</f>
        <v>0</v>
      </c>
      <c r="Q42" s="53">
        <f>0</f>
        <v>0</v>
      </c>
    </row>
    <row r="43" spans="1:17" ht="33.75" customHeight="1" x14ac:dyDescent="0.2">
      <c r="A43" s="49" t="s">
        <v>93</v>
      </c>
      <c r="B43" s="52">
        <f>0</f>
        <v>0</v>
      </c>
      <c r="C43" s="52">
        <f>0</f>
        <v>0</v>
      </c>
      <c r="D43" s="52">
        <f>0</f>
        <v>0</v>
      </c>
      <c r="E43" s="52">
        <f>0</f>
        <v>0</v>
      </c>
      <c r="F43" s="52">
        <f>0</f>
        <v>0</v>
      </c>
      <c r="G43" s="52">
        <f>0</f>
        <v>0</v>
      </c>
      <c r="H43" s="52">
        <f>0</f>
        <v>0</v>
      </c>
      <c r="I43" s="52">
        <f>0</f>
        <v>0</v>
      </c>
      <c r="J43" s="52">
        <f>0</f>
        <v>0</v>
      </c>
      <c r="K43" s="52">
        <f>0</f>
        <v>0</v>
      </c>
      <c r="L43" s="52">
        <f>0</f>
        <v>0</v>
      </c>
      <c r="M43" s="52">
        <f>0</f>
        <v>0</v>
      </c>
      <c r="N43" s="52">
        <f>0</f>
        <v>0</v>
      </c>
      <c r="O43" s="52">
        <f>0</f>
        <v>0</v>
      </c>
      <c r="P43" s="52">
        <f>0</f>
        <v>0</v>
      </c>
      <c r="Q43" s="52">
        <f>0</f>
        <v>0</v>
      </c>
    </row>
    <row r="44" spans="1:17" ht="21.75" customHeight="1" x14ac:dyDescent="0.2">
      <c r="A44" s="47" t="s">
        <v>82</v>
      </c>
      <c r="B44" s="53">
        <f>0</f>
        <v>0</v>
      </c>
      <c r="C44" s="53">
        <f>0</f>
        <v>0</v>
      </c>
      <c r="D44" s="53">
        <f>0</f>
        <v>0</v>
      </c>
      <c r="E44" s="53">
        <f>0</f>
        <v>0</v>
      </c>
      <c r="F44" s="53">
        <f>0</f>
        <v>0</v>
      </c>
      <c r="G44" s="53">
        <f>0</f>
        <v>0</v>
      </c>
      <c r="H44" s="53">
        <f>0</f>
        <v>0</v>
      </c>
      <c r="I44" s="53">
        <f>0</f>
        <v>0</v>
      </c>
      <c r="J44" s="53">
        <f>0</f>
        <v>0</v>
      </c>
      <c r="K44" s="53">
        <f>0</f>
        <v>0</v>
      </c>
      <c r="L44" s="53">
        <f>0</f>
        <v>0</v>
      </c>
      <c r="M44" s="53">
        <f>0</f>
        <v>0</v>
      </c>
      <c r="N44" s="53">
        <f>0</f>
        <v>0</v>
      </c>
      <c r="O44" s="53">
        <f>0</f>
        <v>0</v>
      </c>
      <c r="P44" s="53">
        <f>0</f>
        <v>0</v>
      </c>
      <c r="Q44" s="53">
        <f>0</f>
        <v>0</v>
      </c>
    </row>
    <row r="45" spans="1:17" ht="21.75" customHeight="1" x14ac:dyDescent="0.2">
      <c r="A45" s="47" t="s">
        <v>83</v>
      </c>
      <c r="B45" s="53">
        <f>0</f>
        <v>0</v>
      </c>
      <c r="C45" s="53">
        <f>0</f>
        <v>0</v>
      </c>
      <c r="D45" s="53">
        <f>0</f>
        <v>0</v>
      </c>
      <c r="E45" s="53">
        <f>0</f>
        <v>0</v>
      </c>
      <c r="F45" s="53">
        <f>0</f>
        <v>0</v>
      </c>
      <c r="G45" s="53">
        <f>0</f>
        <v>0</v>
      </c>
      <c r="H45" s="53">
        <f>0</f>
        <v>0</v>
      </c>
      <c r="I45" s="53">
        <f>0</f>
        <v>0</v>
      </c>
      <c r="J45" s="53">
        <f>0</f>
        <v>0</v>
      </c>
      <c r="K45" s="53">
        <f>0</f>
        <v>0</v>
      </c>
      <c r="L45" s="53">
        <f>0</f>
        <v>0</v>
      </c>
      <c r="M45" s="53">
        <f>0</f>
        <v>0</v>
      </c>
      <c r="N45" s="53">
        <f>0</f>
        <v>0</v>
      </c>
      <c r="O45" s="53">
        <f>0</f>
        <v>0</v>
      </c>
      <c r="P45" s="53">
        <f>0</f>
        <v>0</v>
      </c>
      <c r="Q45" s="53">
        <f>0</f>
        <v>0</v>
      </c>
    </row>
    <row r="46" spans="1:17" ht="38.25" customHeight="1" x14ac:dyDescent="0.2">
      <c r="A46" s="49" t="s">
        <v>94</v>
      </c>
      <c r="B46" s="52">
        <f>1290227593.99</f>
        <v>1290227593.99</v>
      </c>
      <c r="C46" s="52">
        <f>1290227593.99</f>
        <v>1290227593.99</v>
      </c>
      <c r="D46" s="52">
        <f>559122.27</f>
        <v>559122.27</v>
      </c>
      <c r="E46" s="52">
        <f>0</f>
        <v>0</v>
      </c>
      <c r="F46" s="52">
        <f>0</f>
        <v>0</v>
      </c>
      <c r="G46" s="52">
        <f>559122.27</f>
        <v>559122.27</v>
      </c>
      <c r="H46" s="52">
        <f>0</f>
        <v>0</v>
      </c>
      <c r="I46" s="52">
        <f>0</f>
        <v>0</v>
      </c>
      <c r="J46" s="52">
        <f>1289441949.5</f>
        <v>1289441949.5</v>
      </c>
      <c r="K46" s="52">
        <f>1042.25</f>
        <v>1042.25</v>
      </c>
      <c r="L46" s="52">
        <f>225429.97</f>
        <v>225429.97</v>
      </c>
      <c r="M46" s="52">
        <f>50</f>
        <v>50</v>
      </c>
      <c r="N46" s="52">
        <f>0</f>
        <v>0</v>
      </c>
      <c r="O46" s="52">
        <f>0</f>
        <v>0</v>
      </c>
      <c r="P46" s="52">
        <f>0</f>
        <v>0</v>
      </c>
      <c r="Q46" s="52">
        <f>0</f>
        <v>0</v>
      </c>
    </row>
    <row r="47" spans="1:17" ht="21.75" customHeight="1" x14ac:dyDescent="0.2">
      <c r="A47" s="47" t="s">
        <v>84</v>
      </c>
      <c r="B47" s="53">
        <f>454137.29</f>
        <v>454137.29</v>
      </c>
      <c r="C47" s="53">
        <f>454137.29</f>
        <v>454137.29</v>
      </c>
      <c r="D47" s="53">
        <f>454137.29</f>
        <v>454137.29</v>
      </c>
      <c r="E47" s="53">
        <f>0</f>
        <v>0</v>
      </c>
      <c r="F47" s="53">
        <f>0</f>
        <v>0</v>
      </c>
      <c r="G47" s="53">
        <f>454137.29</f>
        <v>454137.29</v>
      </c>
      <c r="H47" s="53">
        <f>0</f>
        <v>0</v>
      </c>
      <c r="I47" s="53">
        <f>0</f>
        <v>0</v>
      </c>
      <c r="J47" s="53">
        <f>0</f>
        <v>0</v>
      </c>
      <c r="K47" s="53">
        <f>0</f>
        <v>0</v>
      </c>
      <c r="L47" s="53">
        <f>0</f>
        <v>0</v>
      </c>
      <c r="M47" s="53">
        <f>0</f>
        <v>0</v>
      </c>
      <c r="N47" s="53">
        <f>0</f>
        <v>0</v>
      </c>
      <c r="O47" s="53">
        <f>0</f>
        <v>0</v>
      </c>
      <c r="P47" s="53">
        <f>0</f>
        <v>0</v>
      </c>
      <c r="Q47" s="53">
        <f>0</f>
        <v>0</v>
      </c>
    </row>
    <row r="48" spans="1:17" ht="21.75" customHeight="1" x14ac:dyDescent="0.2">
      <c r="A48" s="47" t="s">
        <v>85</v>
      </c>
      <c r="B48" s="53">
        <f>1024996218.93</f>
        <v>1024996218.9299999</v>
      </c>
      <c r="C48" s="53">
        <f>1024996218.93</f>
        <v>1024996218.9299999</v>
      </c>
      <c r="D48" s="53">
        <f>104125</f>
        <v>104125</v>
      </c>
      <c r="E48" s="53">
        <f>0</f>
        <v>0</v>
      </c>
      <c r="F48" s="53">
        <f>0</f>
        <v>0</v>
      </c>
      <c r="G48" s="53">
        <f>104125</f>
        <v>104125</v>
      </c>
      <c r="H48" s="53">
        <f>0</f>
        <v>0</v>
      </c>
      <c r="I48" s="53">
        <f>0</f>
        <v>0</v>
      </c>
      <c r="J48" s="53">
        <f>1024891001.68</f>
        <v>1024891001.6799999</v>
      </c>
      <c r="K48" s="53">
        <f>1042.25</f>
        <v>1042.25</v>
      </c>
      <c r="L48" s="53">
        <f>0</f>
        <v>0</v>
      </c>
      <c r="M48" s="53">
        <f>50</f>
        <v>50</v>
      </c>
      <c r="N48" s="53">
        <f>0</f>
        <v>0</v>
      </c>
      <c r="O48" s="53">
        <f>0</f>
        <v>0</v>
      </c>
      <c r="P48" s="53">
        <f>0</f>
        <v>0</v>
      </c>
      <c r="Q48" s="53">
        <f>0</f>
        <v>0</v>
      </c>
    </row>
    <row r="49" spans="1:17" ht="21.75" customHeight="1" x14ac:dyDescent="0.2">
      <c r="A49" s="47" t="s">
        <v>86</v>
      </c>
      <c r="B49" s="53">
        <f>264777237.77</f>
        <v>264777237.77000001</v>
      </c>
      <c r="C49" s="53">
        <f>264777237.77</f>
        <v>264777237.77000001</v>
      </c>
      <c r="D49" s="53">
        <f>859.98</f>
        <v>859.98</v>
      </c>
      <c r="E49" s="53">
        <f>0</f>
        <v>0</v>
      </c>
      <c r="F49" s="53">
        <f>0</f>
        <v>0</v>
      </c>
      <c r="G49" s="53">
        <f>859.98</f>
        <v>859.98</v>
      </c>
      <c r="H49" s="53">
        <f>0</f>
        <v>0</v>
      </c>
      <c r="I49" s="53">
        <f>0</f>
        <v>0</v>
      </c>
      <c r="J49" s="53">
        <f>264550947.82</f>
        <v>264550947.81999999</v>
      </c>
      <c r="K49" s="53">
        <f>0</f>
        <v>0</v>
      </c>
      <c r="L49" s="53">
        <f>225429.97</f>
        <v>225429.97</v>
      </c>
      <c r="M49" s="53">
        <f>0</f>
        <v>0</v>
      </c>
      <c r="N49" s="53">
        <f>0</f>
        <v>0</v>
      </c>
      <c r="O49" s="53">
        <f>0</f>
        <v>0</v>
      </c>
      <c r="P49" s="53">
        <f>0</f>
        <v>0</v>
      </c>
      <c r="Q49" s="53">
        <f>0</f>
        <v>0</v>
      </c>
    </row>
    <row r="50" spans="1:17" ht="38.25" customHeight="1" x14ac:dyDescent="0.2">
      <c r="A50" s="49" t="s">
        <v>95</v>
      </c>
      <c r="B50" s="52">
        <f>453630606.9</f>
        <v>453630606.89999998</v>
      </c>
      <c r="C50" s="52">
        <f>453630606.9</f>
        <v>453630606.89999998</v>
      </c>
      <c r="D50" s="52">
        <f>6821501.3</f>
        <v>6821501.2999999998</v>
      </c>
      <c r="E50" s="52">
        <f>539874.29</f>
        <v>539874.29</v>
      </c>
      <c r="F50" s="52">
        <f>1728517.03</f>
        <v>1728517.03</v>
      </c>
      <c r="G50" s="52">
        <f>4550593.33</f>
        <v>4550593.33</v>
      </c>
      <c r="H50" s="52">
        <f>2516.65</f>
        <v>2516.65</v>
      </c>
      <c r="I50" s="52">
        <f>0</f>
        <v>0</v>
      </c>
      <c r="J50" s="52">
        <f>925.2</f>
        <v>925.2</v>
      </c>
      <c r="K50" s="52">
        <f>5996.86</f>
        <v>5996.86</v>
      </c>
      <c r="L50" s="52">
        <f>28949766.1</f>
        <v>28949766.100000001</v>
      </c>
      <c r="M50" s="52">
        <f>416296483.31</f>
        <v>416296483.31</v>
      </c>
      <c r="N50" s="52">
        <f>1555934.13</f>
        <v>1555934.13</v>
      </c>
      <c r="O50" s="52">
        <f>0</f>
        <v>0</v>
      </c>
      <c r="P50" s="52">
        <f>0</f>
        <v>0</v>
      </c>
      <c r="Q50" s="52">
        <f>0</f>
        <v>0</v>
      </c>
    </row>
    <row r="51" spans="1:17" ht="32.25" customHeight="1" x14ac:dyDescent="0.2">
      <c r="A51" s="47" t="s">
        <v>87</v>
      </c>
      <c r="B51" s="53">
        <f>14434359.42</f>
        <v>14434359.42</v>
      </c>
      <c r="C51" s="53">
        <f>14434359.42</f>
        <v>14434359.42</v>
      </c>
      <c r="D51" s="53">
        <f>3969877.55</f>
        <v>3969877.55</v>
      </c>
      <c r="E51" s="53">
        <f>537057.39</f>
        <v>537057.39</v>
      </c>
      <c r="F51" s="53">
        <f>2058.4</f>
        <v>2058.4</v>
      </c>
      <c r="G51" s="53">
        <f>3430761.76</f>
        <v>3430761.76</v>
      </c>
      <c r="H51" s="53">
        <f>0</f>
        <v>0</v>
      </c>
      <c r="I51" s="53">
        <f>0</f>
        <v>0</v>
      </c>
      <c r="J51" s="53">
        <f>0</f>
        <v>0</v>
      </c>
      <c r="K51" s="53">
        <f>0</f>
        <v>0</v>
      </c>
      <c r="L51" s="53">
        <f>3672199.48</f>
        <v>3672199.48</v>
      </c>
      <c r="M51" s="53">
        <f>6781958.56</f>
        <v>6781958.5599999996</v>
      </c>
      <c r="N51" s="53">
        <f>10323.83</f>
        <v>10323.83</v>
      </c>
      <c r="O51" s="53">
        <f>0</f>
        <v>0</v>
      </c>
      <c r="P51" s="53">
        <f>0</f>
        <v>0</v>
      </c>
      <c r="Q51" s="53">
        <f>0</f>
        <v>0</v>
      </c>
    </row>
    <row r="52" spans="1:17" ht="21.75" customHeight="1" x14ac:dyDescent="0.2">
      <c r="A52" s="47" t="s">
        <v>88</v>
      </c>
      <c r="B52" s="53">
        <f>439196247.48</f>
        <v>439196247.48000002</v>
      </c>
      <c r="C52" s="53">
        <f>439196247.48</f>
        <v>439196247.48000002</v>
      </c>
      <c r="D52" s="53">
        <f>2851623.75</f>
        <v>2851623.75</v>
      </c>
      <c r="E52" s="53">
        <f>2816.9</f>
        <v>2816.9</v>
      </c>
      <c r="F52" s="53">
        <f>1726458.63</f>
        <v>1726458.63</v>
      </c>
      <c r="G52" s="53">
        <f>1119831.57</f>
        <v>1119831.57</v>
      </c>
      <c r="H52" s="53">
        <f>2516.65</f>
        <v>2516.65</v>
      </c>
      <c r="I52" s="53">
        <f>0</f>
        <v>0</v>
      </c>
      <c r="J52" s="53">
        <f>925.2</f>
        <v>925.2</v>
      </c>
      <c r="K52" s="53">
        <f>5996.86</f>
        <v>5996.86</v>
      </c>
      <c r="L52" s="53">
        <f>25277566.62</f>
        <v>25277566.620000001</v>
      </c>
      <c r="M52" s="53">
        <f>409514524.75</f>
        <v>409514524.75</v>
      </c>
      <c r="N52" s="53">
        <f>1545610.3</f>
        <v>1545610.3</v>
      </c>
      <c r="O52" s="53">
        <f>0</f>
        <v>0</v>
      </c>
      <c r="P52" s="53">
        <f>0</f>
        <v>0</v>
      </c>
      <c r="Q52" s="53">
        <f>0</f>
        <v>0</v>
      </c>
    </row>
    <row r="53" spans="1:17" ht="38.25" customHeight="1" x14ac:dyDescent="0.2">
      <c r="A53" s="49" t="s">
        <v>96</v>
      </c>
      <c r="B53" s="52">
        <f>843184368.73</f>
        <v>843184368.73000002</v>
      </c>
      <c r="C53" s="52">
        <f>843184368.73</f>
        <v>843184368.73000002</v>
      </c>
      <c r="D53" s="52">
        <f>549729369</f>
        <v>549729369</v>
      </c>
      <c r="E53" s="52">
        <f>45285576.51</f>
        <v>45285576.509999998</v>
      </c>
      <c r="F53" s="52">
        <f>3883902.2</f>
        <v>3883902.2</v>
      </c>
      <c r="G53" s="52">
        <f>500539440</f>
        <v>500539440</v>
      </c>
      <c r="H53" s="52">
        <f>20450.29</f>
        <v>20450.29</v>
      </c>
      <c r="I53" s="52">
        <f>0</f>
        <v>0</v>
      </c>
      <c r="J53" s="52">
        <f>51700.88</f>
        <v>51700.88</v>
      </c>
      <c r="K53" s="52">
        <f>22665.8</f>
        <v>22665.8</v>
      </c>
      <c r="L53" s="52">
        <f>58454571.77</f>
        <v>58454571.770000003</v>
      </c>
      <c r="M53" s="52">
        <f>228537948.6</f>
        <v>228537948.59999999</v>
      </c>
      <c r="N53" s="52">
        <f>6388112.68</f>
        <v>6388112.6799999997</v>
      </c>
      <c r="O53" s="52">
        <f>0</f>
        <v>0</v>
      </c>
      <c r="P53" s="52">
        <f>0</f>
        <v>0</v>
      </c>
      <c r="Q53" s="52">
        <f>0</f>
        <v>0</v>
      </c>
    </row>
    <row r="54" spans="1:17" ht="26.25" customHeight="1" x14ac:dyDescent="0.2">
      <c r="A54" s="47" t="s">
        <v>89</v>
      </c>
      <c r="B54" s="53">
        <f>50118474.14</f>
        <v>50118474.140000001</v>
      </c>
      <c r="C54" s="53">
        <f>50118474.14</f>
        <v>50118474.140000001</v>
      </c>
      <c r="D54" s="53">
        <f>23197964.53</f>
        <v>23197964.530000001</v>
      </c>
      <c r="E54" s="53">
        <f>472786.74</f>
        <v>472786.74</v>
      </c>
      <c r="F54" s="53">
        <f>3469395.19</f>
        <v>3469395.19</v>
      </c>
      <c r="G54" s="53">
        <f>19255782.6</f>
        <v>19255782.600000001</v>
      </c>
      <c r="H54" s="53">
        <f>0</f>
        <v>0</v>
      </c>
      <c r="I54" s="53">
        <f>0</f>
        <v>0</v>
      </c>
      <c r="J54" s="53">
        <f>80.72</f>
        <v>80.72</v>
      </c>
      <c r="K54" s="53">
        <f>367.77</f>
        <v>367.77</v>
      </c>
      <c r="L54" s="53">
        <f>24036482.86</f>
        <v>24036482.859999999</v>
      </c>
      <c r="M54" s="53">
        <f>2555885.82</f>
        <v>2555885.8199999998</v>
      </c>
      <c r="N54" s="53">
        <f>327692.44</f>
        <v>327692.44</v>
      </c>
      <c r="O54" s="53">
        <f>0</f>
        <v>0</v>
      </c>
      <c r="P54" s="53">
        <f>0</f>
        <v>0</v>
      </c>
      <c r="Q54" s="53">
        <f>0</f>
        <v>0</v>
      </c>
    </row>
    <row r="55" spans="1:17" ht="29.25" customHeight="1" x14ac:dyDescent="0.2">
      <c r="A55" s="47" t="s">
        <v>155</v>
      </c>
      <c r="B55" s="53">
        <f>28584201.55</f>
        <v>28584201.550000001</v>
      </c>
      <c r="C55" s="53">
        <f>28584201.55</f>
        <v>28584201.550000001</v>
      </c>
      <c r="D55" s="53">
        <f>8439676.49</f>
        <v>8439676.4900000002</v>
      </c>
      <c r="E55" s="53">
        <f>8218330.09</f>
        <v>8218330.0899999999</v>
      </c>
      <c r="F55" s="53">
        <f>70446</f>
        <v>70446</v>
      </c>
      <c r="G55" s="53">
        <f>150900.4</f>
        <v>150900.4</v>
      </c>
      <c r="H55" s="53">
        <f>0</f>
        <v>0</v>
      </c>
      <c r="I55" s="53">
        <f>0</f>
        <v>0</v>
      </c>
      <c r="J55" s="53">
        <f>4473.6</f>
        <v>4473.6000000000004</v>
      </c>
      <c r="K55" s="53">
        <f>15709.8</f>
        <v>15709.8</v>
      </c>
      <c r="L55" s="53">
        <f>2697279.83</f>
        <v>2697279.83</v>
      </c>
      <c r="M55" s="53">
        <f>16746007.28</f>
        <v>16746007.279999999</v>
      </c>
      <c r="N55" s="53">
        <f>681054.55</f>
        <v>681054.55</v>
      </c>
      <c r="O55" s="53">
        <f>0</f>
        <v>0</v>
      </c>
      <c r="P55" s="53">
        <f>0</f>
        <v>0</v>
      </c>
      <c r="Q55" s="53">
        <f>0</f>
        <v>0</v>
      </c>
    </row>
    <row r="56" spans="1:17" ht="33.75" customHeight="1" x14ac:dyDescent="0.2">
      <c r="A56" s="47" t="s">
        <v>91</v>
      </c>
      <c r="B56" s="53">
        <f>764481693.04</f>
        <v>764481693.03999996</v>
      </c>
      <c r="C56" s="53">
        <f>764481693.04</f>
        <v>764481693.03999996</v>
      </c>
      <c r="D56" s="53">
        <f>518091727.98</f>
        <v>518091727.98000002</v>
      </c>
      <c r="E56" s="53">
        <f>36594459.68</f>
        <v>36594459.68</v>
      </c>
      <c r="F56" s="53">
        <f>344061.01</f>
        <v>344061.01</v>
      </c>
      <c r="G56" s="53">
        <f>481132757</f>
        <v>481132757</v>
      </c>
      <c r="H56" s="53">
        <f>20450.29</f>
        <v>20450.29</v>
      </c>
      <c r="I56" s="53">
        <f>0</f>
        <v>0</v>
      </c>
      <c r="J56" s="53">
        <f>47146.56</f>
        <v>47146.559999999998</v>
      </c>
      <c r="K56" s="53">
        <f>6588.23</f>
        <v>6588.23</v>
      </c>
      <c r="L56" s="53">
        <f>31720809.08</f>
        <v>31720809.079999998</v>
      </c>
      <c r="M56" s="53">
        <f>209236055.5</f>
        <v>209236055.5</v>
      </c>
      <c r="N56" s="53">
        <f>5379365.69</f>
        <v>5379365.6900000004</v>
      </c>
      <c r="O56" s="53">
        <f>0</f>
        <v>0</v>
      </c>
      <c r="P56" s="53">
        <f>0</f>
        <v>0</v>
      </c>
      <c r="Q56" s="53">
        <f>0</f>
        <v>0</v>
      </c>
    </row>
    <row r="66" spans="1:13" ht="64.5" customHeight="1" x14ac:dyDescent="0.2">
      <c r="A66" s="64" t="str">
        <f>CONCATENATE("Informacja z wykonania budżetów związków jednostek samorządu terytorialnego za ",$C$94," ",$B$95," roku                 ",$B$97,"")</f>
        <v xml:space="preserve">Informacja z wykonania budżetów związków jednostek samorządu terytorialnego za II Kwartały 2023 roku                 </v>
      </c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</row>
    <row r="67" spans="1:13" ht="13.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3.5" customHeight="1" x14ac:dyDescent="0.2">
      <c r="B68" s="76" t="s">
        <v>5</v>
      </c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</row>
    <row r="70" spans="1:13" ht="16.5" customHeight="1" x14ac:dyDescent="0.2">
      <c r="B70" s="77" t="s">
        <v>0</v>
      </c>
      <c r="C70" s="78"/>
      <c r="D70" s="78"/>
      <c r="E70" s="79"/>
      <c r="F70" s="101" t="s">
        <v>143</v>
      </c>
      <c r="G70" s="56" t="s">
        <v>150</v>
      </c>
      <c r="H70" s="72"/>
      <c r="I70" s="72"/>
      <c r="J70" s="72"/>
      <c r="K70" s="72"/>
      <c r="L70" s="73"/>
    </row>
    <row r="71" spans="1:13" ht="13.5" customHeight="1" x14ac:dyDescent="0.2">
      <c r="B71" s="80"/>
      <c r="C71" s="81"/>
      <c r="D71" s="81"/>
      <c r="E71" s="82"/>
      <c r="F71" s="102"/>
      <c r="G71" s="104" t="s">
        <v>144</v>
      </c>
      <c r="H71" s="55" t="s">
        <v>140</v>
      </c>
      <c r="I71" s="55" t="s">
        <v>141</v>
      </c>
      <c r="J71" s="55" t="s">
        <v>145</v>
      </c>
      <c r="K71" s="55" t="s">
        <v>146</v>
      </c>
      <c r="L71" s="59" t="s">
        <v>147</v>
      </c>
    </row>
    <row r="72" spans="1:13" ht="13.5" customHeight="1" x14ac:dyDescent="0.2">
      <c r="B72" s="80"/>
      <c r="C72" s="81"/>
      <c r="D72" s="81"/>
      <c r="E72" s="82"/>
      <c r="F72" s="102"/>
      <c r="G72" s="104"/>
      <c r="H72" s="55"/>
      <c r="I72" s="55"/>
      <c r="J72" s="55"/>
      <c r="K72" s="55"/>
      <c r="L72" s="59"/>
    </row>
    <row r="73" spans="1:13" ht="11.25" customHeight="1" x14ac:dyDescent="0.2">
      <c r="B73" s="80"/>
      <c r="C73" s="81"/>
      <c r="D73" s="81"/>
      <c r="E73" s="82"/>
      <c r="F73" s="102"/>
      <c r="G73" s="104"/>
      <c r="H73" s="55"/>
      <c r="I73" s="55"/>
      <c r="J73" s="55"/>
      <c r="K73" s="55"/>
      <c r="L73" s="59"/>
    </row>
    <row r="74" spans="1:13" ht="11.25" customHeight="1" x14ac:dyDescent="0.2">
      <c r="B74" s="83"/>
      <c r="C74" s="84"/>
      <c r="D74" s="84"/>
      <c r="E74" s="85"/>
      <c r="F74" s="103"/>
      <c r="G74" s="104"/>
      <c r="H74" s="55"/>
      <c r="I74" s="55"/>
      <c r="J74" s="55"/>
      <c r="K74" s="55"/>
      <c r="L74" s="59"/>
    </row>
    <row r="75" spans="1:13" ht="11.25" customHeight="1" x14ac:dyDescent="0.2">
      <c r="B75" s="55">
        <v>1</v>
      </c>
      <c r="C75" s="55"/>
      <c r="D75" s="55"/>
      <c r="E75" s="55"/>
      <c r="F75" s="3">
        <v>2</v>
      </c>
      <c r="G75" s="3">
        <v>3</v>
      </c>
      <c r="H75" s="3">
        <v>4</v>
      </c>
      <c r="I75" s="3">
        <v>5</v>
      </c>
      <c r="J75" s="3">
        <v>6</v>
      </c>
      <c r="K75" s="3">
        <v>7</v>
      </c>
      <c r="L75" s="3">
        <v>8</v>
      </c>
    </row>
    <row r="76" spans="1:13" ht="13.5" customHeight="1" x14ac:dyDescent="0.2">
      <c r="B76" s="55"/>
      <c r="C76" s="55"/>
      <c r="D76" s="55"/>
      <c r="E76" s="55"/>
      <c r="F76" s="56" t="s">
        <v>152</v>
      </c>
      <c r="G76" s="57"/>
      <c r="H76" s="57"/>
      <c r="I76" s="57"/>
      <c r="J76" s="57"/>
      <c r="K76" s="57"/>
      <c r="L76" s="58"/>
    </row>
    <row r="77" spans="1:13" ht="33.75" customHeight="1" x14ac:dyDescent="0.2">
      <c r="B77" s="69" t="s">
        <v>121</v>
      </c>
      <c r="C77" s="70"/>
      <c r="D77" s="70"/>
      <c r="E77" s="71"/>
      <c r="F77" s="54">
        <f>0</f>
        <v>0</v>
      </c>
      <c r="G77" s="54">
        <f>0</f>
        <v>0</v>
      </c>
      <c r="H77" s="54">
        <f>0</f>
        <v>0</v>
      </c>
      <c r="I77" s="54">
        <f>0</f>
        <v>0</v>
      </c>
      <c r="J77" s="54">
        <f>0</f>
        <v>0</v>
      </c>
      <c r="K77" s="54">
        <f>0</f>
        <v>0</v>
      </c>
      <c r="L77" s="54">
        <f>0</f>
        <v>0</v>
      </c>
    </row>
    <row r="78" spans="1:13" ht="33.75" customHeight="1" x14ac:dyDescent="0.2">
      <c r="B78" s="69" t="s">
        <v>122</v>
      </c>
      <c r="C78" s="70"/>
      <c r="D78" s="70"/>
      <c r="E78" s="71"/>
      <c r="F78" s="54">
        <f>0</f>
        <v>0</v>
      </c>
      <c r="G78" s="54">
        <f>0</f>
        <v>0</v>
      </c>
      <c r="H78" s="54">
        <f>0</f>
        <v>0</v>
      </c>
      <c r="I78" s="54">
        <f>0</f>
        <v>0</v>
      </c>
      <c r="J78" s="54">
        <f>0</f>
        <v>0</v>
      </c>
      <c r="K78" s="54">
        <f>0</f>
        <v>0</v>
      </c>
      <c r="L78" s="54">
        <f>0</f>
        <v>0</v>
      </c>
    </row>
    <row r="79" spans="1:13" ht="33.75" customHeight="1" x14ac:dyDescent="0.2">
      <c r="B79" s="69" t="s">
        <v>123</v>
      </c>
      <c r="C79" s="70"/>
      <c r="D79" s="70"/>
      <c r="E79" s="71"/>
      <c r="F79" s="54">
        <f>0</f>
        <v>0</v>
      </c>
      <c r="G79" s="54">
        <f>0</f>
        <v>0</v>
      </c>
      <c r="H79" s="54">
        <f>0</f>
        <v>0</v>
      </c>
      <c r="I79" s="54">
        <f>0</f>
        <v>0</v>
      </c>
      <c r="J79" s="54">
        <f>0</f>
        <v>0</v>
      </c>
      <c r="K79" s="54">
        <f>0</f>
        <v>0</v>
      </c>
      <c r="L79" s="54">
        <f>0</f>
        <v>0</v>
      </c>
    </row>
    <row r="80" spans="1:13" ht="30" customHeight="1" x14ac:dyDescent="0.2">
      <c r="B80" s="69" t="s">
        <v>124</v>
      </c>
      <c r="C80" s="70"/>
      <c r="D80" s="70"/>
      <c r="E80" s="71"/>
      <c r="F80" s="54">
        <f>0</f>
        <v>0</v>
      </c>
      <c r="G80" s="54">
        <f>0</f>
        <v>0</v>
      </c>
      <c r="H80" s="54">
        <f>0</f>
        <v>0</v>
      </c>
      <c r="I80" s="54">
        <f>0</f>
        <v>0</v>
      </c>
      <c r="J80" s="54">
        <f>0</f>
        <v>0</v>
      </c>
      <c r="K80" s="54">
        <f>0</f>
        <v>0</v>
      </c>
      <c r="L80" s="54">
        <f>0</f>
        <v>0</v>
      </c>
    </row>
    <row r="81" spans="1:13" ht="33.75" customHeight="1" x14ac:dyDescent="0.2">
      <c r="B81" s="69" t="s">
        <v>125</v>
      </c>
      <c r="C81" s="70"/>
      <c r="D81" s="70"/>
      <c r="E81" s="71"/>
      <c r="F81" s="54">
        <f>0</f>
        <v>0</v>
      </c>
      <c r="G81" s="54">
        <f>0</f>
        <v>0</v>
      </c>
      <c r="H81" s="54">
        <f>0</f>
        <v>0</v>
      </c>
      <c r="I81" s="54">
        <f>0</f>
        <v>0</v>
      </c>
      <c r="J81" s="54">
        <f>0</f>
        <v>0</v>
      </c>
      <c r="K81" s="54">
        <f>0</f>
        <v>0</v>
      </c>
      <c r="L81" s="54">
        <f>0</f>
        <v>0</v>
      </c>
    </row>
    <row r="82" spans="1:13" ht="33.75" customHeight="1" x14ac:dyDescent="0.2">
      <c r="B82" s="69" t="s">
        <v>126</v>
      </c>
      <c r="C82" s="70"/>
      <c r="D82" s="70"/>
      <c r="E82" s="71"/>
      <c r="F82" s="54">
        <f>0</f>
        <v>0</v>
      </c>
      <c r="G82" s="54">
        <f>0</f>
        <v>0</v>
      </c>
      <c r="H82" s="54">
        <f>0</f>
        <v>0</v>
      </c>
      <c r="I82" s="54">
        <f>0</f>
        <v>0</v>
      </c>
      <c r="J82" s="54">
        <f>0</f>
        <v>0</v>
      </c>
      <c r="K82" s="54">
        <f>0</f>
        <v>0</v>
      </c>
      <c r="L82" s="54">
        <f>0</f>
        <v>0</v>
      </c>
    </row>
    <row r="83" spans="1:13" ht="39" customHeight="1" x14ac:dyDescent="0.2">
      <c r="B83" s="69" t="s">
        <v>127</v>
      </c>
      <c r="C83" s="70"/>
      <c r="D83" s="70"/>
      <c r="E83" s="71"/>
      <c r="F83" s="54">
        <f>0</f>
        <v>0</v>
      </c>
      <c r="G83" s="54">
        <f>0</f>
        <v>0</v>
      </c>
      <c r="H83" s="54">
        <f>0</f>
        <v>0</v>
      </c>
      <c r="I83" s="54">
        <f>0</f>
        <v>0</v>
      </c>
      <c r="J83" s="54">
        <f>0</f>
        <v>0</v>
      </c>
      <c r="K83" s="54">
        <f>0</f>
        <v>0</v>
      </c>
      <c r="L83" s="54">
        <f>0</f>
        <v>0</v>
      </c>
    </row>
    <row r="86" spans="1:13" ht="75" customHeight="1" x14ac:dyDescent="0.2">
      <c r="A86" s="64" t="str">
        <f>CONCATENATE("Informacja z wykonania budżetów związków jednostek samorządu terytorialnego za ",$C$94," ",$B$95," roku                 ",$B$97,"")</f>
        <v xml:space="preserve">Informacja z wykonania budżetów związków jednostek samorządu terytorialnego za II Kwartały 2023 roku                 </v>
      </c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</row>
    <row r="87" spans="1:13" ht="13.5" customHeight="1" x14ac:dyDescent="0.2">
      <c r="B87" s="9"/>
    </row>
    <row r="88" spans="1:13" ht="13.5" customHeight="1" x14ac:dyDescent="0.2">
      <c r="B88" s="10"/>
      <c r="C88" s="56"/>
      <c r="D88" s="72"/>
      <c r="E88" s="72"/>
      <c r="F88" s="73"/>
      <c r="G88" s="56" t="s">
        <v>7</v>
      </c>
      <c r="H88" s="73"/>
      <c r="I88" s="56" t="s">
        <v>8</v>
      </c>
      <c r="J88" s="73"/>
      <c r="K88" s="10"/>
    </row>
    <row r="89" spans="1:13" ht="13.5" customHeight="1" x14ac:dyDescent="0.2">
      <c r="B89" s="11"/>
      <c r="C89" s="86" t="s">
        <v>23</v>
      </c>
      <c r="D89" s="87"/>
      <c r="E89" s="87"/>
      <c r="F89" s="88"/>
      <c r="G89" s="92">
        <f>114</f>
        <v>114</v>
      </c>
      <c r="H89" s="93"/>
      <c r="I89" s="74">
        <f>154796428.58</f>
        <v>154796428.58000001</v>
      </c>
      <c r="J89" s="75"/>
      <c r="K89" s="12"/>
    </row>
    <row r="90" spans="1:13" ht="13.5" customHeight="1" x14ac:dyDescent="0.2">
      <c r="B90" s="11"/>
      <c r="C90" s="89" t="s">
        <v>24</v>
      </c>
      <c r="D90" s="90"/>
      <c r="E90" s="90"/>
      <c r="F90" s="91"/>
      <c r="G90" s="94">
        <f>48</f>
        <v>48</v>
      </c>
      <c r="H90" s="95"/>
      <c r="I90" s="96">
        <f>-147369423.76</f>
        <v>-147369423.75999999</v>
      </c>
      <c r="J90" s="97"/>
      <c r="K90" s="12"/>
    </row>
    <row r="91" spans="1:13" ht="13.5" customHeight="1" x14ac:dyDescent="0.2">
      <c r="B91" s="11"/>
      <c r="C91" s="86" t="s">
        <v>25</v>
      </c>
      <c r="D91" s="87"/>
      <c r="E91" s="87"/>
      <c r="F91" s="88"/>
      <c r="G91" s="92">
        <f>1</f>
        <v>1</v>
      </c>
      <c r="H91" s="93"/>
      <c r="I91" s="74">
        <f>0</f>
        <v>0</v>
      </c>
      <c r="J91" s="75"/>
      <c r="K91" s="12"/>
    </row>
    <row r="94" spans="1:13" ht="13.5" customHeight="1" x14ac:dyDescent="0.2">
      <c r="A94" s="15" t="s">
        <v>26</v>
      </c>
      <c r="B94" s="15">
        <f>2</f>
        <v>2</v>
      </c>
      <c r="C94" s="15" t="str">
        <f>IF(B94=1,"I Kwartał",IF(B94=2,"II Kwartały",IF(B94=3,"III Kwartały",IF(B94=4,"IV Kwartały","-"))))</f>
        <v>II Kwartały</v>
      </c>
    </row>
    <row r="95" spans="1:13" ht="13.5" customHeight="1" x14ac:dyDescent="0.2">
      <c r="A95" s="15" t="s">
        <v>27</v>
      </c>
      <c r="B95" s="15">
        <f>2023</f>
        <v>2023</v>
      </c>
      <c r="C95" s="16"/>
    </row>
    <row r="96" spans="1:13" ht="13.5" customHeight="1" x14ac:dyDescent="0.2">
      <c r="A96" s="15" t="s">
        <v>28</v>
      </c>
      <c r="B96" s="17" t="str">
        <f>"Aug 14 2023 12:00AM"</f>
        <v>Aug 14 2023 12:00AM</v>
      </c>
      <c r="C96" s="16"/>
    </row>
    <row r="97" spans="1:2" ht="13.5" customHeight="1" x14ac:dyDescent="0.2">
      <c r="A97" s="43" t="s">
        <v>151</v>
      </c>
      <c r="B97" s="17" t="str">
        <f>""</f>
        <v/>
      </c>
    </row>
  </sheetData>
  <mergeCells count="79">
    <mergeCell ref="K71:K74"/>
    <mergeCell ref="F34:F37"/>
    <mergeCell ref="G34:G37"/>
    <mergeCell ref="H34:H37"/>
    <mergeCell ref="K34:K37"/>
    <mergeCell ref="I34:I37"/>
    <mergeCell ref="J34:J37"/>
    <mergeCell ref="A29:M29"/>
    <mergeCell ref="O33:Q33"/>
    <mergeCell ref="A31:M31"/>
    <mergeCell ref="B33:B37"/>
    <mergeCell ref="A33:A37"/>
    <mergeCell ref="C34:C37"/>
    <mergeCell ref="E34:E37"/>
    <mergeCell ref="A1:M1"/>
    <mergeCell ref="C5:M5"/>
    <mergeCell ref="A3:M3"/>
    <mergeCell ref="K7:K10"/>
    <mergeCell ref="C7:C10"/>
    <mergeCell ref="B6:B10"/>
    <mergeCell ref="L7:L10"/>
    <mergeCell ref="M7:M10"/>
    <mergeCell ref="G7:G10"/>
    <mergeCell ref="F7:F10"/>
    <mergeCell ref="I7:I10"/>
    <mergeCell ref="J7:J10"/>
    <mergeCell ref="B12:Q12"/>
    <mergeCell ref="B39:Q39"/>
    <mergeCell ref="Q7:Q10"/>
    <mergeCell ref="C33:N33"/>
    <mergeCell ref="N7:N10"/>
    <mergeCell ref="P7:P10"/>
    <mergeCell ref="I91:J91"/>
    <mergeCell ref="I90:J90"/>
    <mergeCell ref="A6:A10"/>
    <mergeCell ref="C6:N6"/>
    <mergeCell ref="D7:D10"/>
    <mergeCell ref="E7:E10"/>
    <mergeCell ref="B81:E81"/>
    <mergeCell ref="B78:E78"/>
    <mergeCell ref="M34:M37"/>
    <mergeCell ref="B77:E77"/>
    <mergeCell ref="C89:F89"/>
    <mergeCell ref="C90:F90"/>
    <mergeCell ref="C91:F91"/>
    <mergeCell ref="G89:H89"/>
    <mergeCell ref="G88:H88"/>
    <mergeCell ref="G90:H90"/>
    <mergeCell ref="G91:H91"/>
    <mergeCell ref="I89:J89"/>
    <mergeCell ref="B68:M68"/>
    <mergeCell ref="I88:J88"/>
    <mergeCell ref="B76:E76"/>
    <mergeCell ref="B70:E74"/>
    <mergeCell ref="B83:E83"/>
    <mergeCell ref="A86:M86"/>
    <mergeCell ref="B79:E79"/>
    <mergeCell ref="B80:E80"/>
    <mergeCell ref="C88:F88"/>
    <mergeCell ref="O34:O37"/>
    <mergeCell ref="D34:D37"/>
    <mergeCell ref="H7:H10"/>
    <mergeCell ref="B82:E82"/>
    <mergeCell ref="G70:L70"/>
    <mergeCell ref="H71:H74"/>
    <mergeCell ref="I71:I74"/>
    <mergeCell ref="J71:J74"/>
    <mergeCell ref="F70:F74"/>
    <mergeCell ref="G71:G74"/>
    <mergeCell ref="B75:E75"/>
    <mergeCell ref="F76:L76"/>
    <mergeCell ref="L71:L74"/>
    <mergeCell ref="O6:Q6"/>
    <mergeCell ref="O7:O10"/>
    <mergeCell ref="A66:M66"/>
    <mergeCell ref="L34:L37"/>
    <mergeCell ref="P34:P37"/>
    <mergeCell ref="Q34:Q37"/>
    <mergeCell ref="N34:N37"/>
  </mergeCells>
  <phoneticPr fontId="5" type="noConversion"/>
  <pageMargins left="0.19685039370078741" right="0.19685039370078741" top="0.19685039370078741" bottom="0.19685039370078741" header="0" footer="0"/>
  <pageSetup paperSize="9" scale="69" orientation="landscape" useFirstPageNumber="1" horizontalDpi="300" verticalDpi="300" r:id="rId1"/>
  <headerFooter alignWithMargins="0">
    <oddFooter>&amp;L&amp;D&amp;Rstrona &amp;P z 3</oddFooter>
  </headerFooter>
  <rowBreaks count="2" manualBreakCount="2">
    <brk id="28" max="16383" man="1"/>
    <brk id="6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Q106"/>
  <sheetViews>
    <sheetView workbookViewId="0">
      <selection sqref="A1:M1"/>
    </sheetView>
  </sheetViews>
  <sheetFormatPr defaultRowHeight="13.5" customHeight="1" x14ac:dyDescent="0.2"/>
  <cols>
    <col min="1" max="1" width="32.28515625" style="2" customWidth="1"/>
    <col min="2" max="13" width="10.7109375" style="2" customWidth="1"/>
    <col min="14" max="16384" width="9.140625" style="2"/>
  </cols>
  <sheetData>
    <row r="1" spans="1:17" ht="75" customHeight="1" x14ac:dyDescent="0.2">
      <c r="A1" s="64" t="str">
        <f>CONCATENATE("Informacja z wykonania budżetów związków jednostek samorządu terytorialnego za  ",$D$104," ",$C$105," roku")</f>
        <v>Informacja z wykonania budżetów związków jednostek samorządu terytorialnego za  - 2023 roku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7" ht="13.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7" ht="13.5" customHeight="1" x14ac:dyDescent="0.2">
      <c r="A3" s="76" t="s">
        <v>134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5" spans="1:17" ht="13.5" customHeight="1" x14ac:dyDescent="0.2">
      <c r="A5" s="138" t="s">
        <v>0</v>
      </c>
      <c r="B5" s="56" t="s">
        <v>135</v>
      </c>
      <c r="C5" s="55" t="s">
        <v>139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6" t="s">
        <v>138</v>
      </c>
      <c r="P5" s="72"/>
      <c r="Q5" s="73"/>
    </row>
    <row r="6" spans="1:17" ht="13.5" customHeight="1" x14ac:dyDescent="0.2">
      <c r="A6" s="138"/>
      <c r="B6" s="56"/>
      <c r="C6" s="55" t="s">
        <v>136</v>
      </c>
      <c r="D6" s="55" t="s">
        <v>3</v>
      </c>
      <c r="E6" s="55" t="s">
        <v>140</v>
      </c>
      <c r="F6" s="55" t="s">
        <v>141</v>
      </c>
      <c r="G6" s="55" t="s">
        <v>76</v>
      </c>
      <c r="H6" s="55" t="s">
        <v>77</v>
      </c>
      <c r="I6" s="55" t="s">
        <v>137</v>
      </c>
      <c r="J6" s="55" t="s">
        <v>59</v>
      </c>
      <c r="K6" s="55" t="s">
        <v>60</v>
      </c>
      <c r="L6" s="55" t="s">
        <v>61</v>
      </c>
      <c r="M6" s="55" t="s">
        <v>62</v>
      </c>
      <c r="N6" s="153" t="s">
        <v>63</v>
      </c>
      <c r="O6" s="101" t="s">
        <v>64</v>
      </c>
      <c r="P6" s="150" t="s">
        <v>65</v>
      </c>
      <c r="Q6" s="116" t="s">
        <v>66</v>
      </c>
    </row>
    <row r="7" spans="1:17" ht="13.5" customHeight="1" x14ac:dyDescent="0.2">
      <c r="A7" s="138"/>
      <c r="B7" s="56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153"/>
      <c r="O7" s="102"/>
      <c r="P7" s="151"/>
      <c r="Q7" s="117"/>
    </row>
    <row r="8" spans="1:17" ht="13.5" customHeight="1" x14ac:dyDescent="0.2">
      <c r="A8" s="138"/>
      <c r="B8" s="56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153"/>
      <c r="O8" s="102"/>
      <c r="P8" s="151"/>
      <c r="Q8" s="117"/>
    </row>
    <row r="9" spans="1:17" ht="13.5" customHeight="1" x14ac:dyDescent="0.2">
      <c r="A9" s="138"/>
      <c r="B9" s="56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153"/>
      <c r="O9" s="102"/>
      <c r="P9" s="151"/>
      <c r="Q9" s="117"/>
    </row>
    <row r="10" spans="1:17" ht="22.5" customHeight="1" x14ac:dyDescent="0.2">
      <c r="A10" s="138"/>
      <c r="B10" s="56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153"/>
      <c r="O10" s="103"/>
      <c r="P10" s="152"/>
      <c r="Q10" s="118"/>
    </row>
    <row r="11" spans="1:17" ht="13.5" customHeight="1" x14ac:dyDescent="0.2">
      <c r="A11" s="7"/>
      <c r="B11" s="3" t="s">
        <v>21</v>
      </c>
      <c r="C11" s="5" t="s">
        <v>9</v>
      </c>
      <c r="D11" s="6" t="s">
        <v>10</v>
      </c>
      <c r="E11" s="5" t="s">
        <v>11</v>
      </c>
      <c r="F11" s="5" t="s">
        <v>12</v>
      </c>
      <c r="G11" s="5" t="s">
        <v>13</v>
      </c>
      <c r="H11" s="5" t="s">
        <v>58</v>
      </c>
      <c r="I11" s="5" t="s">
        <v>14</v>
      </c>
      <c r="J11" s="5" t="s">
        <v>15</v>
      </c>
      <c r="K11" s="5" t="s">
        <v>67</v>
      </c>
      <c r="L11" s="5" t="s">
        <v>68</v>
      </c>
      <c r="M11" s="5" t="s">
        <v>69</v>
      </c>
      <c r="N11" s="37" t="s">
        <v>70</v>
      </c>
      <c r="O11" s="5" t="s">
        <v>1</v>
      </c>
      <c r="P11" s="5" t="s">
        <v>71</v>
      </c>
      <c r="Q11" s="5" t="s">
        <v>72</v>
      </c>
    </row>
    <row r="12" spans="1:17" ht="13.5" customHeight="1" x14ac:dyDescent="0.2">
      <c r="A12" s="3">
        <v>1</v>
      </c>
      <c r="B12" s="3">
        <v>2</v>
      </c>
      <c r="C12" s="3">
        <v>3</v>
      </c>
      <c r="D12" s="3">
        <v>4</v>
      </c>
      <c r="E12" s="3">
        <v>5</v>
      </c>
      <c r="F12" s="3">
        <v>6</v>
      </c>
      <c r="G12" s="3">
        <v>7</v>
      </c>
      <c r="H12" s="3">
        <v>8</v>
      </c>
      <c r="I12" s="3">
        <v>9</v>
      </c>
      <c r="J12" s="3">
        <v>10</v>
      </c>
      <c r="K12" s="3">
        <v>11</v>
      </c>
      <c r="L12" s="3">
        <v>12</v>
      </c>
      <c r="M12" s="3">
        <v>13</v>
      </c>
      <c r="N12" s="3">
        <v>14</v>
      </c>
      <c r="O12" s="3">
        <v>15</v>
      </c>
      <c r="P12" s="3">
        <v>16</v>
      </c>
      <c r="Q12" s="3">
        <v>17</v>
      </c>
    </row>
    <row r="13" spans="1:17" ht="25.5" x14ac:dyDescent="0.2">
      <c r="A13" s="8" t="s">
        <v>107</v>
      </c>
      <c r="B13" s="139" t="s">
        <v>34</v>
      </c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</row>
    <row r="14" spans="1:17" ht="22.5" customHeight="1" x14ac:dyDescent="0.2">
      <c r="A14" s="28" t="s">
        <v>108</v>
      </c>
      <c r="B14" s="115" t="s">
        <v>35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</row>
    <row r="15" spans="1:17" ht="13.5" customHeight="1" x14ac:dyDescent="0.2">
      <c r="A15" s="29" t="s">
        <v>109</v>
      </c>
      <c r="B15" s="114" t="s">
        <v>36</v>
      </c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</row>
    <row r="16" spans="1:17" ht="12.75" x14ac:dyDescent="0.2">
      <c r="A16" s="29" t="s">
        <v>110</v>
      </c>
      <c r="B16" s="115" t="s">
        <v>118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</row>
    <row r="17" spans="1:17" ht="36" customHeight="1" x14ac:dyDescent="0.2">
      <c r="A17" s="30" t="s">
        <v>111</v>
      </c>
      <c r="B17" s="114" t="s">
        <v>37</v>
      </c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</row>
    <row r="18" spans="1:17" ht="13.5" customHeight="1" x14ac:dyDescent="0.2">
      <c r="A18" s="31" t="s">
        <v>112</v>
      </c>
      <c r="B18" s="115" t="s">
        <v>38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</row>
    <row r="19" spans="1:17" ht="12.75" x14ac:dyDescent="0.2">
      <c r="A19" s="32" t="s">
        <v>113</v>
      </c>
      <c r="B19" s="114" t="s">
        <v>119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</row>
    <row r="20" spans="1:17" ht="12.75" x14ac:dyDescent="0.2">
      <c r="A20" s="33" t="s">
        <v>114</v>
      </c>
      <c r="B20" s="115" t="s">
        <v>39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</row>
    <row r="21" spans="1:17" ht="30.75" customHeight="1" x14ac:dyDescent="0.2">
      <c r="A21" s="28" t="s">
        <v>115</v>
      </c>
      <c r="B21" s="115" t="s">
        <v>40</v>
      </c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</row>
    <row r="22" spans="1:17" ht="13.5" customHeight="1" x14ac:dyDescent="0.2">
      <c r="A22" s="32" t="s">
        <v>116</v>
      </c>
      <c r="B22" s="115" t="s">
        <v>41</v>
      </c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</row>
    <row r="23" spans="1:17" ht="13.5" customHeight="1" thickBot="1" x14ac:dyDescent="0.25">
      <c r="A23" s="34" t="s">
        <v>117</v>
      </c>
      <c r="B23" s="115" t="s">
        <v>120</v>
      </c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</row>
    <row r="32" spans="1:17" ht="75" customHeight="1" x14ac:dyDescent="0.2">
      <c r="A32" s="64" t="str">
        <f>CONCATENATE("Informacja z wykonania budżetów związków jednostek samorządu terytorialnego za ",$D$104," ",$C$105," roku")</f>
        <v>Informacja z wykonania budżetów związków jednostek samorządu terytorialnego za - 2023 roku</v>
      </c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</row>
    <row r="33" spans="1:17" ht="13.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7" ht="13.5" customHeight="1" x14ac:dyDescent="0.2">
      <c r="A34" s="76" t="s">
        <v>52</v>
      </c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</row>
    <row r="36" spans="1:17" ht="13.5" customHeight="1" x14ac:dyDescent="0.2">
      <c r="A36" s="134" t="s">
        <v>0</v>
      </c>
      <c r="B36" s="135" t="s">
        <v>53</v>
      </c>
      <c r="C36" s="127" t="s">
        <v>55</v>
      </c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9"/>
      <c r="O36" s="127" t="s">
        <v>73</v>
      </c>
      <c r="P36" s="127"/>
      <c r="Q36" s="128"/>
    </row>
    <row r="37" spans="1:17" ht="13.5" customHeight="1" x14ac:dyDescent="0.2">
      <c r="A37" s="134"/>
      <c r="B37" s="135"/>
      <c r="C37" s="116" t="s">
        <v>54</v>
      </c>
      <c r="D37" s="123" t="s">
        <v>56</v>
      </c>
      <c r="E37" s="123" t="s">
        <v>74</v>
      </c>
      <c r="F37" s="123" t="s">
        <v>75</v>
      </c>
      <c r="G37" s="123" t="s">
        <v>76</v>
      </c>
      <c r="H37" s="123" t="s">
        <v>77</v>
      </c>
      <c r="I37" s="133" t="s">
        <v>78</v>
      </c>
      <c r="J37" s="55" t="s">
        <v>59</v>
      </c>
      <c r="K37" s="123" t="s">
        <v>60</v>
      </c>
      <c r="L37" s="123" t="s">
        <v>61</v>
      </c>
      <c r="M37" s="123" t="s">
        <v>62</v>
      </c>
      <c r="N37" s="130" t="s">
        <v>63</v>
      </c>
      <c r="O37" s="116" t="s">
        <v>64</v>
      </c>
      <c r="P37" s="123" t="s">
        <v>65</v>
      </c>
      <c r="Q37" s="116" t="s">
        <v>66</v>
      </c>
    </row>
    <row r="38" spans="1:17" ht="13.5" customHeight="1" x14ac:dyDescent="0.2">
      <c r="A38" s="134"/>
      <c r="B38" s="135"/>
      <c r="C38" s="117"/>
      <c r="D38" s="124"/>
      <c r="E38" s="124"/>
      <c r="F38" s="124"/>
      <c r="G38" s="124"/>
      <c r="H38" s="124"/>
      <c r="I38" s="133"/>
      <c r="J38" s="55"/>
      <c r="K38" s="124"/>
      <c r="L38" s="124"/>
      <c r="M38" s="124"/>
      <c r="N38" s="131"/>
      <c r="O38" s="117"/>
      <c r="P38" s="124"/>
      <c r="Q38" s="117"/>
    </row>
    <row r="39" spans="1:17" ht="13.5" customHeight="1" x14ac:dyDescent="0.2">
      <c r="A39" s="134"/>
      <c r="B39" s="135"/>
      <c r="C39" s="117"/>
      <c r="D39" s="124"/>
      <c r="E39" s="124"/>
      <c r="F39" s="124"/>
      <c r="G39" s="124"/>
      <c r="H39" s="124"/>
      <c r="I39" s="133"/>
      <c r="J39" s="55"/>
      <c r="K39" s="124"/>
      <c r="L39" s="124"/>
      <c r="M39" s="124"/>
      <c r="N39" s="131"/>
      <c r="O39" s="117"/>
      <c r="P39" s="124"/>
      <c r="Q39" s="117"/>
    </row>
    <row r="40" spans="1:17" ht="13.5" customHeight="1" x14ac:dyDescent="0.2">
      <c r="A40" s="134"/>
      <c r="B40" s="135"/>
      <c r="C40" s="117"/>
      <c r="D40" s="124"/>
      <c r="E40" s="124"/>
      <c r="F40" s="124"/>
      <c r="G40" s="124"/>
      <c r="H40" s="124"/>
      <c r="I40" s="133"/>
      <c r="J40" s="55"/>
      <c r="K40" s="124"/>
      <c r="L40" s="124"/>
      <c r="M40" s="124"/>
      <c r="N40" s="131"/>
      <c r="O40" s="117"/>
      <c r="P40" s="124"/>
      <c r="Q40" s="117"/>
    </row>
    <row r="41" spans="1:17" ht="22.5" customHeight="1" x14ac:dyDescent="0.2">
      <c r="A41" s="134"/>
      <c r="B41" s="135"/>
      <c r="C41" s="118"/>
      <c r="D41" s="125"/>
      <c r="E41" s="125"/>
      <c r="F41" s="125"/>
      <c r="G41" s="125"/>
      <c r="H41" s="125"/>
      <c r="I41" s="133"/>
      <c r="J41" s="55"/>
      <c r="K41" s="125"/>
      <c r="L41" s="125"/>
      <c r="M41" s="125"/>
      <c r="N41" s="132"/>
      <c r="O41" s="118"/>
      <c r="P41" s="125"/>
      <c r="Q41" s="118"/>
    </row>
    <row r="42" spans="1:17" ht="13.5" customHeight="1" x14ac:dyDescent="0.2">
      <c r="A42" s="21"/>
      <c r="B42" s="22" t="s">
        <v>22</v>
      </c>
      <c r="C42" s="18" t="s">
        <v>9</v>
      </c>
      <c r="D42" s="6" t="s">
        <v>10</v>
      </c>
      <c r="E42" s="3" t="s">
        <v>11</v>
      </c>
      <c r="F42" s="5" t="s">
        <v>12</v>
      </c>
      <c r="G42" s="5" t="s">
        <v>13</v>
      </c>
      <c r="H42" s="5" t="s">
        <v>58</v>
      </c>
      <c r="I42" s="3" t="s">
        <v>14</v>
      </c>
      <c r="J42" s="3" t="s">
        <v>15</v>
      </c>
      <c r="K42" s="5" t="s">
        <v>67</v>
      </c>
      <c r="L42" s="5" t="s">
        <v>68</v>
      </c>
      <c r="M42" s="5" t="s">
        <v>69</v>
      </c>
      <c r="N42" s="19" t="s">
        <v>70</v>
      </c>
      <c r="O42" s="18" t="s">
        <v>1</v>
      </c>
      <c r="P42" s="5" t="s">
        <v>71</v>
      </c>
      <c r="Q42" s="5" t="s">
        <v>72</v>
      </c>
    </row>
    <row r="43" spans="1:17" ht="13.5" customHeight="1" x14ac:dyDescent="0.2">
      <c r="A43" s="19">
        <v>1</v>
      </c>
      <c r="B43" s="22">
        <v>2</v>
      </c>
      <c r="C43" s="4">
        <v>3</v>
      </c>
      <c r="D43" s="3">
        <v>4</v>
      </c>
      <c r="E43" s="3">
        <v>5</v>
      </c>
      <c r="F43" s="3">
        <v>6</v>
      </c>
      <c r="G43" s="3">
        <v>7</v>
      </c>
      <c r="H43" s="3">
        <v>8</v>
      </c>
      <c r="I43" s="3">
        <v>9</v>
      </c>
      <c r="J43" s="3">
        <v>10</v>
      </c>
      <c r="K43" s="3">
        <v>11</v>
      </c>
      <c r="L43" s="3">
        <v>12</v>
      </c>
      <c r="M43" s="3">
        <v>13</v>
      </c>
      <c r="N43" s="20">
        <v>14</v>
      </c>
      <c r="O43" s="4">
        <v>15</v>
      </c>
      <c r="P43" s="3">
        <v>16</v>
      </c>
      <c r="Q43" s="3">
        <v>17</v>
      </c>
    </row>
    <row r="44" spans="1:17" ht="30" customHeight="1" x14ac:dyDescent="0.2">
      <c r="A44" s="23" t="s">
        <v>79</v>
      </c>
      <c r="B44" s="136" t="s">
        <v>42</v>
      </c>
      <c r="C44" s="136"/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136"/>
      <c r="O44" s="136"/>
      <c r="P44" s="136"/>
      <c r="Q44" s="137"/>
    </row>
    <row r="45" spans="1:17" ht="15.75" customHeight="1" x14ac:dyDescent="0.2">
      <c r="A45" s="24" t="s">
        <v>92</v>
      </c>
      <c r="B45" s="119" t="s">
        <v>43</v>
      </c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20"/>
    </row>
    <row r="46" spans="1:17" ht="13.5" customHeight="1" x14ac:dyDescent="0.2">
      <c r="A46" s="25" t="s">
        <v>80</v>
      </c>
      <c r="B46" s="121" t="s">
        <v>44</v>
      </c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2"/>
    </row>
    <row r="47" spans="1:17" ht="12.75" x14ac:dyDescent="0.2">
      <c r="A47" s="25" t="s">
        <v>81</v>
      </c>
      <c r="B47" s="121" t="s">
        <v>97</v>
      </c>
      <c r="C47" s="121"/>
      <c r="D47" s="121"/>
      <c r="E47" s="121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1"/>
      <c r="Q47" s="122"/>
    </row>
    <row r="48" spans="1:17" ht="13.5" customHeight="1" x14ac:dyDescent="0.2">
      <c r="A48" s="24" t="s">
        <v>93</v>
      </c>
      <c r="B48" s="121" t="s">
        <v>148</v>
      </c>
      <c r="C48" s="121"/>
      <c r="D48" s="121"/>
      <c r="E48" s="121"/>
      <c r="F48" s="121"/>
      <c r="G48" s="121"/>
      <c r="H48" s="121"/>
      <c r="I48" s="121"/>
      <c r="J48" s="121"/>
      <c r="K48" s="121"/>
      <c r="L48" s="121"/>
      <c r="M48" s="121"/>
      <c r="N48" s="121"/>
      <c r="O48" s="121"/>
      <c r="P48" s="121"/>
      <c r="Q48" s="122"/>
    </row>
    <row r="49" spans="1:17" ht="13.5" customHeight="1" x14ac:dyDescent="0.2">
      <c r="A49" s="25" t="s">
        <v>82</v>
      </c>
      <c r="B49" s="119" t="s">
        <v>45</v>
      </c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20"/>
    </row>
    <row r="50" spans="1:17" ht="12.75" x14ac:dyDescent="0.2">
      <c r="A50" s="25" t="s">
        <v>83</v>
      </c>
      <c r="B50" s="121" t="s">
        <v>98</v>
      </c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2"/>
    </row>
    <row r="51" spans="1:17" ht="12.75" x14ac:dyDescent="0.2">
      <c r="A51" s="26" t="s">
        <v>94</v>
      </c>
      <c r="B51" s="119" t="s">
        <v>46</v>
      </c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20"/>
    </row>
    <row r="52" spans="1:17" ht="13.5" customHeight="1" x14ac:dyDescent="0.2">
      <c r="A52" s="25" t="s">
        <v>84</v>
      </c>
      <c r="B52" s="119" t="s">
        <v>99</v>
      </c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20"/>
    </row>
    <row r="53" spans="1:17" ht="13.5" customHeight="1" x14ac:dyDescent="0.2">
      <c r="A53" s="25" t="s">
        <v>85</v>
      </c>
      <c r="B53" s="119" t="s">
        <v>100</v>
      </c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20"/>
    </row>
    <row r="54" spans="1:17" ht="13.5" customHeight="1" x14ac:dyDescent="0.2">
      <c r="A54" s="25" t="s">
        <v>86</v>
      </c>
      <c r="B54" s="119" t="s">
        <v>101</v>
      </c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20"/>
    </row>
    <row r="55" spans="1:17" ht="13.5" customHeight="1" x14ac:dyDescent="0.2">
      <c r="A55" s="24" t="s">
        <v>95</v>
      </c>
      <c r="B55" s="119" t="s">
        <v>47</v>
      </c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20"/>
    </row>
    <row r="56" spans="1:17" ht="13.5" customHeight="1" x14ac:dyDescent="0.2">
      <c r="A56" s="25" t="s">
        <v>87</v>
      </c>
      <c r="B56" s="119" t="s">
        <v>48</v>
      </c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20"/>
    </row>
    <row r="57" spans="1:17" ht="13.5" customHeight="1" x14ac:dyDescent="0.2">
      <c r="A57" s="25" t="s">
        <v>88</v>
      </c>
      <c r="B57" s="119" t="s">
        <v>102</v>
      </c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20"/>
    </row>
    <row r="58" spans="1:17" ht="13.5" customHeight="1" x14ac:dyDescent="0.2">
      <c r="A58" s="24" t="s">
        <v>96</v>
      </c>
      <c r="B58" s="119" t="s">
        <v>103</v>
      </c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20"/>
    </row>
    <row r="59" spans="1:17" ht="13.5" customHeight="1" x14ac:dyDescent="0.2">
      <c r="A59" s="25" t="s">
        <v>89</v>
      </c>
      <c r="B59" s="126" t="s">
        <v>104</v>
      </c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20"/>
    </row>
    <row r="60" spans="1:17" ht="24" customHeight="1" x14ac:dyDescent="0.2">
      <c r="A60" s="25" t="s">
        <v>90</v>
      </c>
      <c r="B60" s="126" t="s">
        <v>105</v>
      </c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20"/>
    </row>
    <row r="61" spans="1:17" ht="18" customHeight="1" thickBot="1" x14ac:dyDescent="0.25">
      <c r="A61" s="27" t="s">
        <v>91</v>
      </c>
      <c r="B61" s="126" t="s">
        <v>106</v>
      </c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20"/>
    </row>
    <row r="65" spans="1:13" ht="75" customHeight="1" x14ac:dyDescent="0.2">
      <c r="A65" s="64" t="str">
        <f>CONCATENATE("Informacja z wykonania budżetów związków jednostek samorządu terytorialnego za  ",$D$104," ",$C$105," roku")</f>
        <v>Informacja z wykonania budżetów związków jednostek samorządu terytorialnego za  - 2023 roku</v>
      </c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</row>
    <row r="66" spans="1:13" ht="13.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3.5" customHeight="1" x14ac:dyDescent="0.2">
      <c r="B67" s="76" t="s">
        <v>5</v>
      </c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</row>
    <row r="69" spans="1:13" ht="13.5" customHeight="1" x14ac:dyDescent="0.2">
      <c r="B69" s="138" t="s">
        <v>0</v>
      </c>
      <c r="C69" s="138"/>
      <c r="D69" s="138"/>
      <c r="E69" s="138"/>
      <c r="F69" s="101" t="s">
        <v>2</v>
      </c>
      <c r="G69" s="56" t="s">
        <v>142</v>
      </c>
      <c r="H69" s="72"/>
      <c r="I69" s="72"/>
      <c r="J69" s="72"/>
      <c r="K69" s="72"/>
      <c r="L69" s="73"/>
    </row>
    <row r="70" spans="1:13" ht="13.5" customHeight="1" x14ac:dyDescent="0.2">
      <c r="B70" s="138"/>
      <c r="C70" s="138"/>
      <c r="D70" s="138"/>
      <c r="E70" s="138"/>
      <c r="F70" s="102"/>
      <c r="G70" s="55" t="s">
        <v>6</v>
      </c>
      <c r="H70" s="55" t="s">
        <v>74</v>
      </c>
      <c r="I70" s="55" t="s">
        <v>141</v>
      </c>
      <c r="J70" s="55" t="s">
        <v>76</v>
      </c>
      <c r="K70" s="55" t="s">
        <v>77</v>
      </c>
      <c r="L70" s="154" t="s">
        <v>147</v>
      </c>
    </row>
    <row r="71" spans="1:13" ht="13.5" customHeight="1" x14ac:dyDescent="0.2">
      <c r="B71" s="138"/>
      <c r="C71" s="138"/>
      <c r="D71" s="138"/>
      <c r="E71" s="138"/>
      <c r="F71" s="102"/>
      <c r="G71" s="55"/>
      <c r="H71" s="55"/>
      <c r="I71" s="55"/>
      <c r="J71" s="55"/>
      <c r="K71" s="55"/>
      <c r="L71" s="155"/>
    </row>
    <row r="72" spans="1:13" ht="22.5" customHeight="1" x14ac:dyDescent="0.2">
      <c r="B72" s="138"/>
      <c r="C72" s="138"/>
      <c r="D72" s="138"/>
      <c r="E72" s="138"/>
      <c r="F72" s="103"/>
      <c r="G72" s="55"/>
      <c r="H72" s="55"/>
      <c r="I72" s="55"/>
      <c r="J72" s="55"/>
      <c r="K72" s="55"/>
      <c r="L72" s="156"/>
    </row>
    <row r="73" spans="1:13" ht="13.5" customHeight="1" x14ac:dyDescent="0.2">
      <c r="B73" s="55"/>
      <c r="C73" s="55"/>
      <c r="D73" s="55"/>
      <c r="E73" s="55"/>
      <c r="F73" s="3" t="s">
        <v>20</v>
      </c>
      <c r="G73" s="3" t="s">
        <v>16</v>
      </c>
      <c r="H73" s="3" t="s">
        <v>17</v>
      </c>
      <c r="I73" s="3" t="s">
        <v>18</v>
      </c>
      <c r="J73" s="3" t="s">
        <v>19</v>
      </c>
      <c r="K73" s="3" t="s">
        <v>132</v>
      </c>
      <c r="L73" s="42" t="s">
        <v>133</v>
      </c>
    </row>
    <row r="74" spans="1:13" ht="13.5" customHeight="1" x14ac:dyDescent="0.2">
      <c r="B74" s="55">
        <v>1</v>
      </c>
      <c r="C74" s="55"/>
      <c r="D74" s="55"/>
      <c r="E74" s="55"/>
      <c r="F74" s="3">
        <v>2</v>
      </c>
      <c r="G74" s="3">
        <v>3</v>
      </c>
      <c r="H74" s="3">
        <v>4</v>
      </c>
      <c r="I74" s="3">
        <v>5</v>
      </c>
      <c r="J74" s="3">
        <v>6</v>
      </c>
      <c r="K74" s="3">
        <v>7</v>
      </c>
      <c r="L74" s="40">
        <v>8</v>
      </c>
    </row>
    <row r="75" spans="1:13" ht="33.75" customHeight="1" x14ac:dyDescent="0.2">
      <c r="B75" s="140" t="s">
        <v>121</v>
      </c>
      <c r="C75" s="140"/>
      <c r="D75" s="140"/>
      <c r="E75" s="140"/>
      <c r="F75" s="149" t="s">
        <v>49</v>
      </c>
      <c r="G75" s="149"/>
      <c r="H75" s="149"/>
      <c r="I75" s="149"/>
      <c r="J75" s="149"/>
      <c r="K75" s="149"/>
      <c r="L75" s="149"/>
    </row>
    <row r="76" spans="1:13" ht="33.75" customHeight="1" x14ac:dyDescent="0.2">
      <c r="B76" s="141" t="s">
        <v>122</v>
      </c>
      <c r="C76" s="141"/>
      <c r="D76" s="141"/>
      <c r="E76" s="141"/>
      <c r="F76" s="141" t="s">
        <v>50</v>
      </c>
      <c r="G76" s="141"/>
      <c r="H76" s="141"/>
      <c r="I76" s="141"/>
      <c r="J76" s="141"/>
      <c r="K76" s="141"/>
      <c r="L76" s="141"/>
    </row>
    <row r="77" spans="1:13" ht="33.75" customHeight="1" x14ac:dyDescent="0.2">
      <c r="B77" s="140" t="s">
        <v>123</v>
      </c>
      <c r="C77" s="140"/>
      <c r="D77" s="140"/>
      <c r="E77" s="140"/>
      <c r="F77" s="140" t="s">
        <v>51</v>
      </c>
      <c r="G77" s="140"/>
      <c r="H77" s="140"/>
      <c r="I77" s="140"/>
      <c r="J77" s="140"/>
      <c r="K77" s="140"/>
      <c r="L77" s="140"/>
    </row>
    <row r="78" spans="1:13" ht="22.5" customHeight="1" x14ac:dyDescent="0.2">
      <c r="B78" s="140" t="s">
        <v>124</v>
      </c>
      <c r="C78" s="140"/>
      <c r="D78" s="140"/>
      <c r="E78" s="140"/>
      <c r="F78" s="141" t="s">
        <v>128</v>
      </c>
      <c r="G78" s="141"/>
      <c r="H78" s="141"/>
      <c r="I78" s="141"/>
      <c r="J78" s="141"/>
      <c r="K78" s="141"/>
      <c r="L78" s="141"/>
    </row>
    <row r="79" spans="1:13" ht="33.75" customHeight="1" x14ac:dyDescent="0.2">
      <c r="B79" s="141" t="s">
        <v>125</v>
      </c>
      <c r="C79" s="141"/>
      <c r="D79" s="141"/>
      <c r="E79" s="141"/>
      <c r="F79" s="140" t="s">
        <v>129</v>
      </c>
      <c r="G79" s="140"/>
      <c r="H79" s="140"/>
      <c r="I79" s="140"/>
      <c r="J79" s="140"/>
      <c r="K79" s="140"/>
      <c r="L79" s="140"/>
    </row>
    <row r="80" spans="1:13" ht="33.75" customHeight="1" x14ac:dyDescent="0.2">
      <c r="B80" s="140" t="s">
        <v>126</v>
      </c>
      <c r="C80" s="140"/>
      <c r="D80" s="140"/>
      <c r="E80" s="140"/>
      <c r="F80" s="141" t="s">
        <v>130</v>
      </c>
      <c r="G80" s="141"/>
      <c r="H80" s="141"/>
      <c r="I80" s="141"/>
      <c r="J80" s="141"/>
      <c r="K80" s="141"/>
      <c r="L80" s="141"/>
    </row>
    <row r="81" spans="1:13" ht="22.5" customHeight="1" x14ac:dyDescent="0.2">
      <c r="B81" s="86" t="s">
        <v>127</v>
      </c>
      <c r="C81" s="87"/>
      <c r="D81" s="87"/>
      <c r="E81" s="88"/>
      <c r="F81" s="140" t="s">
        <v>131</v>
      </c>
      <c r="G81" s="140"/>
      <c r="H81" s="140"/>
      <c r="I81" s="140"/>
      <c r="J81" s="140"/>
      <c r="K81" s="140"/>
      <c r="L81" s="140"/>
    </row>
    <row r="82" spans="1:13" ht="18.75" customHeight="1" x14ac:dyDescent="0.2">
      <c r="A82" s="35"/>
      <c r="B82" s="36"/>
      <c r="C82" s="36"/>
      <c r="D82" s="36"/>
      <c r="E82" s="36"/>
      <c r="F82" s="148"/>
      <c r="G82" s="148"/>
      <c r="H82" s="148"/>
      <c r="I82" s="148"/>
      <c r="J82" s="148"/>
      <c r="K82" s="148"/>
      <c r="L82" s="35"/>
    </row>
    <row r="83" spans="1:13" ht="13.5" customHeight="1" x14ac:dyDescent="0.2">
      <c r="C83" s="35"/>
      <c r="G83" s="35"/>
      <c r="H83" s="35"/>
      <c r="I83" s="35"/>
      <c r="J83" s="35"/>
      <c r="K83" s="35"/>
    </row>
    <row r="94" spans="1:13" ht="75" customHeight="1" x14ac:dyDescent="0.2">
      <c r="A94" s="64" t="str">
        <f>CONCATENATE("Informacja z wykonania budżetów związków jednostek samorządu terytorialnego za ",$D$104," ",$C$105," roku")</f>
        <v>Informacja z wykonania budżetów związków jednostek samorządu terytorialnego za - 2023 roku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</row>
    <row r="95" spans="1:13" ht="13.5" customHeight="1" x14ac:dyDescent="0.2">
      <c r="B95" s="9"/>
    </row>
    <row r="96" spans="1:13" ht="13.5" customHeight="1" x14ac:dyDescent="0.2">
      <c r="B96" s="10"/>
      <c r="C96" s="56"/>
      <c r="D96" s="72"/>
      <c r="E96" s="72"/>
      <c r="F96" s="73"/>
      <c r="G96" s="56" t="s">
        <v>7</v>
      </c>
      <c r="H96" s="73"/>
      <c r="I96" s="56" t="s">
        <v>8</v>
      </c>
      <c r="J96" s="73"/>
      <c r="K96" s="10"/>
    </row>
    <row r="97" spans="2:11" ht="13.5" customHeight="1" x14ac:dyDescent="0.2">
      <c r="B97" s="10"/>
      <c r="C97" s="14"/>
      <c r="D97" s="13"/>
      <c r="E97" s="13"/>
      <c r="F97" s="4"/>
      <c r="G97" s="56" t="s">
        <v>33</v>
      </c>
      <c r="H97" s="73"/>
      <c r="I97" s="56" t="s">
        <v>32</v>
      </c>
      <c r="J97" s="73"/>
      <c r="K97" s="10"/>
    </row>
    <row r="98" spans="2:11" ht="13.5" customHeight="1" x14ac:dyDescent="0.2">
      <c r="B98" s="11"/>
      <c r="C98" s="86" t="s">
        <v>23</v>
      </c>
      <c r="D98" s="87"/>
      <c r="E98" s="87"/>
      <c r="F98" s="88"/>
      <c r="G98" s="142" t="s">
        <v>29</v>
      </c>
      <c r="H98" s="143"/>
      <c r="I98" s="143"/>
      <c r="J98" s="144"/>
      <c r="K98" s="12"/>
    </row>
    <row r="99" spans="2:11" ht="13.5" customHeight="1" x14ac:dyDescent="0.2">
      <c r="B99" s="11"/>
      <c r="C99" s="89" t="s">
        <v>24</v>
      </c>
      <c r="D99" s="90"/>
      <c r="E99" s="90"/>
      <c r="F99" s="91"/>
      <c r="G99" s="145" t="s">
        <v>30</v>
      </c>
      <c r="H99" s="146"/>
      <c r="I99" s="146"/>
      <c r="J99" s="147"/>
      <c r="K99" s="12"/>
    </row>
    <row r="100" spans="2:11" ht="13.5" customHeight="1" x14ac:dyDescent="0.2">
      <c r="B100" s="11"/>
      <c r="C100" s="86" t="s">
        <v>25</v>
      </c>
      <c r="D100" s="87"/>
      <c r="E100" s="87"/>
      <c r="F100" s="88"/>
      <c r="G100" s="142" t="s">
        <v>31</v>
      </c>
      <c r="H100" s="143"/>
      <c r="I100" s="143"/>
      <c r="J100" s="144"/>
      <c r="K100" s="12"/>
    </row>
    <row r="104" spans="2:11" ht="13.5" customHeight="1" x14ac:dyDescent="0.2">
      <c r="B104" s="15" t="s">
        <v>26</v>
      </c>
      <c r="C104" s="15">
        <f>2</f>
        <v>2</v>
      </c>
      <c r="D104" s="15" t="str">
        <f>IF(C104="1","I Kwartał",IF(C104="2","II Kwartały",IF(C104="3","III Kwartały",IF(C104="4","IV Kwartały","-"))))</f>
        <v>-</v>
      </c>
    </row>
    <row r="105" spans="2:11" ht="13.5" customHeight="1" x14ac:dyDescent="0.2">
      <c r="B105" s="15" t="s">
        <v>27</v>
      </c>
      <c r="C105" s="15">
        <f>2023</f>
        <v>2023</v>
      </c>
      <c r="D105" s="16"/>
    </row>
    <row r="106" spans="2:11" ht="13.5" customHeight="1" x14ac:dyDescent="0.2">
      <c r="B106" s="15" t="s">
        <v>28</v>
      </c>
      <c r="C106" s="17" t="str">
        <f>"Aug 14 2023 12:00AM"</f>
        <v>Aug 14 2023 12:00AM</v>
      </c>
      <c r="D106" s="16"/>
    </row>
  </sheetData>
  <mergeCells count="111">
    <mergeCell ref="C5:N5"/>
    <mergeCell ref="G69:L69"/>
    <mergeCell ref="K70:K72"/>
    <mergeCell ref="J70:J72"/>
    <mergeCell ref="I70:I72"/>
    <mergeCell ref="H70:H72"/>
    <mergeCell ref="L70:L72"/>
    <mergeCell ref="K6:K10"/>
    <mergeCell ref="L6:L10"/>
    <mergeCell ref="M6:M10"/>
    <mergeCell ref="O5:Q5"/>
    <mergeCell ref="P6:P10"/>
    <mergeCell ref="O6:O10"/>
    <mergeCell ref="Q6:Q10"/>
    <mergeCell ref="F6:F10"/>
    <mergeCell ref="N6:N10"/>
    <mergeCell ref="G6:G10"/>
    <mergeCell ref="H6:H10"/>
    <mergeCell ref="I6:I10"/>
    <mergeCell ref="J6:J10"/>
    <mergeCell ref="B21:Q21"/>
    <mergeCell ref="B22:Q22"/>
    <mergeCell ref="B23:Q23"/>
    <mergeCell ref="F82:K82"/>
    <mergeCell ref="F75:L75"/>
    <mergeCell ref="F76:L76"/>
    <mergeCell ref="B79:E79"/>
    <mergeCell ref="B80:E80"/>
    <mergeCell ref="B81:E81"/>
    <mergeCell ref="A65:M65"/>
    <mergeCell ref="C96:F96"/>
    <mergeCell ref="C98:F98"/>
    <mergeCell ref="C99:F99"/>
    <mergeCell ref="C100:F100"/>
    <mergeCell ref="G100:J100"/>
    <mergeCell ref="G97:H97"/>
    <mergeCell ref="I97:J97"/>
    <mergeCell ref="G98:J98"/>
    <mergeCell ref="G99:J99"/>
    <mergeCell ref="F77:L77"/>
    <mergeCell ref="F78:L78"/>
    <mergeCell ref="F79:L79"/>
    <mergeCell ref="F80:L80"/>
    <mergeCell ref="B75:E75"/>
    <mergeCell ref="B76:E76"/>
    <mergeCell ref="B77:E77"/>
    <mergeCell ref="B78:E78"/>
    <mergeCell ref="B67:M67"/>
    <mergeCell ref="G96:H96"/>
    <mergeCell ref="I96:J96"/>
    <mergeCell ref="B74:E74"/>
    <mergeCell ref="B73:E73"/>
    <mergeCell ref="B69:E72"/>
    <mergeCell ref="F69:F72"/>
    <mergeCell ref="G70:G72"/>
    <mergeCell ref="A94:M94"/>
    <mergeCell ref="F81:L81"/>
    <mergeCell ref="A3:M3"/>
    <mergeCell ref="B16:Q16"/>
    <mergeCell ref="A5:A10"/>
    <mergeCell ref="B5:B10"/>
    <mergeCell ref="B13:Q13"/>
    <mergeCell ref="B14:Q14"/>
    <mergeCell ref="B15:Q15"/>
    <mergeCell ref="D6:D10"/>
    <mergeCell ref="C6:C10"/>
    <mergeCell ref="E6:E10"/>
    <mergeCell ref="A1:M1"/>
    <mergeCell ref="B51:Q51"/>
    <mergeCell ref="B46:Q46"/>
    <mergeCell ref="B47:Q47"/>
    <mergeCell ref="A32:M32"/>
    <mergeCell ref="A34:M34"/>
    <mergeCell ref="A36:A41"/>
    <mergeCell ref="B36:B41"/>
    <mergeCell ref="B44:Q44"/>
    <mergeCell ref="B45:Q45"/>
    <mergeCell ref="B52:Q52"/>
    <mergeCell ref="Q37:Q41"/>
    <mergeCell ref="H37:H41"/>
    <mergeCell ref="G37:G41"/>
    <mergeCell ref="F37:F41"/>
    <mergeCell ref="J37:J41"/>
    <mergeCell ref="K37:K41"/>
    <mergeCell ref="B48:Q48"/>
    <mergeCell ref="B49:Q49"/>
    <mergeCell ref="I37:I41"/>
    <mergeCell ref="O36:Q36"/>
    <mergeCell ref="C36:N36"/>
    <mergeCell ref="P37:P41"/>
    <mergeCell ref="D37:D41"/>
    <mergeCell ref="L37:L41"/>
    <mergeCell ref="M37:M41"/>
    <mergeCell ref="N37:N41"/>
    <mergeCell ref="C37:C41"/>
    <mergeCell ref="B61:Q61"/>
    <mergeCell ref="B60:Q60"/>
    <mergeCell ref="B56:Q56"/>
    <mergeCell ref="B57:Q57"/>
    <mergeCell ref="B58:Q58"/>
    <mergeCell ref="B59:Q59"/>
    <mergeCell ref="B17:Q17"/>
    <mergeCell ref="B18:Q18"/>
    <mergeCell ref="B19:Q19"/>
    <mergeCell ref="B20:Q20"/>
    <mergeCell ref="O37:O41"/>
    <mergeCell ref="B55:Q55"/>
    <mergeCell ref="B53:Q53"/>
    <mergeCell ref="B54:Q54"/>
    <mergeCell ref="B50:Q50"/>
    <mergeCell ref="E37:E41"/>
  </mergeCells>
  <phoneticPr fontId="5" type="noConversion"/>
  <pageMargins left="0.19685039370078741" right="0.19685039370078741" top="0.19685039370078741" bottom="0.19685039370078741" header="0" footer="0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zob_nal</vt:lpstr>
      <vt:lpstr>definicja</vt:lpstr>
    </vt:vector>
  </TitlesOfParts>
  <Company>Min. Fin.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Karolak</dc:creator>
  <cp:lastModifiedBy>Kołacz Bernard</cp:lastModifiedBy>
  <cp:lastPrinted>2016-08-26T11:07:04Z</cp:lastPrinted>
  <dcterms:created xsi:type="dcterms:W3CDTF">2001-05-17T08:58:03Z</dcterms:created>
  <dcterms:modified xsi:type="dcterms:W3CDTF">2023-08-14T13:41:40Z</dcterms:modified>
</cp:coreProperties>
</file>