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3\"/>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zagr. I-XII_2022" sheetId="75" r:id="rId14"/>
    <sheet name="Eksport I-XII_2022" sheetId="74" r:id="rId15"/>
    <sheet name="Import I-XII_2022" sheetId="73" r:id="rId16"/>
    <sheet name="Handel-zagr. I-XII_2021" sheetId="65" r:id="rId17"/>
    <sheet name="Eksport I-XII_2021" sheetId="66" r:id="rId18"/>
    <sheet name="Import I-XII_2021" sheetId="64" r:id="rId19"/>
    <sheet name="Handel-zagr. I-XII_2020" sheetId="60" r:id="rId20"/>
    <sheet name="Eksport I-XII_2020" sheetId="61" r:id="rId21"/>
    <sheet name="Import_I-XII_2020" sheetId="62" r:id="rId22"/>
    <sheet name="Handel_zagr. I-XII_2019" sheetId="71" r:id="rId23"/>
    <sheet name="Eksport I-XII_2019" sheetId="72" r:id="rId24"/>
    <sheet name="Import I-XII_2019" sheetId="70" r:id="rId25"/>
    <sheet name="Uboje_bydła_wgGUS" sheetId="45" r:id="rId26"/>
    <sheet name="Śr_wagi_bydła_PL" sheetId="49" r:id="rId27"/>
    <sheet name="Baza_cen_zakupu_2003_2023" sheetId="36" r:id="rId28"/>
    <sheet name="Baza_cen sprzedaży_2017-2023" sheetId="50" r:id="rId29"/>
  </sheets>
  <definedNames>
    <definedName name="_xlnm._FilterDatabase" localSheetId="23" hidden="1">'Eksport I-XII_2019'!$A$6:$D$25</definedName>
    <definedName name="_xlnm._FilterDatabase" localSheetId="20" hidden="1">'Eksport I-XII_2020'!$A$6:$D$25</definedName>
    <definedName name="_xlnm._FilterDatabase" localSheetId="17" hidden="1">'Eksport I-XII_2021'!$K$6:$N$42</definedName>
    <definedName name="_xlnm._FilterDatabase" localSheetId="14" hidden="1">'Eksport I-XII_2022'!$K$6:$M$92</definedName>
    <definedName name="_xlnm._FilterDatabase" localSheetId="24" hidden="1">'Import I-XII_2019'!$P$7:$S$31</definedName>
    <definedName name="_xlnm._FilterDatabase" localSheetId="18" hidden="1">'Import I-XII_2021'!$K$7:$N$34</definedName>
    <definedName name="_xlnm._FilterDatabase" localSheetId="15" hidden="1">'Import I-XII_2022'!$F$7:$I$18</definedName>
    <definedName name="_xlnm._FilterDatabase" localSheetId="21"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Z597" i="36" l="1"/>
  <c r="W597" i="36"/>
  <c r="V597" i="36"/>
  <c r="S597" i="36"/>
  <c r="R597" i="36"/>
  <c r="Q597" i="36"/>
  <c r="P597" i="36"/>
  <c r="M597" i="36"/>
  <c r="L597" i="36"/>
  <c r="K597" i="36"/>
  <c r="J597" i="36"/>
  <c r="I597" i="36"/>
  <c r="H597" i="36"/>
  <c r="G597" i="36"/>
  <c r="F597" i="36"/>
  <c r="E597" i="36"/>
  <c r="D597" i="36"/>
  <c r="C597" i="36"/>
  <c r="Z596" i="36"/>
  <c r="W596" i="36"/>
  <c r="V596" i="36"/>
  <c r="S596" i="36"/>
  <c r="R596" i="36"/>
  <c r="Q596" i="36"/>
  <c r="P596" i="36"/>
  <c r="M596" i="36"/>
  <c r="L596" i="36"/>
  <c r="K596" i="36"/>
  <c r="J596" i="36"/>
  <c r="I596" i="36"/>
  <c r="H596" i="36"/>
  <c r="G596" i="36"/>
  <c r="F596" i="36"/>
  <c r="E596" i="36"/>
  <c r="D596" i="36"/>
  <c r="C596" i="36"/>
  <c r="Z595" i="36"/>
  <c r="W595" i="36"/>
  <c r="V595" i="36"/>
  <c r="S595" i="36"/>
  <c r="R595" i="36"/>
  <c r="Q595" i="36"/>
  <c r="P595" i="36"/>
  <c r="M595" i="36"/>
  <c r="L595" i="36"/>
  <c r="K595" i="36"/>
  <c r="J595" i="36"/>
  <c r="I595" i="36"/>
  <c r="H595" i="36"/>
  <c r="G595" i="36"/>
  <c r="F595" i="36"/>
  <c r="E595" i="36"/>
  <c r="D595" i="36"/>
  <c r="C595" i="36"/>
  <c r="Z594" i="36"/>
  <c r="W594" i="36"/>
  <c r="V594" i="36"/>
  <c r="S594" i="36"/>
  <c r="R594" i="36"/>
  <c r="Q594" i="36"/>
  <c r="P594" i="36"/>
  <c r="M594" i="36"/>
  <c r="L594" i="36"/>
  <c r="K594" i="36"/>
  <c r="J594" i="36"/>
  <c r="I594" i="36"/>
  <c r="H594" i="36"/>
  <c r="G594" i="36"/>
  <c r="F594" i="36"/>
  <c r="E594" i="36"/>
  <c r="D594" i="36"/>
  <c r="C594" i="36"/>
  <c r="Z593" i="36"/>
  <c r="W593" i="36"/>
  <c r="V593" i="36"/>
  <c r="S593" i="36"/>
  <c r="R593" i="36"/>
  <c r="Q593" i="36"/>
  <c r="P593" i="36"/>
  <c r="M593" i="36"/>
  <c r="L593" i="36"/>
  <c r="K593" i="36"/>
  <c r="J593" i="36"/>
  <c r="I593" i="36"/>
  <c r="H593" i="36"/>
  <c r="G593" i="36"/>
  <c r="F593" i="36"/>
  <c r="E593" i="36"/>
  <c r="D593" i="36"/>
  <c r="C593" i="36"/>
  <c r="Z592" i="36"/>
  <c r="W592" i="36"/>
  <c r="V592" i="36"/>
  <c r="S592" i="36"/>
  <c r="R592" i="36"/>
  <c r="Q592" i="36"/>
  <c r="P592" i="36"/>
  <c r="M592" i="36"/>
  <c r="L592" i="36"/>
  <c r="K592" i="36"/>
  <c r="J592" i="36"/>
  <c r="I592" i="36"/>
  <c r="H592" i="36"/>
  <c r="G592" i="36"/>
  <c r="F592" i="36"/>
  <c r="E592" i="36"/>
  <c r="D592" i="36"/>
  <c r="C592" i="36"/>
  <c r="Z591" i="36"/>
  <c r="W591" i="36"/>
  <c r="V591" i="36"/>
  <c r="S591" i="36"/>
  <c r="R591" i="36"/>
  <c r="Q591" i="36"/>
  <c r="P591" i="36"/>
  <c r="M591" i="36"/>
  <c r="L591" i="36"/>
  <c r="K591" i="36"/>
  <c r="J591" i="36"/>
  <c r="I591" i="36"/>
  <c r="H591" i="36"/>
  <c r="G591" i="36"/>
  <c r="F591" i="36"/>
  <c r="E591" i="36"/>
  <c r="D591" i="36"/>
  <c r="C591" i="36"/>
  <c r="Z403" i="36"/>
  <c r="W403" i="36"/>
  <c r="V403" i="36"/>
  <c r="S403" i="36"/>
  <c r="R403" i="36"/>
  <c r="Q403" i="36"/>
  <c r="P403" i="36"/>
  <c r="M403" i="36"/>
  <c r="L403" i="36"/>
  <c r="K403" i="36"/>
  <c r="J403" i="36"/>
  <c r="I403" i="36"/>
  <c r="H403" i="36"/>
  <c r="G403" i="36"/>
  <c r="F403" i="36"/>
  <c r="E403" i="36"/>
  <c r="D403" i="36"/>
  <c r="C403" i="36"/>
  <c r="B403" i="36"/>
  <c r="B597" i="36" s="1"/>
  <c r="Z402" i="36"/>
  <c r="W402" i="36"/>
  <c r="V402" i="36"/>
  <c r="S402" i="36"/>
  <c r="R402" i="36"/>
  <c r="Q402" i="36"/>
  <c r="P402" i="36"/>
  <c r="M402" i="36"/>
  <c r="L402" i="36"/>
  <c r="K402" i="36"/>
  <c r="J402" i="36"/>
  <c r="I402" i="36"/>
  <c r="H402" i="36"/>
  <c r="G402" i="36"/>
  <c r="F402" i="36"/>
  <c r="E402" i="36"/>
  <c r="D402" i="36"/>
  <c r="C402" i="36"/>
  <c r="B402" i="36"/>
  <c r="B596" i="36" s="1"/>
  <c r="Z401" i="36"/>
  <c r="W401" i="36"/>
  <c r="V401" i="36"/>
  <c r="S401" i="36"/>
  <c r="R401" i="36"/>
  <c r="Q401" i="36"/>
  <c r="P401" i="36"/>
  <c r="M401" i="36"/>
  <c r="L401" i="36"/>
  <c r="K401" i="36"/>
  <c r="J401" i="36"/>
  <c r="I401" i="36"/>
  <c r="H401" i="36"/>
  <c r="G401" i="36"/>
  <c r="F401" i="36"/>
  <c r="E401" i="36"/>
  <c r="D401" i="36"/>
  <c r="C401" i="36"/>
  <c r="B401" i="36"/>
  <c r="B595" i="36" s="1"/>
  <c r="Z400" i="36"/>
  <c r="W400" i="36"/>
  <c r="V400" i="36"/>
  <c r="S400" i="36"/>
  <c r="R400" i="36"/>
  <c r="Q400" i="36"/>
  <c r="P400" i="36"/>
  <c r="M400" i="36"/>
  <c r="L400" i="36"/>
  <c r="K400" i="36"/>
  <c r="J400" i="36"/>
  <c r="I400" i="36"/>
  <c r="H400" i="36"/>
  <c r="G400" i="36"/>
  <c r="F400" i="36"/>
  <c r="E400" i="36"/>
  <c r="D400" i="36"/>
  <c r="C400" i="36"/>
  <c r="B400" i="36"/>
  <c r="B594" i="36" s="1"/>
  <c r="Z399" i="36"/>
  <c r="W399" i="36"/>
  <c r="V399" i="36"/>
  <c r="S399" i="36"/>
  <c r="R399" i="36"/>
  <c r="Q399" i="36"/>
  <c r="P399" i="36"/>
  <c r="M399" i="36"/>
  <c r="L399" i="36"/>
  <c r="K399" i="36"/>
  <c r="J399" i="36"/>
  <c r="I399" i="36"/>
  <c r="H399" i="36"/>
  <c r="G399" i="36"/>
  <c r="F399" i="36"/>
  <c r="E399" i="36"/>
  <c r="D399" i="36"/>
  <c r="C399" i="36"/>
  <c r="B399" i="36"/>
  <c r="B593" i="36" s="1"/>
  <c r="Z398" i="36"/>
  <c r="W398" i="36"/>
  <c r="V398" i="36"/>
  <c r="S398" i="36"/>
  <c r="R398" i="36"/>
  <c r="Q398" i="36"/>
  <c r="P398" i="36"/>
  <c r="M398" i="36"/>
  <c r="L398" i="36"/>
  <c r="K398" i="36"/>
  <c r="J398" i="36"/>
  <c r="I398" i="36"/>
  <c r="H398" i="36"/>
  <c r="G398" i="36"/>
  <c r="F398" i="36"/>
  <c r="E398" i="36"/>
  <c r="D398" i="36"/>
  <c r="C398" i="36"/>
  <c r="B398" i="36"/>
  <c r="B592" i="36" s="1"/>
  <c r="Z397" i="36"/>
  <c r="W397" i="36"/>
  <c r="V397" i="36"/>
  <c r="S397" i="36"/>
  <c r="R397" i="36"/>
  <c r="Q397" i="36"/>
  <c r="P397" i="36"/>
  <c r="M397" i="36"/>
  <c r="L397" i="36"/>
  <c r="K397" i="36"/>
  <c r="J397" i="36"/>
  <c r="I397" i="36"/>
  <c r="H397" i="36"/>
  <c r="G397" i="36"/>
  <c r="F397" i="36"/>
  <c r="E397" i="36"/>
  <c r="D397" i="36"/>
  <c r="C397" i="36"/>
  <c r="B397" i="36"/>
  <c r="B591" i="36" s="1"/>
  <c r="B387" i="36"/>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Z583" i="36" l="1"/>
  <c r="Z393" i="36"/>
  <c r="Z587" i="36" s="1"/>
  <c r="W393" i="36"/>
  <c r="W587" i="36" s="1"/>
  <c r="V393" i="36"/>
  <c r="V587" i="36" s="1"/>
  <c r="S393" i="36"/>
  <c r="S587" i="36" s="1"/>
  <c r="R393" i="36"/>
  <c r="R587" i="36" s="1"/>
  <c r="Q393" i="36"/>
  <c r="Q587" i="36" s="1"/>
  <c r="P393" i="36"/>
  <c r="P587" i="36" s="1"/>
  <c r="M393" i="36"/>
  <c r="M587" i="36" s="1"/>
  <c r="L393" i="36"/>
  <c r="L587" i="36" s="1"/>
  <c r="K393" i="36"/>
  <c r="K587" i="36" s="1"/>
  <c r="J393" i="36"/>
  <c r="J587" i="36" s="1"/>
  <c r="I393" i="36"/>
  <c r="I587" i="36" s="1"/>
  <c r="H393" i="36"/>
  <c r="H587" i="36" s="1"/>
  <c r="G393" i="36"/>
  <c r="G587" i="36" s="1"/>
  <c r="F393" i="36"/>
  <c r="F587" i="36" s="1"/>
  <c r="E393" i="36"/>
  <c r="E587" i="36" s="1"/>
  <c r="D393" i="36"/>
  <c r="D587" i="36" s="1"/>
  <c r="C393" i="36"/>
  <c r="C587" i="36" s="1"/>
  <c r="B393" i="36"/>
  <c r="B587" i="36" s="1"/>
  <c r="Z392" i="36"/>
  <c r="Z586" i="36" s="1"/>
  <c r="W392" i="36"/>
  <c r="W586" i="36" s="1"/>
  <c r="V392" i="36"/>
  <c r="V586" i="36" s="1"/>
  <c r="S392" i="36"/>
  <c r="S586" i="36" s="1"/>
  <c r="R392" i="36"/>
  <c r="R586" i="36" s="1"/>
  <c r="Q392" i="36"/>
  <c r="Q586" i="36" s="1"/>
  <c r="P392" i="36"/>
  <c r="P586" i="36" s="1"/>
  <c r="M392" i="36"/>
  <c r="M586" i="36" s="1"/>
  <c r="L392" i="36"/>
  <c r="L586" i="36" s="1"/>
  <c r="K392" i="36"/>
  <c r="K586" i="36" s="1"/>
  <c r="J392" i="36"/>
  <c r="J586" i="36" s="1"/>
  <c r="I392" i="36"/>
  <c r="I586" i="36" s="1"/>
  <c r="H392" i="36"/>
  <c r="H586" i="36" s="1"/>
  <c r="G392" i="36"/>
  <c r="G586" i="36" s="1"/>
  <c r="F392" i="36"/>
  <c r="F586" i="36" s="1"/>
  <c r="E392" i="36"/>
  <c r="E586" i="36" s="1"/>
  <c r="D392" i="36"/>
  <c r="D586" i="36" s="1"/>
  <c r="C392" i="36"/>
  <c r="C586" i="36" s="1"/>
  <c r="B392" i="36"/>
  <c r="B586" i="36" s="1"/>
  <c r="Z391" i="36"/>
  <c r="Z585" i="36" s="1"/>
  <c r="W391" i="36"/>
  <c r="W585" i="36" s="1"/>
  <c r="V391" i="36"/>
  <c r="V585" i="36" s="1"/>
  <c r="S391" i="36"/>
  <c r="S585" i="36" s="1"/>
  <c r="R391" i="36"/>
  <c r="R585" i="36" s="1"/>
  <c r="Q391" i="36"/>
  <c r="Q585" i="36" s="1"/>
  <c r="P391" i="36"/>
  <c r="P585" i="36" s="1"/>
  <c r="M391" i="36"/>
  <c r="M585" i="36" s="1"/>
  <c r="L391" i="36"/>
  <c r="L585" i="36" s="1"/>
  <c r="K391" i="36"/>
  <c r="K585" i="36" s="1"/>
  <c r="J391" i="36"/>
  <c r="J585" i="36" s="1"/>
  <c r="I391" i="36"/>
  <c r="I585" i="36" s="1"/>
  <c r="H391" i="36"/>
  <c r="H585" i="36" s="1"/>
  <c r="G391" i="36"/>
  <c r="G585" i="36" s="1"/>
  <c r="F391" i="36"/>
  <c r="F585" i="36" s="1"/>
  <c r="E391" i="36"/>
  <c r="E585" i="36" s="1"/>
  <c r="D391" i="36"/>
  <c r="D585" i="36" s="1"/>
  <c r="C391" i="36"/>
  <c r="C585" i="36" s="1"/>
  <c r="B391" i="36"/>
  <c r="B585" i="36" s="1"/>
  <c r="Z390" i="36"/>
  <c r="Z584" i="36" s="1"/>
  <c r="W390" i="36"/>
  <c r="W584" i="36" s="1"/>
  <c r="V390" i="36"/>
  <c r="V584" i="36" s="1"/>
  <c r="S390" i="36"/>
  <c r="S584" i="36" s="1"/>
  <c r="R390" i="36"/>
  <c r="R584" i="36" s="1"/>
  <c r="Q390" i="36"/>
  <c r="Q584" i="36" s="1"/>
  <c r="P390" i="36"/>
  <c r="P584" i="36" s="1"/>
  <c r="M390" i="36"/>
  <c r="M584" i="36" s="1"/>
  <c r="L390" i="36"/>
  <c r="L584" i="36" s="1"/>
  <c r="K390" i="36"/>
  <c r="K584" i="36" s="1"/>
  <c r="J390" i="36"/>
  <c r="J584" i="36" s="1"/>
  <c r="I390" i="36"/>
  <c r="I584" i="36" s="1"/>
  <c r="H390" i="36"/>
  <c r="H584" i="36" s="1"/>
  <c r="G390" i="36"/>
  <c r="G584" i="36" s="1"/>
  <c r="F390" i="36"/>
  <c r="F584" i="36" s="1"/>
  <c r="E390" i="36"/>
  <c r="E584" i="36" s="1"/>
  <c r="D390" i="36"/>
  <c r="D584" i="36" s="1"/>
  <c r="C390" i="36"/>
  <c r="C584" i="36" s="1"/>
  <c r="B390" i="36"/>
  <c r="B584" i="36" s="1"/>
  <c r="Z389" i="36"/>
  <c r="W389" i="36"/>
  <c r="W583" i="36" s="1"/>
  <c r="V389" i="36"/>
  <c r="V583" i="36" s="1"/>
  <c r="S389" i="36"/>
  <c r="S583" i="36" s="1"/>
  <c r="R389" i="36"/>
  <c r="R583" i="36" s="1"/>
  <c r="Q389" i="36"/>
  <c r="Q583" i="36" s="1"/>
  <c r="P389" i="36"/>
  <c r="P583" i="36" s="1"/>
  <c r="M389" i="36"/>
  <c r="M583" i="36" s="1"/>
  <c r="L389" i="36"/>
  <c r="L583" i="36" s="1"/>
  <c r="K389" i="36"/>
  <c r="K583" i="36" s="1"/>
  <c r="J389" i="36"/>
  <c r="J583" i="36" s="1"/>
  <c r="I389" i="36"/>
  <c r="I583" i="36" s="1"/>
  <c r="H389" i="36"/>
  <c r="H583" i="36" s="1"/>
  <c r="G389" i="36"/>
  <c r="G583" i="36" s="1"/>
  <c r="F389" i="36"/>
  <c r="F583" i="36" s="1"/>
  <c r="E389" i="36"/>
  <c r="E583" i="36" s="1"/>
  <c r="D389" i="36"/>
  <c r="D583" i="36" s="1"/>
  <c r="C389" i="36"/>
  <c r="C583" i="36" s="1"/>
  <c r="B389" i="36"/>
  <c r="B583" i="36" s="1"/>
  <c r="Z388" i="36"/>
  <c r="Z582" i="36" s="1"/>
  <c r="W388" i="36"/>
  <c r="W582" i="36" s="1"/>
  <c r="V388" i="36"/>
  <c r="V582" i="36" s="1"/>
  <c r="S388" i="36"/>
  <c r="S582" i="36" s="1"/>
  <c r="R388" i="36"/>
  <c r="R582" i="36" s="1"/>
  <c r="Q388" i="36"/>
  <c r="Q582" i="36" s="1"/>
  <c r="P388" i="36"/>
  <c r="P582" i="36" s="1"/>
  <c r="M388" i="36"/>
  <c r="M582" i="36" s="1"/>
  <c r="L388" i="36"/>
  <c r="L582" i="36" s="1"/>
  <c r="K388" i="36"/>
  <c r="K582" i="36" s="1"/>
  <c r="J388" i="36"/>
  <c r="J582" i="36" s="1"/>
  <c r="I388" i="36"/>
  <c r="I582" i="36" s="1"/>
  <c r="H388" i="36"/>
  <c r="H582" i="36" s="1"/>
  <c r="G388" i="36"/>
  <c r="G582" i="36" s="1"/>
  <c r="F388" i="36"/>
  <c r="F582" i="36" s="1"/>
  <c r="E388" i="36"/>
  <c r="E582" i="36" s="1"/>
  <c r="D388" i="36"/>
  <c r="D582" i="36" s="1"/>
  <c r="C388" i="36"/>
  <c r="C582" i="36" s="1"/>
  <c r="B388" i="36"/>
  <c r="B582" i="36" s="1"/>
  <c r="Z387" i="36"/>
  <c r="Z581" i="36" s="1"/>
  <c r="W387" i="36"/>
  <c r="W581" i="36" s="1"/>
  <c r="V387" i="36"/>
  <c r="V581" i="36" s="1"/>
  <c r="S387" i="36"/>
  <c r="S581" i="36" s="1"/>
  <c r="R387" i="36"/>
  <c r="R581" i="36" s="1"/>
  <c r="Q387" i="36"/>
  <c r="Q581" i="36" s="1"/>
  <c r="P387" i="36"/>
  <c r="P581" i="36" s="1"/>
  <c r="M387" i="36"/>
  <c r="M581" i="36" s="1"/>
  <c r="L387" i="36"/>
  <c r="L581" i="36" s="1"/>
  <c r="K387" i="36"/>
  <c r="K581" i="36" s="1"/>
  <c r="J387" i="36"/>
  <c r="J581" i="36" s="1"/>
  <c r="I387" i="36"/>
  <c r="I581" i="36" s="1"/>
  <c r="H387" i="36"/>
  <c r="H581" i="36" s="1"/>
  <c r="G387" i="36"/>
  <c r="G581" i="36" s="1"/>
  <c r="F387" i="36"/>
  <c r="F581" i="36" s="1"/>
  <c r="E387" i="36"/>
  <c r="E581" i="36" s="1"/>
  <c r="D387" i="36"/>
  <c r="D581" i="36" s="1"/>
  <c r="C387" i="36"/>
  <c r="C581" i="36" s="1"/>
  <c r="B581"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83" i="36"/>
  <c r="Z577" i="36" s="1"/>
  <c r="W383" i="36"/>
  <c r="W577" i="36" s="1"/>
  <c r="V383" i="36"/>
  <c r="V577" i="36" s="1"/>
  <c r="S383" i="36"/>
  <c r="S577" i="36" s="1"/>
  <c r="R383" i="36"/>
  <c r="R577" i="36" s="1"/>
  <c r="Q383" i="36"/>
  <c r="Q577" i="36" s="1"/>
  <c r="P383" i="36"/>
  <c r="P577" i="36" s="1"/>
  <c r="M383" i="36"/>
  <c r="M577" i="36" s="1"/>
  <c r="L383" i="36"/>
  <c r="L577" i="36" s="1"/>
  <c r="K383" i="36"/>
  <c r="K577" i="36" s="1"/>
  <c r="J383" i="36"/>
  <c r="J577" i="36" s="1"/>
  <c r="I383" i="36"/>
  <c r="I577" i="36" s="1"/>
  <c r="H383" i="36"/>
  <c r="H577" i="36" s="1"/>
  <c r="G383" i="36"/>
  <c r="G577" i="36" s="1"/>
  <c r="F383" i="36"/>
  <c r="F577" i="36" s="1"/>
  <c r="E383" i="36"/>
  <c r="E577" i="36" s="1"/>
  <c r="D383" i="36"/>
  <c r="D577" i="36" s="1"/>
  <c r="C383" i="36"/>
  <c r="C577" i="36" s="1"/>
  <c r="B383" i="36"/>
  <c r="B577" i="36" s="1"/>
  <c r="Z382" i="36"/>
  <c r="Z576" i="36" s="1"/>
  <c r="W382" i="36"/>
  <c r="W576" i="36" s="1"/>
  <c r="V382" i="36"/>
  <c r="V576" i="36" s="1"/>
  <c r="S382" i="36"/>
  <c r="S576" i="36" s="1"/>
  <c r="R382" i="36"/>
  <c r="R576" i="36" s="1"/>
  <c r="Q382" i="36"/>
  <c r="Q576" i="36" s="1"/>
  <c r="P382" i="36"/>
  <c r="P576" i="36" s="1"/>
  <c r="M382" i="36"/>
  <c r="M576" i="36" s="1"/>
  <c r="L382" i="36"/>
  <c r="L576" i="36" s="1"/>
  <c r="K382" i="36"/>
  <c r="K576" i="36" s="1"/>
  <c r="J382" i="36"/>
  <c r="J576" i="36" s="1"/>
  <c r="I382" i="36"/>
  <c r="I576" i="36" s="1"/>
  <c r="H382" i="36"/>
  <c r="H576" i="36" s="1"/>
  <c r="G382" i="36"/>
  <c r="G576" i="36" s="1"/>
  <c r="F382" i="36"/>
  <c r="F576" i="36" s="1"/>
  <c r="E382" i="36"/>
  <c r="E576" i="36" s="1"/>
  <c r="D382" i="36"/>
  <c r="D576" i="36" s="1"/>
  <c r="C382" i="36"/>
  <c r="C576" i="36" s="1"/>
  <c r="B382" i="36"/>
  <c r="B576" i="36" s="1"/>
  <c r="Z381" i="36"/>
  <c r="Z575" i="36" s="1"/>
  <c r="W381" i="36"/>
  <c r="W575" i="36" s="1"/>
  <c r="V381" i="36"/>
  <c r="V575" i="36" s="1"/>
  <c r="S381" i="36"/>
  <c r="S575" i="36" s="1"/>
  <c r="R381" i="36"/>
  <c r="R575" i="36" s="1"/>
  <c r="Q381" i="36"/>
  <c r="Q575" i="36" s="1"/>
  <c r="P381" i="36"/>
  <c r="P575" i="36" s="1"/>
  <c r="M381" i="36"/>
  <c r="M575" i="36" s="1"/>
  <c r="L381" i="36"/>
  <c r="L575" i="36" s="1"/>
  <c r="K381" i="36"/>
  <c r="K575" i="36" s="1"/>
  <c r="J381" i="36"/>
  <c r="J575" i="36" s="1"/>
  <c r="I381" i="36"/>
  <c r="I575" i="36" s="1"/>
  <c r="H381" i="36"/>
  <c r="H575" i="36" s="1"/>
  <c r="G381" i="36"/>
  <c r="G575" i="36" s="1"/>
  <c r="F381" i="36"/>
  <c r="F575" i="36" s="1"/>
  <c r="E381" i="36"/>
  <c r="E575" i="36" s="1"/>
  <c r="D381" i="36"/>
  <c r="D575" i="36" s="1"/>
  <c r="C381" i="36"/>
  <c r="C575" i="36" s="1"/>
  <c r="B381" i="36"/>
  <c r="B575" i="36" s="1"/>
  <c r="Z380" i="36"/>
  <c r="Z574" i="36" s="1"/>
  <c r="W380" i="36"/>
  <c r="W574" i="36" s="1"/>
  <c r="V380" i="36"/>
  <c r="V574" i="36" s="1"/>
  <c r="S380" i="36"/>
  <c r="S574" i="36" s="1"/>
  <c r="R380" i="36"/>
  <c r="R574" i="36" s="1"/>
  <c r="Q380" i="36"/>
  <c r="Q574" i="36" s="1"/>
  <c r="P380" i="36"/>
  <c r="P574" i="36" s="1"/>
  <c r="M380" i="36"/>
  <c r="M574" i="36" s="1"/>
  <c r="L380" i="36"/>
  <c r="L574" i="36" s="1"/>
  <c r="K380" i="36"/>
  <c r="K574" i="36" s="1"/>
  <c r="J380" i="36"/>
  <c r="J574" i="36" s="1"/>
  <c r="I380" i="36"/>
  <c r="I574" i="36" s="1"/>
  <c r="H380" i="36"/>
  <c r="H574" i="36" s="1"/>
  <c r="G380" i="36"/>
  <c r="G574" i="36" s="1"/>
  <c r="F380" i="36"/>
  <c r="F574" i="36" s="1"/>
  <c r="E380" i="36"/>
  <c r="E574" i="36" s="1"/>
  <c r="D380" i="36"/>
  <c r="D574" i="36" s="1"/>
  <c r="C380" i="36"/>
  <c r="C574" i="36" s="1"/>
  <c r="B380" i="36"/>
  <c r="B574" i="36" s="1"/>
  <c r="Z379" i="36"/>
  <c r="Z573" i="36" s="1"/>
  <c r="W379" i="36"/>
  <c r="W573" i="36" s="1"/>
  <c r="V379" i="36"/>
  <c r="V573" i="36" s="1"/>
  <c r="S379" i="36"/>
  <c r="S573" i="36" s="1"/>
  <c r="R379" i="36"/>
  <c r="R573" i="36" s="1"/>
  <c r="Q379" i="36"/>
  <c r="Q573" i="36" s="1"/>
  <c r="P379" i="36"/>
  <c r="P573" i="36" s="1"/>
  <c r="M379" i="36"/>
  <c r="M573" i="36" s="1"/>
  <c r="L379" i="36"/>
  <c r="L573" i="36" s="1"/>
  <c r="K379" i="36"/>
  <c r="K573" i="36" s="1"/>
  <c r="J379" i="36"/>
  <c r="J573" i="36" s="1"/>
  <c r="I379" i="36"/>
  <c r="I573" i="36" s="1"/>
  <c r="H379" i="36"/>
  <c r="H573" i="36" s="1"/>
  <c r="G379" i="36"/>
  <c r="G573" i="36" s="1"/>
  <c r="F379" i="36"/>
  <c r="F573" i="36" s="1"/>
  <c r="E379" i="36"/>
  <c r="E573" i="36" s="1"/>
  <c r="D379" i="36"/>
  <c r="D573" i="36" s="1"/>
  <c r="C379" i="36"/>
  <c r="C573" i="36" s="1"/>
  <c r="B379" i="36"/>
  <c r="B573" i="36" s="1"/>
  <c r="Z378" i="36"/>
  <c r="Z572" i="36" s="1"/>
  <c r="W378" i="36"/>
  <c r="W572" i="36" s="1"/>
  <c r="V378" i="36"/>
  <c r="V572" i="36" s="1"/>
  <c r="S378" i="36"/>
  <c r="S572" i="36" s="1"/>
  <c r="R378" i="36"/>
  <c r="R572" i="36" s="1"/>
  <c r="Q378" i="36"/>
  <c r="Q572" i="36" s="1"/>
  <c r="P378" i="36"/>
  <c r="P572" i="36" s="1"/>
  <c r="M378" i="36"/>
  <c r="M572" i="36" s="1"/>
  <c r="L378" i="36"/>
  <c r="L572" i="36" s="1"/>
  <c r="K378" i="36"/>
  <c r="K572" i="36" s="1"/>
  <c r="J378" i="36"/>
  <c r="J572" i="36" s="1"/>
  <c r="I378" i="36"/>
  <c r="I572" i="36" s="1"/>
  <c r="H378" i="36"/>
  <c r="H572" i="36" s="1"/>
  <c r="G378" i="36"/>
  <c r="G572" i="36" s="1"/>
  <c r="F378" i="36"/>
  <c r="F572" i="36" s="1"/>
  <c r="E378" i="36"/>
  <c r="E572" i="36" s="1"/>
  <c r="D378" i="36"/>
  <c r="D572" i="36" s="1"/>
  <c r="C378" i="36"/>
  <c r="C572" i="36" s="1"/>
  <c r="B378" i="36"/>
  <c r="B572" i="36" s="1"/>
  <c r="Z377" i="36"/>
  <c r="Z571" i="36" s="1"/>
  <c r="W377" i="36"/>
  <c r="W571" i="36" s="1"/>
  <c r="V377" i="36"/>
  <c r="V571" i="36" s="1"/>
  <c r="S377" i="36"/>
  <c r="S571" i="36" s="1"/>
  <c r="R377" i="36"/>
  <c r="R571" i="36" s="1"/>
  <c r="Q377" i="36"/>
  <c r="Q571" i="36" s="1"/>
  <c r="P377" i="36"/>
  <c r="P571" i="36" s="1"/>
  <c r="M377" i="36"/>
  <c r="M571" i="36" s="1"/>
  <c r="L377" i="36"/>
  <c r="L571" i="36" s="1"/>
  <c r="K377" i="36"/>
  <c r="K571" i="36" s="1"/>
  <c r="J377" i="36"/>
  <c r="J571" i="36" s="1"/>
  <c r="I377" i="36"/>
  <c r="I571" i="36" s="1"/>
  <c r="H377" i="36"/>
  <c r="H571" i="36" s="1"/>
  <c r="G377" i="36"/>
  <c r="G571" i="36" s="1"/>
  <c r="F377" i="36"/>
  <c r="F571" i="36" s="1"/>
  <c r="E377" i="36"/>
  <c r="E571" i="36" s="1"/>
  <c r="D377" i="36"/>
  <c r="D571" i="36" s="1"/>
  <c r="C377" i="36"/>
  <c r="C571" i="36" s="1"/>
  <c r="B377" i="36"/>
  <c r="B571"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71" i="36"/>
  <c r="L565" i="36" s="1"/>
  <c r="J371" i="36" l="1"/>
  <c r="J372" i="36"/>
  <c r="J373" i="36"/>
  <c r="I371" i="36"/>
  <c r="I372" i="36"/>
  <c r="I37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65" i="36"/>
  <c r="J555" i="36"/>
  <c r="H547" i="36"/>
  <c r="G547" i="36"/>
  <c r="H546" i="36"/>
  <c r="G546" i="36"/>
  <c r="H545" i="36"/>
  <c r="H544" i="36"/>
  <c r="G544" i="36"/>
  <c r="H543" i="36"/>
  <c r="G543" i="36"/>
  <c r="H542" i="36"/>
  <c r="G542" i="36"/>
  <c r="H541" i="36"/>
  <c r="G541" i="36"/>
  <c r="Z514" i="36"/>
  <c r="W514" i="36"/>
  <c r="V514" i="36"/>
  <c r="S514" i="36"/>
  <c r="R514" i="36"/>
  <c r="Q514" i="36"/>
  <c r="P514" i="36"/>
  <c r="M514" i="36"/>
  <c r="L514" i="36"/>
  <c r="K514" i="36"/>
  <c r="J514" i="36"/>
  <c r="I514" i="36"/>
  <c r="H514" i="36"/>
  <c r="G514" i="36"/>
  <c r="F514" i="36"/>
  <c r="E514" i="36"/>
  <c r="D514" i="36"/>
  <c r="C514" i="36"/>
  <c r="B514" i="36"/>
  <c r="Z495" i="36"/>
  <c r="W495" i="36"/>
  <c r="V495" i="36"/>
  <c r="S495" i="36"/>
  <c r="R495" i="36"/>
  <c r="Q495" i="36"/>
  <c r="P495" i="36"/>
  <c r="M495" i="36"/>
  <c r="L495" i="36"/>
  <c r="K495" i="36"/>
  <c r="J495" i="36"/>
  <c r="I495" i="36"/>
  <c r="H495" i="36"/>
  <c r="G495" i="36"/>
  <c r="F495" i="36"/>
  <c r="E495" i="36"/>
  <c r="D495" i="36"/>
  <c r="C495" i="36"/>
  <c r="B495" i="36"/>
  <c r="Z373" i="36"/>
  <c r="Z567" i="36" s="1"/>
  <c r="W373" i="36"/>
  <c r="W567" i="36" s="1"/>
  <c r="V373" i="36"/>
  <c r="V567" i="36" s="1"/>
  <c r="S373" i="36"/>
  <c r="S567" i="36" s="1"/>
  <c r="R373" i="36"/>
  <c r="R567" i="36" s="1"/>
  <c r="Q373" i="36"/>
  <c r="Q567" i="36" s="1"/>
  <c r="P373" i="36"/>
  <c r="P567" i="36" s="1"/>
  <c r="M373" i="36"/>
  <c r="M567" i="36" s="1"/>
  <c r="K373" i="36"/>
  <c r="K567" i="36" s="1"/>
  <c r="J567" i="36"/>
  <c r="I567" i="36"/>
  <c r="H373" i="36"/>
  <c r="H567" i="36" s="1"/>
  <c r="G373" i="36"/>
  <c r="G567" i="36" s="1"/>
  <c r="F373" i="36"/>
  <c r="F567" i="36" s="1"/>
  <c r="E373" i="36"/>
  <c r="E567" i="36" s="1"/>
  <c r="D373" i="36"/>
  <c r="D567" i="36" s="1"/>
  <c r="C373" i="36"/>
  <c r="C567" i="36" s="1"/>
  <c r="B373" i="36"/>
  <c r="B567" i="36" s="1"/>
  <c r="Z372" i="36"/>
  <c r="Z566" i="36" s="1"/>
  <c r="W372" i="36"/>
  <c r="W566" i="36" s="1"/>
  <c r="V372" i="36"/>
  <c r="V566" i="36" s="1"/>
  <c r="S372" i="36"/>
  <c r="S566" i="36" s="1"/>
  <c r="R372" i="36"/>
  <c r="R566" i="36" s="1"/>
  <c r="Q372" i="36"/>
  <c r="Q566" i="36" s="1"/>
  <c r="P372" i="36"/>
  <c r="P566" i="36" s="1"/>
  <c r="M372" i="36"/>
  <c r="M566" i="36" s="1"/>
  <c r="L373" i="36"/>
  <c r="L567" i="36" s="1"/>
  <c r="K372" i="36"/>
  <c r="K566" i="36" s="1"/>
  <c r="J566" i="36"/>
  <c r="I566" i="36"/>
  <c r="H372" i="36"/>
  <c r="H566" i="36" s="1"/>
  <c r="G372" i="36"/>
  <c r="G566" i="36" s="1"/>
  <c r="F372" i="36"/>
  <c r="F566" i="36" s="1"/>
  <c r="E372" i="36"/>
  <c r="E566" i="36" s="1"/>
  <c r="D372" i="36"/>
  <c r="D566" i="36" s="1"/>
  <c r="C372" i="36"/>
  <c r="C566" i="36" s="1"/>
  <c r="B372" i="36"/>
  <c r="B566" i="36" s="1"/>
  <c r="Z371" i="36"/>
  <c r="Z565" i="36" s="1"/>
  <c r="W371" i="36"/>
  <c r="W565" i="36" s="1"/>
  <c r="V371" i="36"/>
  <c r="V565" i="36" s="1"/>
  <c r="S371" i="36"/>
  <c r="S565" i="36" s="1"/>
  <c r="R371" i="36"/>
  <c r="R565" i="36" s="1"/>
  <c r="Q371" i="36"/>
  <c r="Q565" i="36" s="1"/>
  <c r="P371" i="36"/>
  <c r="P565" i="36" s="1"/>
  <c r="M371" i="36"/>
  <c r="M565" i="36" s="1"/>
  <c r="L372" i="36"/>
  <c r="L566" i="36" s="1"/>
  <c r="K371" i="36"/>
  <c r="K565" i="36" s="1"/>
  <c r="I565" i="36"/>
  <c r="H371" i="36"/>
  <c r="H565" i="36" s="1"/>
  <c r="G371" i="36"/>
  <c r="G565" i="36" s="1"/>
  <c r="F371" i="36"/>
  <c r="F565" i="36" s="1"/>
  <c r="E371" i="36"/>
  <c r="E565" i="36" s="1"/>
  <c r="D371" i="36"/>
  <c r="D565" i="36" s="1"/>
  <c r="C371" i="36"/>
  <c r="C565" i="36" s="1"/>
  <c r="B371" i="36"/>
  <c r="B565" i="36" s="1"/>
  <c r="Z370" i="36"/>
  <c r="Z564" i="36" s="1"/>
  <c r="W370" i="36"/>
  <c r="W564" i="36" s="1"/>
  <c r="V370" i="36"/>
  <c r="V564" i="36" s="1"/>
  <c r="S370" i="36"/>
  <c r="S564" i="36" s="1"/>
  <c r="R370" i="36"/>
  <c r="R564" i="36" s="1"/>
  <c r="Q370" i="36"/>
  <c r="Q564" i="36" s="1"/>
  <c r="P370" i="36"/>
  <c r="P564" i="36" s="1"/>
  <c r="M370" i="36"/>
  <c r="M564" i="36" s="1"/>
  <c r="L370" i="36"/>
  <c r="L564" i="36" s="1"/>
  <c r="K370" i="36"/>
  <c r="K564" i="36" s="1"/>
  <c r="J370" i="36"/>
  <c r="J564" i="36" s="1"/>
  <c r="I370" i="36"/>
  <c r="I564" i="36" s="1"/>
  <c r="H370" i="36"/>
  <c r="H564" i="36" s="1"/>
  <c r="G370" i="36"/>
  <c r="G564" i="36" s="1"/>
  <c r="F370" i="36"/>
  <c r="F564" i="36" s="1"/>
  <c r="E370" i="36"/>
  <c r="E564" i="36" s="1"/>
  <c r="D370" i="36"/>
  <c r="D564" i="36" s="1"/>
  <c r="C370" i="36"/>
  <c r="C564" i="36" s="1"/>
  <c r="B370" i="36"/>
  <c r="B564" i="36" s="1"/>
  <c r="Z369" i="36"/>
  <c r="Z563" i="36" s="1"/>
  <c r="W369" i="36"/>
  <c r="W563" i="36" s="1"/>
  <c r="V369" i="36"/>
  <c r="V563" i="36" s="1"/>
  <c r="S369" i="36"/>
  <c r="S563" i="36" s="1"/>
  <c r="R369" i="36"/>
  <c r="R563" i="36" s="1"/>
  <c r="Q369" i="36"/>
  <c r="Q563" i="36" s="1"/>
  <c r="P369" i="36"/>
  <c r="P563" i="36" s="1"/>
  <c r="M369" i="36"/>
  <c r="M563" i="36" s="1"/>
  <c r="L369" i="36"/>
  <c r="L563" i="36" s="1"/>
  <c r="K369" i="36"/>
  <c r="K563" i="36" s="1"/>
  <c r="J369" i="36"/>
  <c r="J563" i="36" s="1"/>
  <c r="I369" i="36"/>
  <c r="I563" i="36" s="1"/>
  <c r="H369" i="36"/>
  <c r="H563" i="36" s="1"/>
  <c r="G369" i="36"/>
  <c r="G563" i="36" s="1"/>
  <c r="F369" i="36"/>
  <c r="F563" i="36" s="1"/>
  <c r="E369" i="36"/>
  <c r="E563" i="36" s="1"/>
  <c r="D369" i="36"/>
  <c r="D563" i="36" s="1"/>
  <c r="C369" i="36"/>
  <c r="C563" i="36" s="1"/>
  <c r="B369" i="36"/>
  <c r="B563" i="36" s="1"/>
  <c r="Z368" i="36"/>
  <c r="Z562" i="36" s="1"/>
  <c r="W368" i="36"/>
  <c r="W562" i="36" s="1"/>
  <c r="V368" i="36"/>
  <c r="V562" i="36" s="1"/>
  <c r="S368" i="36"/>
  <c r="S562" i="36" s="1"/>
  <c r="R368" i="36"/>
  <c r="R562" i="36" s="1"/>
  <c r="Q368" i="36"/>
  <c r="Q562" i="36" s="1"/>
  <c r="P368" i="36"/>
  <c r="P562" i="36" s="1"/>
  <c r="M368" i="36"/>
  <c r="M562" i="36" s="1"/>
  <c r="L368" i="36"/>
  <c r="L562" i="36" s="1"/>
  <c r="K368" i="36"/>
  <c r="K562" i="36" s="1"/>
  <c r="J368" i="36"/>
  <c r="J562" i="36" s="1"/>
  <c r="I368" i="36"/>
  <c r="I562" i="36" s="1"/>
  <c r="H368" i="36"/>
  <c r="H562" i="36" s="1"/>
  <c r="G368" i="36"/>
  <c r="G562" i="36" s="1"/>
  <c r="F368" i="36"/>
  <c r="F562" i="36" s="1"/>
  <c r="E368" i="36"/>
  <c r="E562" i="36" s="1"/>
  <c r="D368" i="36"/>
  <c r="D562" i="36" s="1"/>
  <c r="C368" i="36"/>
  <c r="C562" i="36" s="1"/>
  <c r="B368" i="36"/>
  <c r="B562" i="36" s="1"/>
  <c r="Z367" i="36"/>
  <c r="Z561" i="36" s="1"/>
  <c r="W367" i="36"/>
  <c r="W561" i="36" s="1"/>
  <c r="V367" i="36"/>
  <c r="V561" i="36" s="1"/>
  <c r="S367" i="36"/>
  <c r="S561" i="36" s="1"/>
  <c r="R367" i="36"/>
  <c r="R561" i="36" s="1"/>
  <c r="Q367" i="36"/>
  <c r="Q561" i="36" s="1"/>
  <c r="P367" i="36"/>
  <c r="P561" i="36" s="1"/>
  <c r="M367" i="36"/>
  <c r="M561" i="36" s="1"/>
  <c r="L367" i="36"/>
  <c r="L561" i="36" s="1"/>
  <c r="K367" i="36"/>
  <c r="K561" i="36" s="1"/>
  <c r="J367" i="36"/>
  <c r="J561" i="36" s="1"/>
  <c r="I367" i="36"/>
  <c r="I561" i="36" s="1"/>
  <c r="H367" i="36"/>
  <c r="H561" i="36" s="1"/>
  <c r="G367" i="36"/>
  <c r="G561" i="36" s="1"/>
  <c r="F367" i="36"/>
  <c r="F561" i="36" s="1"/>
  <c r="E367" i="36"/>
  <c r="E561" i="36" s="1"/>
  <c r="D367" i="36"/>
  <c r="D561" i="36" s="1"/>
  <c r="C367" i="36"/>
  <c r="C561" i="36" s="1"/>
  <c r="B367" i="36"/>
  <c r="B561" i="36" s="1"/>
  <c r="Z363" i="36"/>
  <c r="Z557" i="36" s="1"/>
  <c r="W363" i="36"/>
  <c r="W557" i="36" s="1"/>
  <c r="V363" i="36"/>
  <c r="V557" i="36" s="1"/>
  <c r="S363" i="36"/>
  <c r="S557" i="36" s="1"/>
  <c r="R363" i="36"/>
  <c r="R557" i="36" s="1"/>
  <c r="Q363" i="36"/>
  <c r="Q557" i="36" s="1"/>
  <c r="P363" i="36"/>
  <c r="P557" i="36" s="1"/>
  <c r="M363" i="36"/>
  <c r="M557" i="36" s="1"/>
  <c r="L363" i="36"/>
  <c r="L557" i="36" s="1"/>
  <c r="K363" i="36"/>
  <c r="K557" i="36" s="1"/>
  <c r="J363" i="36"/>
  <c r="J557" i="36" s="1"/>
  <c r="I363" i="36"/>
  <c r="I557" i="36" s="1"/>
  <c r="H363" i="36"/>
  <c r="H557" i="36" s="1"/>
  <c r="G363" i="36"/>
  <c r="G557" i="36" s="1"/>
  <c r="F363" i="36"/>
  <c r="F557" i="36" s="1"/>
  <c r="E363" i="36"/>
  <c r="E557" i="36" s="1"/>
  <c r="D363" i="36"/>
  <c r="D557" i="36" s="1"/>
  <c r="C363" i="36"/>
  <c r="C557" i="36" s="1"/>
  <c r="B363" i="36"/>
  <c r="B557" i="36" s="1"/>
  <c r="Z362" i="36"/>
  <c r="Z556" i="36" s="1"/>
  <c r="W362" i="36"/>
  <c r="W556" i="36" s="1"/>
  <c r="V362" i="36"/>
  <c r="V556" i="36" s="1"/>
  <c r="S362" i="36"/>
  <c r="S556" i="36" s="1"/>
  <c r="R362" i="36"/>
  <c r="R556" i="36" s="1"/>
  <c r="Q362" i="36"/>
  <c r="Q556" i="36" s="1"/>
  <c r="P362" i="36"/>
  <c r="P556" i="36" s="1"/>
  <c r="M362" i="36"/>
  <c r="M556" i="36" s="1"/>
  <c r="L362" i="36"/>
  <c r="L556" i="36" s="1"/>
  <c r="K362" i="36"/>
  <c r="K556" i="36" s="1"/>
  <c r="J362" i="36"/>
  <c r="J556" i="36" s="1"/>
  <c r="I362" i="36"/>
  <c r="I556" i="36" s="1"/>
  <c r="H362" i="36"/>
  <c r="H556" i="36" s="1"/>
  <c r="G362" i="36"/>
  <c r="G556" i="36" s="1"/>
  <c r="F362" i="36"/>
  <c r="F556" i="36" s="1"/>
  <c r="E362" i="36"/>
  <c r="E556" i="36" s="1"/>
  <c r="D362" i="36"/>
  <c r="D556" i="36" s="1"/>
  <c r="C362" i="36"/>
  <c r="C556" i="36" s="1"/>
  <c r="B362" i="36"/>
  <c r="B556" i="36" s="1"/>
  <c r="Z361" i="36"/>
  <c r="Z555" i="36" s="1"/>
  <c r="W361" i="36"/>
  <c r="W555" i="36" s="1"/>
  <c r="V361" i="36"/>
  <c r="V555" i="36" s="1"/>
  <c r="S361" i="36"/>
  <c r="S555" i="36" s="1"/>
  <c r="R361" i="36"/>
  <c r="R555" i="36" s="1"/>
  <c r="Q361" i="36"/>
  <c r="Q555" i="36" s="1"/>
  <c r="P361" i="36"/>
  <c r="P555" i="36" s="1"/>
  <c r="M361" i="36"/>
  <c r="M555" i="36" s="1"/>
  <c r="L361" i="36"/>
  <c r="L555" i="36" s="1"/>
  <c r="K361" i="36"/>
  <c r="K555" i="36" s="1"/>
  <c r="I361" i="36"/>
  <c r="I555" i="36" s="1"/>
  <c r="H361" i="36"/>
  <c r="H555" i="36" s="1"/>
  <c r="G361" i="36"/>
  <c r="G555" i="36" s="1"/>
  <c r="F361" i="36"/>
  <c r="F555" i="36" s="1"/>
  <c r="E361" i="36"/>
  <c r="E555" i="36" s="1"/>
  <c r="D361" i="36"/>
  <c r="D555" i="36" s="1"/>
  <c r="C361" i="36"/>
  <c r="C555" i="36" s="1"/>
  <c r="B361" i="36"/>
  <c r="B555" i="36" s="1"/>
  <c r="Z360" i="36"/>
  <c r="Z554" i="36" s="1"/>
  <c r="W360" i="36"/>
  <c r="W554" i="36" s="1"/>
  <c r="V360" i="36"/>
  <c r="V554" i="36" s="1"/>
  <c r="S360" i="36"/>
  <c r="S554" i="36" s="1"/>
  <c r="R360" i="36"/>
  <c r="R554" i="36" s="1"/>
  <c r="Q360" i="36"/>
  <c r="Q554" i="36" s="1"/>
  <c r="P360" i="36"/>
  <c r="P554" i="36" s="1"/>
  <c r="M360" i="36"/>
  <c r="M554" i="36" s="1"/>
  <c r="L360" i="36"/>
  <c r="L554" i="36" s="1"/>
  <c r="K360" i="36"/>
  <c r="K554" i="36" s="1"/>
  <c r="J360" i="36"/>
  <c r="J554" i="36" s="1"/>
  <c r="I360" i="36"/>
  <c r="I554" i="36" s="1"/>
  <c r="H360" i="36"/>
  <c r="H554" i="36" s="1"/>
  <c r="G360" i="36"/>
  <c r="G554" i="36" s="1"/>
  <c r="F360" i="36"/>
  <c r="F554" i="36" s="1"/>
  <c r="E360" i="36"/>
  <c r="E554" i="36" s="1"/>
  <c r="D360" i="36"/>
  <c r="D554" i="36" s="1"/>
  <c r="C360" i="36"/>
  <c r="C554" i="36" s="1"/>
  <c r="B360" i="36"/>
  <c r="B554" i="36" s="1"/>
  <c r="Z359" i="36"/>
  <c r="Z553" i="36" s="1"/>
  <c r="W359" i="36"/>
  <c r="W553" i="36" s="1"/>
  <c r="V359" i="36"/>
  <c r="V553" i="36" s="1"/>
  <c r="S359" i="36"/>
  <c r="S553" i="36" s="1"/>
  <c r="R359" i="36"/>
  <c r="R553" i="36" s="1"/>
  <c r="Q359" i="36"/>
  <c r="Q553" i="36" s="1"/>
  <c r="P359" i="36"/>
  <c r="P553" i="36" s="1"/>
  <c r="M359" i="36"/>
  <c r="M553" i="36" s="1"/>
  <c r="L359" i="36"/>
  <c r="L553" i="36" s="1"/>
  <c r="K359" i="36"/>
  <c r="K553" i="36" s="1"/>
  <c r="J359" i="36"/>
  <c r="J553" i="36" s="1"/>
  <c r="I359" i="36"/>
  <c r="I553" i="36" s="1"/>
  <c r="H359" i="36"/>
  <c r="H553" i="36" s="1"/>
  <c r="G359" i="36"/>
  <c r="G553" i="36" s="1"/>
  <c r="F359" i="36"/>
  <c r="F553" i="36" s="1"/>
  <c r="E359" i="36"/>
  <c r="E553" i="36" s="1"/>
  <c r="D359" i="36"/>
  <c r="D553" i="36" s="1"/>
  <c r="C359" i="36"/>
  <c r="C553" i="36" s="1"/>
  <c r="B359" i="36"/>
  <c r="B553" i="36" s="1"/>
  <c r="Z358" i="36"/>
  <c r="Z552" i="36" s="1"/>
  <c r="W358" i="36"/>
  <c r="W552" i="36" s="1"/>
  <c r="V358" i="36"/>
  <c r="V552" i="36" s="1"/>
  <c r="S358" i="36"/>
  <c r="S552" i="36" s="1"/>
  <c r="R358" i="36"/>
  <c r="R552" i="36" s="1"/>
  <c r="Q358" i="36"/>
  <c r="Q552" i="36" s="1"/>
  <c r="P358" i="36"/>
  <c r="P552" i="36" s="1"/>
  <c r="M358" i="36"/>
  <c r="M552" i="36" s="1"/>
  <c r="L358" i="36"/>
  <c r="L552" i="36" s="1"/>
  <c r="K358" i="36"/>
  <c r="K552" i="36" s="1"/>
  <c r="J358" i="36"/>
  <c r="J552" i="36" s="1"/>
  <c r="I358" i="36"/>
  <c r="I552" i="36" s="1"/>
  <c r="H358" i="36"/>
  <c r="H552" i="36" s="1"/>
  <c r="G358" i="36"/>
  <c r="G552" i="36" s="1"/>
  <c r="F358" i="36"/>
  <c r="F552" i="36" s="1"/>
  <c r="E358" i="36"/>
  <c r="E552" i="36" s="1"/>
  <c r="D358" i="36"/>
  <c r="D552" i="36" s="1"/>
  <c r="C358" i="36"/>
  <c r="C552" i="36" s="1"/>
  <c r="B358" i="36"/>
  <c r="B552" i="36" s="1"/>
  <c r="Z357" i="36"/>
  <c r="Z551" i="36" s="1"/>
  <c r="W357" i="36"/>
  <c r="W551" i="36" s="1"/>
  <c r="V357" i="36"/>
  <c r="V551" i="36" s="1"/>
  <c r="S357" i="36"/>
  <c r="S551" i="36" s="1"/>
  <c r="R357" i="36"/>
  <c r="R551" i="36" s="1"/>
  <c r="Q357" i="36"/>
  <c r="Q551" i="36" s="1"/>
  <c r="P357" i="36"/>
  <c r="P551" i="36" s="1"/>
  <c r="M357" i="36"/>
  <c r="M551" i="36" s="1"/>
  <c r="L357" i="36"/>
  <c r="L551" i="36" s="1"/>
  <c r="K357" i="36"/>
  <c r="K551" i="36" s="1"/>
  <c r="J357" i="36"/>
  <c r="J551" i="36" s="1"/>
  <c r="I357" i="36"/>
  <c r="I551" i="36" s="1"/>
  <c r="H357" i="36"/>
  <c r="H551" i="36" s="1"/>
  <c r="G357" i="36"/>
  <c r="G551" i="36" s="1"/>
  <c r="F357" i="36"/>
  <c r="F551" i="36" s="1"/>
  <c r="E357" i="36"/>
  <c r="E551" i="36" s="1"/>
  <c r="D357" i="36"/>
  <c r="D551" i="36" s="1"/>
  <c r="C357" i="36"/>
  <c r="C551" i="36" s="1"/>
  <c r="B357" i="36"/>
  <c r="B551" i="36" s="1"/>
  <c r="Z353" i="36"/>
  <c r="Z547" i="36" s="1"/>
  <c r="W353" i="36"/>
  <c r="W547" i="36" s="1"/>
  <c r="V353" i="36"/>
  <c r="V547" i="36" s="1"/>
  <c r="S353" i="36"/>
  <c r="S547" i="36" s="1"/>
  <c r="R353" i="36"/>
  <c r="R547" i="36" s="1"/>
  <c r="Q353" i="36"/>
  <c r="Q547" i="36" s="1"/>
  <c r="P353" i="36"/>
  <c r="P547" i="36" s="1"/>
  <c r="M353" i="36"/>
  <c r="L353" i="36"/>
  <c r="L547" i="36" s="1"/>
  <c r="K353" i="36"/>
  <c r="K547" i="36" s="1"/>
  <c r="J353" i="36"/>
  <c r="J547" i="36" s="1"/>
  <c r="I353" i="36"/>
  <c r="I547" i="36" s="1"/>
  <c r="F353" i="36"/>
  <c r="F547" i="36" s="1"/>
  <c r="E353" i="36"/>
  <c r="E547" i="36" s="1"/>
  <c r="D353" i="36"/>
  <c r="D547" i="36" s="1"/>
  <c r="C353" i="36"/>
  <c r="C547" i="36" s="1"/>
  <c r="B353" i="36"/>
  <c r="B547" i="36" s="1"/>
  <c r="Z352" i="36"/>
  <c r="Z546" i="36" s="1"/>
  <c r="W352" i="36"/>
  <c r="W546" i="36" s="1"/>
  <c r="V352" i="36"/>
  <c r="V546" i="36" s="1"/>
  <c r="S352" i="36"/>
  <c r="S546" i="36" s="1"/>
  <c r="R352" i="36"/>
  <c r="R546" i="36" s="1"/>
  <c r="Q352" i="36"/>
  <c r="Q546" i="36" s="1"/>
  <c r="P352" i="36"/>
  <c r="P546" i="36" s="1"/>
  <c r="M352" i="36"/>
  <c r="M547" i="36" s="1"/>
  <c r="L352" i="36"/>
  <c r="L546" i="36" s="1"/>
  <c r="K352" i="36"/>
  <c r="K546" i="36" s="1"/>
  <c r="J352" i="36"/>
  <c r="J546" i="36" s="1"/>
  <c r="I352" i="36"/>
  <c r="I546" i="36" s="1"/>
  <c r="F352" i="36"/>
  <c r="F546" i="36" s="1"/>
  <c r="E352" i="36"/>
  <c r="E546" i="36" s="1"/>
  <c r="D352" i="36"/>
  <c r="D546" i="36" s="1"/>
  <c r="C352" i="36"/>
  <c r="C546" i="36" s="1"/>
  <c r="B352" i="36"/>
  <c r="B546" i="36" s="1"/>
  <c r="Z351" i="36"/>
  <c r="Z545" i="36" s="1"/>
  <c r="W351" i="36"/>
  <c r="W545" i="36" s="1"/>
  <c r="V351" i="36"/>
  <c r="V545" i="36" s="1"/>
  <c r="S351" i="36"/>
  <c r="S545" i="36" s="1"/>
  <c r="R351" i="36"/>
  <c r="R545" i="36" s="1"/>
  <c r="Q351" i="36"/>
  <c r="Q545" i="36" s="1"/>
  <c r="P351" i="36"/>
  <c r="P545" i="36" s="1"/>
  <c r="M351" i="36"/>
  <c r="L351" i="36"/>
  <c r="L545" i="36" s="1"/>
  <c r="K351" i="36"/>
  <c r="K545" i="36" s="1"/>
  <c r="J351" i="36"/>
  <c r="J545" i="36" s="1"/>
  <c r="I351" i="36"/>
  <c r="I545" i="36" s="1"/>
  <c r="G351" i="36"/>
  <c r="G545" i="36" s="1"/>
  <c r="F351" i="36"/>
  <c r="F545" i="36" s="1"/>
  <c r="E351" i="36"/>
  <c r="E545" i="36" s="1"/>
  <c r="D351" i="36"/>
  <c r="D545" i="36" s="1"/>
  <c r="C351" i="36"/>
  <c r="C545" i="36" s="1"/>
  <c r="B351" i="36"/>
  <c r="B545" i="36" s="1"/>
  <c r="Z350" i="36"/>
  <c r="Z544" i="36" s="1"/>
  <c r="W350" i="36"/>
  <c r="W544" i="36" s="1"/>
  <c r="V350" i="36"/>
  <c r="V544" i="36" s="1"/>
  <c r="S350" i="36"/>
  <c r="S544" i="36" s="1"/>
  <c r="R350" i="36"/>
  <c r="R544" i="36" s="1"/>
  <c r="Q350" i="36"/>
  <c r="Q544" i="36" s="1"/>
  <c r="P350" i="36"/>
  <c r="P544" i="36" s="1"/>
  <c r="M350" i="36"/>
  <c r="M544" i="36" s="1"/>
  <c r="L350" i="36"/>
  <c r="L544" i="36" s="1"/>
  <c r="K350" i="36"/>
  <c r="K544" i="36" s="1"/>
  <c r="J350" i="36"/>
  <c r="J544" i="36" s="1"/>
  <c r="I350" i="36"/>
  <c r="I544" i="36" s="1"/>
  <c r="F350" i="36"/>
  <c r="F544" i="36" s="1"/>
  <c r="E350" i="36"/>
  <c r="E544" i="36" s="1"/>
  <c r="D350" i="36"/>
  <c r="D544" i="36" s="1"/>
  <c r="C350" i="36"/>
  <c r="C544" i="36" s="1"/>
  <c r="B350" i="36"/>
  <c r="B544" i="36" s="1"/>
  <c r="Z349" i="36"/>
  <c r="Z543" i="36" s="1"/>
  <c r="W349" i="36"/>
  <c r="W543" i="36" s="1"/>
  <c r="V349" i="36"/>
  <c r="V543" i="36" s="1"/>
  <c r="S349" i="36"/>
  <c r="S543" i="36" s="1"/>
  <c r="R349" i="36"/>
  <c r="R543" i="36" s="1"/>
  <c r="Q349" i="36"/>
  <c r="Q543" i="36" s="1"/>
  <c r="P349" i="36"/>
  <c r="P543" i="36" s="1"/>
  <c r="M349" i="36"/>
  <c r="M543" i="36" s="1"/>
  <c r="L349" i="36"/>
  <c r="L543" i="36" s="1"/>
  <c r="K349" i="36"/>
  <c r="K543" i="36" s="1"/>
  <c r="J349" i="36"/>
  <c r="J543" i="36" s="1"/>
  <c r="I349" i="36"/>
  <c r="I543" i="36" s="1"/>
  <c r="F349" i="36"/>
  <c r="F543" i="36" s="1"/>
  <c r="E349" i="36"/>
  <c r="E543" i="36" s="1"/>
  <c r="D349" i="36"/>
  <c r="D543" i="36" s="1"/>
  <c r="C349" i="36"/>
  <c r="C543" i="36" s="1"/>
  <c r="B349" i="36"/>
  <c r="B543" i="36" s="1"/>
  <c r="Z348" i="36"/>
  <c r="Z542" i="36" s="1"/>
  <c r="W348" i="36"/>
  <c r="W542" i="36" s="1"/>
  <c r="V348" i="36"/>
  <c r="V542" i="36" s="1"/>
  <c r="S348" i="36"/>
  <c r="S542" i="36" s="1"/>
  <c r="R348" i="36"/>
  <c r="R542" i="36" s="1"/>
  <c r="Q348" i="36"/>
  <c r="Q542" i="36" s="1"/>
  <c r="P348" i="36"/>
  <c r="P542" i="36" s="1"/>
  <c r="M348" i="36"/>
  <c r="M542" i="36" s="1"/>
  <c r="L348" i="36"/>
  <c r="L542" i="36" s="1"/>
  <c r="K348" i="36"/>
  <c r="K542" i="36" s="1"/>
  <c r="J348" i="36"/>
  <c r="J542" i="36" s="1"/>
  <c r="I348" i="36"/>
  <c r="I542" i="36" s="1"/>
  <c r="F348" i="36"/>
  <c r="F542" i="36" s="1"/>
  <c r="E348" i="36"/>
  <c r="E542" i="36" s="1"/>
  <c r="D348" i="36"/>
  <c r="D542" i="36" s="1"/>
  <c r="C348" i="36"/>
  <c r="C542" i="36" s="1"/>
  <c r="B348" i="36"/>
  <c r="B542" i="36" s="1"/>
  <c r="Z347" i="36"/>
  <c r="Z541" i="36" s="1"/>
  <c r="W347" i="36"/>
  <c r="W541" i="36" s="1"/>
  <c r="V347" i="36"/>
  <c r="V541" i="36" s="1"/>
  <c r="S347" i="36"/>
  <c r="S541" i="36" s="1"/>
  <c r="R347" i="36"/>
  <c r="R541" i="36" s="1"/>
  <c r="Q347" i="36"/>
  <c r="Q541" i="36" s="1"/>
  <c r="P347" i="36"/>
  <c r="P541" i="36" s="1"/>
  <c r="M347" i="36"/>
  <c r="M541" i="36" s="1"/>
  <c r="L347" i="36"/>
  <c r="L541" i="36" s="1"/>
  <c r="K347" i="36"/>
  <c r="K541" i="36" s="1"/>
  <c r="J347" i="36"/>
  <c r="J541" i="36" s="1"/>
  <c r="I347" i="36"/>
  <c r="I541" i="36" s="1"/>
  <c r="F347" i="36"/>
  <c r="F541" i="36" s="1"/>
  <c r="E347" i="36"/>
  <c r="E541" i="36" s="1"/>
  <c r="D347" i="36"/>
  <c r="D541" i="36" s="1"/>
  <c r="C347" i="36"/>
  <c r="C541" i="36" s="1"/>
  <c r="B347" i="36"/>
  <c r="B541" i="36" s="1"/>
  <c r="Z343" i="36"/>
  <c r="Z536" i="36" s="1"/>
  <c r="W343" i="36"/>
  <c r="W536" i="36" s="1"/>
  <c r="V343" i="36"/>
  <c r="V536" i="36" s="1"/>
  <c r="S343" i="36"/>
  <c r="S536" i="36" s="1"/>
  <c r="R343" i="36"/>
  <c r="R536" i="36" s="1"/>
  <c r="Q343" i="36"/>
  <c r="Q536" i="36" s="1"/>
  <c r="P343" i="36"/>
  <c r="P536" i="36" s="1"/>
  <c r="M343" i="36"/>
  <c r="M536" i="36" s="1"/>
  <c r="L343" i="36"/>
  <c r="L536" i="36" s="1"/>
  <c r="K343" i="36"/>
  <c r="K536" i="36" s="1"/>
  <c r="J343" i="36"/>
  <c r="J536" i="36" s="1"/>
  <c r="I343" i="36"/>
  <c r="I536" i="36" s="1"/>
  <c r="H343" i="36"/>
  <c r="H536" i="36" s="1"/>
  <c r="G343" i="36"/>
  <c r="G536" i="36" s="1"/>
  <c r="F343" i="36"/>
  <c r="F536" i="36" s="1"/>
  <c r="E343" i="36"/>
  <c r="E536" i="36" s="1"/>
  <c r="D343" i="36"/>
  <c r="D536" i="36" s="1"/>
  <c r="C343" i="36"/>
  <c r="C536" i="36" s="1"/>
  <c r="B343" i="36"/>
  <c r="B536" i="36" s="1"/>
  <c r="Z342" i="36"/>
  <c r="Z535" i="36" s="1"/>
  <c r="W342" i="36"/>
  <c r="W535" i="36" s="1"/>
  <c r="V342" i="36"/>
  <c r="V535" i="36" s="1"/>
  <c r="S342" i="36"/>
  <c r="S535" i="36" s="1"/>
  <c r="R342" i="36"/>
  <c r="R535" i="36" s="1"/>
  <c r="Q342" i="36"/>
  <c r="Q535" i="36" s="1"/>
  <c r="P342" i="36"/>
  <c r="P535" i="36" s="1"/>
  <c r="M342" i="36"/>
  <c r="M535" i="36" s="1"/>
  <c r="L342" i="36"/>
  <c r="L535" i="36" s="1"/>
  <c r="K342" i="36"/>
  <c r="K535" i="36" s="1"/>
  <c r="J342" i="36"/>
  <c r="J535" i="36" s="1"/>
  <c r="I342" i="36"/>
  <c r="I535" i="36" s="1"/>
  <c r="H342" i="36"/>
  <c r="H535" i="36" s="1"/>
  <c r="G342" i="36"/>
  <c r="G535" i="36" s="1"/>
  <c r="F342" i="36"/>
  <c r="F535" i="36" s="1"/>
  <c r="E342" i="36"/>
  <c r="E535" i="36" s="1"/>
  <c r="D342" i="36"/>
  <c r="D535" i="36" s="1"/>
  <c r="C342" i="36"/>
  <c r="C535" i="36" s="1"/>
  <c r="B342" i="36"/>
  <c r="B535" i="36" s="1"/>
  <c r="Z341" i="36"/>
  <c r="Z534" i="36" s="1"/>
  <c r="W341" i="36"/>
  <c r="W534" i="36" s="1"/>
  <c r="V341" i="36"/>
  <c r="V534" i="36" s="1"/>
  <c r="S341" i="36"/>
  <c r="S534" i="36" s="1"/>
  <c r="R341" i="36"/>
  <c r="R534" i="36" s="1"/>
  <c r="Q341" i="36"/>
  <c r="Q534" i="36" s="1"/>
  <c r="P341" i="36"/>
  <c r="P534" i="36" s="1"/>
  <c r="M341" i="36"/>
  <c r="M534" i="36" s="1"/>
  <c r="L341" i="36"/>
  <c r="L534" i="36" s="1"/>
  <c r="K341" i="36"/>
  <c r="K534" i="36" s="1"/>
  <c r="J341" i="36"/>
  <c r="J534" i="36" s="1"/>
  <c r="I341" i="36"/>
  <c r="I534" i="36" s="1"/>
  <c r="H341" i="36"/>
  <c r="H534" i="36" s="1"/>
  <c r="G341" i="36"/>
  <c r="G534" i="36" s="1"/>
  <c r="F341" i="36"/>
  <c r="F534" i="36" s="1"/>
  <c r="E341" i="36"/>
  <c r="E534" i="36" s="1"/>
  <c r="D341" i="36"/>
  <c r="D534" i="36" s="1"/>
  <c r="C341" i="36"/>
  <c r="C534" i="36" s="1"/>
  <c r="B341" i="36"/>
  <c r="B534" i="36" s="1"/>
  <c r="Z340" i="36"/>
  <c r="Z533" i="36" s="1"/>
  <c r="W340" i="36"/>
  <c r="W533" i="36" s="1"/>
  <c r="V340" i="36"/>
  <c r="V533" i="36" s="1"/>
  <c r="S340" i="36"/>
  <c r="S533" i="36" s="1"/>
  <c r="R340" i="36"/>
  <c r="R533" i="36" s="1"/>
  <c r="Q340" i="36"/>
  <c r="Q533" i="36" s="1"/>
  <c r="P340" i="36"/>
  <c r="P533" i="36" s="1"/>
  <c r="M340" i="36"/>
  <c r="M533" i="36" s="1"/>
  <c r="L340" i="36"/>
  <c r="L533" i="36" s="1"/>
  <c r="K340" i="36"/>
  <c r="K533" i="36" s="1"/>
  <c r="J340" i="36"/>
  <c r="J533" i="36" s="1"/>
  <c r="I340" i="36"/>
  <c r="I533" i="36" s="1"/>
  <c r="H340" i="36"/>
  <c r="H533" i="36" s="1"/>
  <c r="G340" i="36"/>
  <c r="G533" i="36" s="1"/>
  <c r="F340" i="36"/>
  <c r="F533" i="36" s="1"/>
  <c r="E340" i="36"/>
  <c r="E533" i="36" s="1"/>
  <c r="D340" i="36"/>
  <c r="D533" i="36" s="1"/>
  <c r="C340" i="36"/>
  <c r="C533" i="36" s="1"/>
  <c r="B340" i="36"/>
  <c r="B533" i="36" s="1"/>
  <c r="Z339" i="36"/>
  <c r="Z532" i="36" s="1"/>
  <c r="W339" i="36"/>
  <c r="W532" i="36" s="1"/>
  <c r="V339" i="36"/>
  <c r="V532" i="36" s="1"/>
  <c r="S339" i="36"/>
  <c r="S532" i="36" s="1"/>
  <c r="R339" i="36"/>
  <c r="R532" i="36" s="1"/>
  <c r="Q339" i="36"/>
  <c r="Q532" i="36" s="1"/>
  <c r="P339" i="36"/>
  <c r="P532" i="36" s="1"/>
  <c r="M339" i="36"/>
  <c r="M532" i="36" s="1"/>
  <c r="L339" i="36"/>
  <c r="L532" i="36" s="1"/>
  <c r="K339" i="36"/>
  <c r="K532" i="36" s="1"/>
  <c r="J339" i="36"/>
  <c r="J532" i="36" s="1"/>
  <c r="I339" i="36"/>
  <c r="I532" i="36" s="1"/>
  <c r="H339" i="36"/>
  <c r="H532" i="36" s="1"/>
  <c r="G339" i="36"/>
  <c r="G532" i="36" s="1"/>
  <c r="F339" i="36"/>
  <c r="F532" i="36" s="1"/>
  <c r="E339" i="36"/>
  <c r="E532" i="36" s="1"/>
  <c r="D339" i="36"/>
  <c r="D532" i="36" s="1"/>
  <c r="C339" i="36"/>
  <c r="C532" i="36" s="1"/>
  <c r="B339" i="36"/>
  <c r="B532" i="36" s="1"/>
  <c r="Z338" i="36"/>
  <c r="Z531" i="36" s="1"/>
  <c r="W338" i="36"/>
  <c r="W531" i="36" s="1"/>
  <c r="V338" i="36"/>
  <c r="V531" i="36" s="1"/>
  <c r="S338" i="36"/>
  <c r="S531" i="36" s="1"/>
  <c r="R338" i="36"/>
  <c r="R531" i="36" s="1"/>
  <c r="Q338" i="36"/>
  <c r="Q531" i="36" s="1"/>
  <c r="P338" i="36"/>
  <c r="P531" i="36" s="1"/>
  <c r="M338" i="36"/>
  <c r="M531" i="36" s="1"/>
  <c r="L338" i="36"/>
  <c r="L531" i="36" s="1"/>
  <c r="K338" i="36"/>
  <c r="K531" i="36" s="1"/>
  <c r="J338" i="36"/>
  <c r="J531" i="36" s="1"/>
  <c r="I338" i="36"/>
  <c r="I531" i="36" s="1"/>
  <c r="H338" i="36"/>
  <c r="H531" i="36" s="1"/>
  <c r="G338" i="36"/>
  <c r="G531" i="36" s="1"/>
  <c r="F338" i="36"/>
  <c r="F531" i="36" s="1"/>
  <c r="E338" i="36"/>
  <c r="E531" i="36" s="1"/>
  <c r="D338" i="36"/>
  <c r="D531" i="36" s="1"/>
  <c r="C338" i="36"/>
  <c r="C531" i="36" s="1"/>
  <c r="B338" i="36"/>
  <c r="B531" i="36" s="1"/>
  <c r="Z337" i="36"/>
  <c r="Z530" i="36" s="1"/>
  <c r="W337" i="36"/>
  <c r="W530" i="36" s="1"/>
  <c r="V337" i="36"/>
  <c r="V530" i="36" s="1"/>
  <c r="S337" i="36"/>
  <c r="S530" i="36" s="1"/>
  <c r="R337" i="36"/>
  <c r="R530" i="36" s="1"/>
  <c r="Q337" i="36"/>
  <c r="Q530" i="36" s="1"/>
  <c r="P337" i="36"/>
  <c r="P530" i="36" s="1"/>
  <c r="M337" i="36"/>
  <c r="M530" i="36" s="1"/>
  <c r="L337" i="36"/>
  <c r="L530" i="36" s="1"/>
  <c r="K337" i="36"/>
  <c r="K530" i="36" s="1"/>
  <c r="J337" i="36"/>
  <c r="J530" i="36" s="1"/>
  <c r="I337" i="36"/>
  <c r="I530" i="36" s="1"/>
  <c r="H337" i="36"/>
  <c r="H530" i="36" s="1"/>
  <c r="G337" i="36"/>
  <c r="G530" i="36" s="1"/>
  <c r="F337" i="36"/>
  <c r="F530" i="36" s="1"/>
  <c r="E337" i="36"/>
  <c r="E530" i="36" s="1"/>
  <c r="D337" i="36"/>
  <c r="D530" i="36" s="1"/>
  <c r="C337" i="36"/>
  <c r="C530" i="36" s="1"/>
  <c r="B337" i="36"/>
  <c r="B530" i="36" s="1"/>
  <c r="Z333" i="36"/>
  <c r="Z526" i="36" s="1"/>
  <c r="W333" i="36"/>
  <c r="W526" i="36" s="1"/>
  <c r="V333" i="36"/>
  <c r="V526" i="36" s="1"/>
  <c r="S333" i="36"/>
  <c r="S526" i="36" s="1"/>
  <c r="R333" i="36"/>
  <c r="R526" i="36" s="1"/>
  <c r="Q333" i="36"/>
  <c r="Q526" i="36" s="1"/>
  <c r="P333" i="36"/>
  <c r="P526" i="36" s="1"/>
  <c r="M333" i="36"/>
  <c r="M526" i="36" s="1"/>
  <c r="L333" i="36"/>
  <c r="L526" i="36" s="1"/>
  <c r="K333" i="36"/>
  <c r="K526" i="36" s="1"/>
  <c r="J333" i="36"/>
  <c r="J526" i="36" s="1"/>
  <c r="I333" i="36"/>
  <c r="I526" i="36" s="1"/>
  <c r="H333" i="36"/>
  <c r="H526" i="36" s="1"/>
  <c r="G333" i="36"/>
  <c r="G526" i="36" s="1"/>
  <c r="F333" i="36"/>
  <c r="F526" i="36" s="1"/>
  <c r="E333" i="36"/>
  <c r="E526" i="36" s="1"/>
  <c r="D333" i="36"/>
  <c r="D526" i="36" s="1"/>
  <c r="C333" i="36"/>
  <c r="C526" i="36" s="1"/>
  <c r="B333" i="36"/>
  <c r="B526" i="36" s="1"/>
  <c r="Z332" i="36"/>
  <c r="Z525" i="36" s="1"/>
  <c r="W332" i="36"/>
  <c r="W525" i="36" s="1"/>
  <c r="V332" i="36"/>
  <c r="V525" i="36" s="1"/>
  <c r="S332" i="36"/>
  <c r="S525" i="36" s="1"/>
  <c r="R332" i="36"/>
  <c r="R525" i="36" s="1"/>
  <c r="Q332" i="36"/>
  <c r="Q525" i="36" s="1"/>
  <c r="P332" i="36"/>
  <c r="P525" i="36" s="1"/>
  <c r="M332" i="36"/>
  <c r="M525" i="36" s="1"/>
  <c r="L332" i="36"/>
  <c r="L525" i="36" s="1"/>
  <c r="K332" i="36"/>
  <c r="K525" i="36" s="1"/>
  <c r="J332" i="36"/>
  <c r="J525" i="36" s="1"/>
  <c r="I332" i="36"/>
  <c r="I525" i="36" s="1"/>
  <c r="H332" i="36"/>
  <c r="H525" i="36" s="1"/>
  <c r="G332" i="36"/>
  <c r="G525" i="36" s="1"/>
  <c r="F332" i="36"/>
  <c r="F525" i="36" s="1"/>
  <c r="E332" i="36"/>
  <c r="E525" i="36" s="1"/>
  <c r="D332" i="36"/>
  <c r="D525" i="36" s="1"/>
  <c r="C332" i="36"/>
  <c r="C525" i="36" s="1"/>
  <c r="B332" i="36"/>
  <c r="B525" i="36" s="1"/>
  <c r="Z331" i="36"/>
  <c r="Z524" i="36" s="1"/>
  <c r="W331" i="36"/>
  <c r="W524" i="36" s="1"/>
  <c r="V331" i="36"/>
  <c r="V524" i="36" s="1"/>
  <c r="S331" i="36"/>
  <c r="S524" i="36" s="1"/>
  <c r="R331" i="36"/>
  <c r="R524" i="36" s="1"/>
  <c r="Q331" i="36"/>
  <c r="Q524" i="36" s="1"/>
  <c r="P331" i="36"/>
  <c r="P524" i="36" s="1"/>
  <c r="M331" i="36"/>
  <c r="M524" i="36" s="1"/>
  <c r="L331" i="36"/>
  <c r="L524" i="36" s="1"/>
  <c r="K331" i="36"/>
  <c r="K524" i="36" s="1"/>
  <c r="J331" i="36"/>
  <c r="J524" i="36" s="1"/>
  <c r="I331" i="36"/>
  <c r="I524" i="36" s="1"/>
  <c r="H331" i="36"/>
  <c r="H524" i="36" s="1"/>
  <c r="G331" i="36"/>
  <c r="G524" i="36" s="1"/>
  <c r="F331" i="36"/>
  <c r="F524" i="36" s="1"/>
  <c r="E331" i="36"/>
  <c r="E524" i="36" s="1"/>
  <c r="D331" i="36"/>
  <c r="D524" i="36" s="1"/>
  <c r="C331" i="36"/>
  <c r="C524" i="36" s="1"/>
  <c r="B331" i="36"/>
  <c r="B524" i="36" s="1"/>
  <c r="Z330" i="36"/>
  <c r="Z523" i="36" s="1"/>
  <c r="W330" i="36"/>
  <c r="W523" i="36" s="1"/>
  <c r="V330" i="36"/>
  <c r="V523" i="36" s="1"/>
  <c r="S330" i="36"/>
  <c r="S523" i="36" s="1"/>
  <c r="R330" i="36"/>
  <c r="R523" i="36" s="1"/>
  <c r="Q330" i="36"/>
  <c r="Q523" i="36" s="1"/>
  <c r="P330" i="36"/>
  <c r="P523" i="36" s="1"/>
  <c r="M330" i="36"/>
  <c r="M523" i="36" s="1"/>
  <c r="L330" i="36"/>
  <c r="L523" i="36" s="1"/>
  <c r="K330" i="36"/>
  <c r="K523" i="36" s="1"/>
  <c r="J330" i="36"/>
  <c r="J523" i="36" s="1"/>
  <c r="I330" i="36"/>
  <c r="I523" i="36" s="1"/>
  <c r="H330" i="36"/>
  <c r="H523" i="36" s="1"/>
  <c r="G330" i="36"/>
  <c r="G523" i="36" s="1"/>
  <c r="F330" i="36"/>
  <c r="F523" i="36" s="1"/>
  <c r="E330" i="36"/>
  <c r="E523" i="36" s="1"/>
  <c r="D330" i="36"/>
  <c r="D523" i="36" s="1"/>
  <c r="C330" i="36"/>
  <c r="C523" i="36" s="1"/>
  <c r="B330" i="36"/>
  <c r="B523" i="36" s="1"/>
  <c r="Z329" i="36"/>
  <c r="Z522" i="36" s="1"/>
  <c r="W329" i="36"/>
  <c r="W522" i="36" s="1"/>
  <c r="V329" i="36"/>
  <c r="V522" i="36" s="1"/>
  <c r="S329" i="36"/>
  <c r="S522" i="36" s="1"/>
  <c r="R329" i="36"/>
  <c r="R522" i="36" s="1"/>
  <c r="Q329" i="36"/>
  <c r="Q522" i="36" s="1"/>
  <c r="P329" i="36"/>
  <c r="P522" i="36" s="1"/>
  <c r="M329" i="36"/>
  <c r="M522" i="36" s="1"/>
  <c r="L329" i="36"/>
  <c r="L522" i="36" s="1"/>
  <c r="K329" i="36"/>
  <c r="K522" i="36" s="1"/>
  <c r="J329" i="36"/>
  <c r="J522" i="36" s="1"/>
  <c r="I329" i="36"/>
  <c r="I522" i="36" s="1"/>
  <c r="H329" i="36"/>
  <c r="H522" i="36" s="1"/>
  <c r="G329" i="36"/>
  <c r="G522" i="36" s="1"/>
  <c r="F329" i="36"/>
  <c r="F522" i="36" s="1"/>
  <c r="E329" i="36"/>
  <c r="E522" i="36" s="1"/>
  <c r="D329" i="36"/>
  <c r="D522" i="36" s="1"/>
  <c r="C329" i="36"/>
  <c r="C522" i="36" s="1"/>
  <c r="B329" i="36"/>
  <c r="B522" i="36" s="1"/>
  <c r="Z328" i="36"/>
  <c r="Z521" i="36" s="1"/>
  <c r="W328" i="36"/>
  <c r="W521" i="36" s="1"/>
  <c r="V328" i="36"/>
  <c r="V521" i="36" s="1"/>
  <c r="S328" i="36"/>
  <c r="S521" i="36" s="1"/>
  <c r="R328" i="36"/>
  <c r="R521" i="36" s="1"/>
  <c r="Q328" i="36"/>
  <c r="Q521" i="36" s="1"/>
  <c r="P328" i="36"/>
  <c r="P521" i="36" s="1"/>
  <c r="M328" i="36"/>
  <c r="M521" i="36" s="1"/>
  <c r="L328" i="36"/>
  <c r="L521" i="36" s="1"/>
  <c r="K328" i="36"/>
  <c r="K521" i="36" s="1"/>
  <c r="J328" i="36"/>
  <c r="J521" i="36" s="1"/>
  <c r="I328" i="36"/>
  <c r="I521" i="36" s="1"/>
  <c r="H328" i="36"/>
  <c r="H521" i="36" s="1"/>
  <c r="G328" i="36"/>
  <c r="G521" i="36" s="1"/>
  <c r="F328" i="36"/>
  <c r="F521" i="36" s="1"/>
  <c r="E328" i="36"/>
  <c r="E521" i="36" s="1"/>
  <c r="D328" i="36"/>
  <c r="D521" i="36" s="1"/>
  <c r="C328" i="36"/>
  <c r="C521" i="36" s="1"/>
  <c r="B328" i="36"/>
  <c r="B521" i="36" s="1"/>
  <c r="Z327" i="36"/>
  <c r="Z520" i="36" s="1"/>
  <c r="W327" i="36"/>
  <c r="W520" i="36" s="1"/>
  <c r="V327" i="36"/>
  <c r="V520" i="36" s="1"/>
  <c r="S327" i="36"/>
  <c r="S520" i="36" s="1"/>
  <c r="R327" i="36"/>
  <c r="R520" i="36" s="1"/>
  <c r="Q327" i="36"/>
  <c r="Q520" i="36" s="1"/>
  <c r="P327" i="36"/>
  <c r="P520" i="36" s="1"/>
  <c r="M327" i="36"/>
  <c r="M520" i="36" s="1"/>
  <c r="L327" i="36"/>
  <c r="L520" i="36" s="1"/>
  <c r="K327" i="36"/>
  <c r="K520" i="36" s="1"/>
  <c r="J327" i="36"/>
  <c r="J520" i="36" s="1"/>
  <c r="I327" i="36"/>
  <c r="I520" i="36" s="1"/>
  <c r="H327" i="36"/>
  <c r="H520" i="36" s="1"/>
  <c r="G327" i="36"/>
  <c r="G520" i="36" s="1"/>
  <c r="F327" i="36"/>
  <c r="F520" i="36" s="1"/>
  <c r="E327" i="36"/>
  <c r="E520" i="36" s="1"/>
  <c r="D327" i="36"/>
  <c r="D520" i="36" s="1"/>
  <c r="C327" i="36"/>
  <c r="C520" i="36" s="1"/>
  <c r="B327" i="36"/>
  <c r="B520" i="36" s="1"/>
  <c r="Z323" i="36"/>
  <c r="Z516" i="36" s="1"/>
  <c r="W323" i="36"/>
  <c r="W516" i="36" s="1"/>
  <c r="V323" i="36"/>
  <c r="V516" i="36" s="1"/>
  <c r="S323" i="36"/>
  <c r="S516" i="36" s="1"/>
  <c r="R323" i="36"/>
  <c r="R516" i="36" s="1"/>
  <c r="Q323" i="36"/>
  <c r="Q516" i="36" s="1"/>
  <c r="P323" i="36"/>
  <c r="P516" i="36" s="1"/>
  <c r="M323" i="36"/>
  <c r="M516" i="36" s="1"/>
  <c r="L323" i="36"/>
  <c r="L516" i="36" s="1"/>
  <c r="K323" i="36"/>
  <c r="K516" i="36" s="1"/>
  <c r="J323" i="36"/>
  <c r="J516" i="36" s="1"/>
  <c r="I323" i="36"/>
  <c r="I516" i="36" s="1"/>
  <c r="H323" i="36"/>
  <c r="H516" i="36" s="1"/>
  <c r="G323" i="36"/>
  <c r="G516" i="36" s="1"/>
  <c r="F323" i="36"/>
  <c r="F516" i="36" s="1"/>
  <c r="E323" i="36"/>
  <c r="E516" i="36" s="1"/>
  <c r="D323" i="36"/>
  <c r="D516" i="36" s="1"/>
  <c r="C323" i="36"/>
  <c r="C516" i="36" s="1"/>
  <c r="B323" i="36"/>
  <c r="B516" i="36" s="1"/>
  <c r="Z322" i="36"/>
  <c r="Z515" i="36" s="1"/>
  <c r="W322" i="36"/>
  <c r="W515" i="36" s="1"/>
  <c r="V322" i="36"/>
  <c r="V515" i="36" s="1"/>
  <c r="S322" i="36"/>
  <c r="S515" i="36" s="1"/>
  <c r="R322" i="36"/>
  <c r="R515" i="36" s="1"/>
  <c r="Q322" i="36"/>
  <c r="Q515" i="36" s="1"/>
  <c r="P322" i="36"/>
  <c r="P515" i="36" s="1"/>
  <c r="M322" i="36"/>
  <c r="M515" i="36" s="1"/>
  <c r="L322" i="36"/>
  <c r="L515" i="36" s="1"/>
  <c r="K322" i="36"/>
  <c r="K515" i="36" s="1"/>
  <c r="J322" i="36"/>
  <c r="J515" i="36" s="1"/>
  <c r="I322" i="36"/>
  <c r="I515" i="36" s="1"/>
  <c r="H322" i="36"/>
  <c r="H515" i="36" s="1"/>
  <c r="G322" i="36"/>
  <c r="G515" i="36" s="1"/>
  <c r="F322" i="36"/>
  <c r="F515" i="36" s="1"/>
  <c r="E322" i="36"/>
  <c r="E515" i="36" s="1"/>
  <c r="D322" i="36"/>
  <c r="D515" i="36" s="1"/>
  <c r="C322" i="36"/>
  <c r="C515" i="36" s="1"/>
  <c r="B322" i="36"/>
  <c r="B515" i="36" s="1"/>
  <c r="Z321" i="36"/>
  <c r="Z513" i="36" s="1"/>
  <c r="W321" i="36"/>
  <c r="W513" i="36" s="1"/>
  <c r="V321" i="36"/>
  <c r="V513" i="36" s="1"/>
  <c r="S321" i="36"/>
  <c r="S513" i="36" s="1"/>
  <c r="R321" i="36"/>
  <c r="R513" i="36" s="1"/>
  <c r="Q321" i="36"/>
  <c r="Q513" i="36" s="1"/>
  <c r="P321" i="36"/>
  <c r="P513" i="36" s="1"/>
  <c r="M321" i="36"/>
  <c r="M513" i="36" s="1"/>
  <c r="L321" i="36"/>
  <c r="L513" i="36" s="1"/>
  <c r="K321" i="36"/>
  <c r="K513" i="36" s="1"/>
  <c r="J321" i="36"/>
  <c r="J513" i="36" s="1"/>
  <c r="I321" i="36"/>
  <c r="I513" i="36" s="1"/>
  <c r="H321" i="36"/>
  <c r="H513" i="36" s="1"/>
  <c r="G321" i="36"/>
  <c r="G513" i="36" s="1"/>
  <c r="F321" i="36"/>
  <c r="F513" i="36" s="1"/>
  <c r="E321" i="36"/>
  <c r="E513" i="36" s="1"/>
  <c r="D321" i="36"/>
  <c r="D513" i="36" s="1"/>
  <c r="C321" i="36"/>
  <c r="C513" i="36" s="1"/>
  <c r="B321" i="36"/>
  <c r="B513" i="36" s="1"/>
  <c r="Z320" i="36"/>
  <c r="Z512" i="36" s="1"/>
  <c r="W320" i="36"/>
  <c r="W512" i="36" s="1"/>
  <c r="V320" i="36"/>
  <c r="V512" i="36" s="1"/>
  <c r="S320" i="36"/>
  <c r="S512" i="36" s="1"/>
  <c r="R320" i="36"/>
  <c r="R512" i="36" s="1"/>
  <c r="Q320" i="36"/>
  <c r="Q512" i="36" s="1"/>
  <c r="P320" i="36"/>
  <c r="P512" i="36" s="1"/>
  <c r="M320" i="36"/>
  <c r="M512" i="36" s="1"/>
  <c r="L320" i="36"/>
  <c r="L512" i="36" s="1"/>
  <c r="K320" i="36"/>
  <c r="K512" i="36" s="1"/>
  <c r="J320" i="36"/>
  <c r="J512" i="36" s="1"/>
  <c r="I320" i="36"/>
  <c r="I512" i="36" s="1"/>
  <c r="H320" i="36"/>
  <c r="H512" i="36" s="1"/>
  <c r="G320" i="36"/>
  <c r="G512" i="36" s="1"/>
  <c r="F320" i="36"/>
  <c r="F512" i="36" s="1"/>
  <c r="E320" i="36"/>
  <c r="E512" i="36" s="1"/>
  <c r="D320" i="36"/>
  <c r="D512" i="36" s="1"/>
  <c r="C320" i="36"/>
  <c r="C512" i="36" s="1"/>
  <c r="B320" i="36"/>
  <c r="B512" i="36" s="1"/>
  <c r="Z319" i="36"/>
  <c r="Z511" i="36" s="1"/>
  <c r="W319" i="36"/>
  <c r="W511" i="36" s="1"/>
  <c r="V319" i="36"/>
  <c r="V511" i="36" s="1"/>
  <c r="S319" i="36"/>
  <c r="S511" i="36" s="1"/>
  <c r="R319" i="36"/>
  <c r="R511" i="36" s="1"/>
  <c r="Q319" i="36"/>
  <c r="Q511" i="36" s="1"/>
  <c r="P319" i="36"/>
  <c r="P511" i="36" s="1"/>
  <c r="M319" i="36"/>
  <c r="M511" i="36" s="1"/>
  <c r="L319" i="36"/>
  <c r="L511" i="36" s="1"/>
  <c r="K319" i="36"/>
  <c r="K511" i="36" s="1"/>
  <c r="J319" i="36"/>
  <c r="J511" i="36" s="1"/>
  <c r="I319" i="36"/>
  <c r="I511" i="36" s="1"/>
  <c r="H319" i="36"/>
  <c r="H511" i="36" s="1"/>
  <c r="G319" i="36"/>
  <c r="G511" i="36" s="1"/>
  <c r="F319" i="36"/>
  <c r="F511" i="36" s="1"/>
  <c r="E319" i="36"/>
  <c r="E511" i="36" s="1"/>
  <c r="D319" i="36"/>
  <c r="D511" i="36" s="1"/>
  <c r="C319" i="36"/>
  <c r="C511" i="36" s="1"/>
  <c r="B319" i="36"/>
  <c r="B511" i="36" s="1"/>
  <c r="Z318" i="36"/>
  <c r="Z510" i="36" s="1"/>
  <c r="W318" i="36"/>
  <c r="W510" i="36" s="1"/>
  <c r="V318" i="36"/>
  <c r="V510" i="36" s="1"/>
  <c r="S318" i="36"/>
  <c r="S510" i="36" s="1"/>
  <c r="R318" i="36"/>
  <c r="R510" i="36" s="1"/>
  <c r="Q318" i="36"/>
  <c r="Q510" i="36" s="1"/>
  <c r="P318" i="36"/>
  <c r="P510" i="36" s="1"/>
  <c r="M318" i="36"/>
  <c r="M510" i="36" s="1"/>
  <c r="L318" i="36"/>
  <c r="L510" i="36" s="1"/>
  <c r="K318" i="36"/>
  <c r="K510" i="36" s="1"/>
  <c r="J318" i="36"/>
  <c r="J510" i="36" s="1"/>
  <c r="I318" i="36"/>
  <c r="I510" i="36" s="1"/>
  <c r="H318" i="36"/>
  <c r="H510" i="36" s="1"/>
  <c r="G318" i="36"/>
  <c r="G510" i="36" s="1"/>
  <c r="F318" i="36"/>
  <c r="F510" i="36" s="1"/>
  <c r="E318" i="36"/>
  <c r="E510" i="36" s="1"/>
  <c r="D318" i="36"/>
  <c r="D510" i="36" s="1"/>
  <c r="C318" i="36"/>
  <c r="C510" i="36" s="1"/>
  <c r="B318" i="36"/>
  <c r="B510" i="36" s="1"/>
  <c r="Z314" i="36"/>
  <c r="Z506" i="36" s="1"/>
  <c r="W314" i="36"/>
  <c r="W506" i="36" s="1"/>
  <c r="V314" i="36"/>
  <c r="V506" i="36" s="1"/>
  <c r="S314" i="36"/>
  <c r="S506" i="36" s="1"/>
  <c r="R314" i="36"/>
  <c r="R506" i="36" s="1"/>
  <c r="Q314" i="36"/>
  <c r="Q506" i="36" s="1"/>
  <c r="P314" i="36"/>
  <c r="P506" i="36" s="1"/>
  <c r="M314" i="36"/>
  <c r="M506" i="36" s="1"/>
  <c r="L314" i="36"/>
  <c r="L506" i="36" s="1"/>
  <c r="K314" i="36"/>
  <c r="K506" i="36" s="1"/>
  <c r="J314" i="36"/>
  <c r="J506" i="36" s="1"/>
  <c r="I314" i="36"/>
  <c r="I506" i="36" s="1"/>
  <c r="H314" i="36"/>
  <c r="H506" i="36" s="1"/>
  <c r="G314" i="36"/>
  <c r="G506" i="36" s="1"/>
  <c r="F314" i="36"/>
  <c r="F506" i="36" s="1"/>
  <c r="E314" i="36"/>
  <c r="E506" i="36" s="1"/>
  <c r="D314" i="36"/>
  <c r="D506" i="36" s="1"/>
  <c r="C314" i="36"/>
  <c r="C506" i="36" s="1"/>
  <c r="B314" i="36"/>
  <c r="B506" i="36" s="1"/>
  <c r="Z313" i="36"/>
  <c r="Z505" i="36" s="1"/>
  <c r="W313" i="36"/>
  <c r="W505" i="36" s="1"/>
  <c r="V313" i="36"/>
  <c r="V505" i="36" s="1"/>
  <c r="S313" i="36"/>
  <c r="S505" i="36" s="1"/>
  <c r="R313" i="36"/>
  <c r="R505" i="36" s="1"/>
  <c r="Q313" i="36"/>
  <c r="Q505" i="36" s="1"/>
  <c r="P313" i="36"/>
  <c r="P505" i="36" s="1"/>
  <c r="M313" i="36"/>
  <c r="M505" i="36" s="1"/>
  <c r="L313" i="36"/>
  <c r="L505" i="36" s="1"/>
  <c r="K313" i="36"/>
  <c r="K505" i="36" s="1"/>
  <c r="J313" i="36"/>
  <c r="J505" i="36" s="1"/>
  <c r="I313" i="36"/>
  <c r="I505" i="36" s="1"/>
  <c r="H313" i="36"/>
  <c r="H505" i="36" s="1"/>
  <c r="G313" i="36"/>
  <c r="G505" i="36" s="1"/>
  <c r="F313" i="36"/>
  <c r="F505" i="36" s="1"/>
  <c r="E313" i="36"/>
  <c r="E505" i="36" s="1"/>
  <c r="D313" i="36"/>
  <c r="D505" i="36" s="1"/>
  <c r="C313" i="36"/>
  <c r="C505" i="36" s="1"/>
  <c r="B313" i="36"/>
  <c r="B505" i="36" s="1"/>
  <c r="Z312" i="36"/>
  <c r="Z504" i="36" s="1"/>
  <c r="W312" i="36"/>
  <c r="W504" i="36" s="1"/>
  <c r="V312" i="36"/>
  <c r="V504" i="36" s="1"/>
  <c r="S312" i="36"/>
  <c r="S504" i="36" s="1"/>
  <c r="R312" i="36"/>
  <c r="R504" i="36" s="1"/>
  <c r="Q312" i="36"/>
  <c r="Q504" i="36" s="1"/>
  <c r="P312" i="36"/>
  <c r="P504" i="36" s="1"/>
  <c r="M312" i="36"/>
  <c r="M504" i="36" s="1"/>
  <c r="L312" i="36"/>
  <c r="L504" i="36" s="1"/>
  <c r="K312" i="36"/>
  <c r="K504" i="36" s="1"/>
  <c r="J312" i="36"/>
  <c r="J504" i="36" s="1"/>
  <c r="I312" i="36"/>
  <c r="I504" i="36" s="1"/>
  <c r="H312" i="36"/>
  <c r="H504" i="36" s="1"/>
  <c r="G312" i="36"/>
  <c r="G504" i="36" s="1"/>
  <c r="F312" i="36"/>
  <c r="F504" i="36" s="1"/>
  <c r="E312" i="36"/>
  <c r="E504" i="36" s="1"/>
  <c r="D312" i="36"/>
  <c r="D504" i="36" s="1"/>
  <c r="C312" i="36"/>
  <c r="C504" i="36" s="1"/>
  <c r="B312" i="36"/>
  <c r="B504" i="36" s="1"/>
  <c r="Z311" i="36"/>
  <c r="Z503" i="36" s="1"/>
  <c r="W311" i="36"/>
  <c r="W503" i="36" s="1"/>
  <c r="V311" i="36"/>
  <c r="V503" i="36" s="1"/>
  <c r="S311" i="36"/>
  <c r="S503" i="36" s="1"/>
  <c r="R311" i="36"/>
  <c r="R503" i="36" s="1"/>
  <c r="Q311" i="36"/>
  <c r="Q503" i="36" s="1"/>
  <c r="P311" i="36"/>
  <c r="P503" i="36" s="1"/>
  <c r="M311" i="36"/>
  <c r="M503" i="36" s="1"/>
  <c r="L311" i="36"/>
  <c r="L503" i="36" s="1"/>
  <c r="K311" i="36"/>
  <c r="K503" i="36" s="1"/>
  <c r="J311" i="36"/>
  <c r="J503" i="36" s="1"/>
  <c r="I311" i="36"/>
  <c r="I503" i="36" s="1"/>
  <c r="H311" i="36"/>
  <c r="H503" i="36" s="1"/>
  <c r="G311" i="36"/>
  <c r="G503" i="36" s="1"/>
  <c r="F311" i="36"/>
  <c r="F503" i="36" s="1"/>
  <c r="E311" i="36"/>
  <c r="E503" i="36" s="1"/>
  <c r="D311" i="36"/>
  <c r="D503" i="36" s="1"/>
  <c r="C311" i="36"/>
  <c r="C503" i="36" s="1"/>
  <c r="B311" i="36"/>
  <c r="B503" i="36" s="1"/>
  <c r="Z310" i="36"/>
  <c r="Z502" i="36" s="1"/>
  <c r="W310" i="36"/>
  <c r="W502" i="36" s="1"/>
  <c r="V310" i="36"/>
  <c r="V502" i="36" s="1"/>
  <c r="S310" i="36"/>
  <c r="S502" i="36" s="1"/>
  <c r="R310" i="36"/>
  <c r="R502" i="36" s="1"/>
  <c r="Q310" i="36"/>
  <c r="Q502" i="36" s="1"/>
  <c r="P310" i="36"/>
  <c r="P502" i="36" s="1"/>
  <c r="M310" i="36"/>
  <c r="M502" i="36" s="1"/>
  <c r="L310" i="36"/>
  <c r="L502" i="36" s="1"/>
  <c r="K310" i="36"/>
  <c r="K502" i="36" s="1"/>
  <c r="J310" i="36"/>
  <c r="J502" i="36" s="1"/>
  <c r="I310" i="36"/>
  <c r="I502" i="36" s="1"/>
  <c r="H310" i="36"/>
  <c r="H502" i="36" s="1"/>
  <c r="G310" i="36"/>
  <c r="G502" i="36" s="1"/>
  <c r="F310" i="36"/>
  <c r="F502" i="36" s="1"/>
  <c r="E310" i="36"/>
  <c r="E502" i="36" s="1"/>
  <c r="D310" i="36"/>
  <c r="D502" i="36" s="1"/>
  <c r="C310" i="36"/>
  <c r="C502" i="36" s="1"/>
  <c r="B310" i="36"/>
  <c r="B502" i="36" s="1"/>
  <c r="Z309" i="36"/>
  <c r="Z501" i="36" s="1"/>
  <c r="W309" i="36"/>
  <c r="W501" i="36" s="1"/>
  <c r="V309" i="36"/>
  <c r="V501" i="36" s="1"/>
  <c r="S309" i="36"/>
  <c r="S501" i="36" s="1"/>
  <c r="R309" i="36"/>
  <c r="R501" i="36" s="1"/>
  <c r="Q309" i="36"/>
  <c r="Q501" i="36" s="1"/>
  <c r="M309" i="36"/>
  <c r="M501" i="36" s="1"/>
  <c r="L309" i="36"/>
  <c r="L501" i="36" s="1"/>
  <c r="K309" i="36"/>
  <c r="K501" i="36" s="1"/>
  <c r="J309" i="36"/>
  <c r="J501" i="36" s="1"/>
  <c r="I309" i="36"/>
  <c r="I501" i="36" s="1"/>
  <c r="H309" i="36"/>
  <c r="H501" i="36" s="1"/>
  <c r="G309" i="36"/>
  <c r="G501" i="36" s="1"/>
  <c r="F309" i="36"/>
  <c r="F501" i="36" s="1"/>
  <c r="E309" i="36"/>
  <c r="E501" i="36" s="1"/>
  <c r="Z308" i="36"/>
  <c r="Z500" i="36" s="1"/>
  <c r="W308" i="36"/>
  <c r="W500" i="36" s="1"/>
  <c r="V308" i="36"/>
  <c r="V500" i="36" s="1"/>
  <c r="S308" i="36"/>
  <c r="S500" i="36" s="1"/>
  <c r="R308" i="36"/>
  <c r="R500" i="36" s="1"/>
  <c r="Q308" i="36"/>
  <c r="Q500" i="36" s="1"/>
  <c r="P308" i="36"/>
  <c r="P500" i="36" s="1"/>
  <c r="M308" i="36"/>
  <c r="M500" i="36" s="1"/>
  <c r="L308" i="36"/>
  <c r="L500" i="36" s="1"/>
  <c r="K308" i="36"/>
  <c r="K500" i="36" s="1"/>
  <c r="J308" i="36"/>
  <c r="J500" i="36" s="1"/>
  <c r="I308" i="36"/>
  <c r="I500" i="36" s="1"/>
  <c r="H308" i="36"/>
  <c r="H500" i="36" s="1"/>
  <c r="G308" i="36"/>
  <c r="G500" i="36" s="1"/>
  <c r="F308" i="36"/>
  <c r="F500" i="36" s="1"/>
  <c r="E308" i="36"/>
  <c r="E500" i="36" s="1"/>
  <c r="D308" i="36"/>
  <c r="D500" i="36" s="1"/>
  <c r="C308" i="36"/>
  <c r="C500" i="36" s="1"/>
  <c r="B308" i="36"/>
  <c r="B500" i="36" s="1"/>
  <c r="Z304" i="36"/>
  <c r="Z497" i="36" s="1"/>
  <c r="W304" i="36"/>
  <c r="W497" i="36" s="1"/>
  <c r="V304" i="36"/>
  <c r="V497" i="36" s="1"/>
  <c r="S304" i="36"/>
  <c r="S497" i="36" s="1"/>
  <c r="R304" i="36"/>
  <c r="R497" i="36" s="1"/>
  <c r="Q304" i="36"/>
  <c r="Q497" i="36" s="1"/>
  <c r="P304" i="36"/>
  <c r="P497" i="36" s="1"/>
  <c r="M304" i="36"/>
  <c r="M497" i="36" s="1"/>
  <c r="L304" i="36"/>
  <c r="L497" i="36" s="1"/>
  <c r="K304" i="36"/>
  <c r="K497" i="36" s="1"/>
  <c r="J304" i="36"/>
  <c r="J497" i="36" s="1"/>
  <c r="I304" i="36"/>
  <c r="I497" i="36" s="1"/>
  <c r="H304" i="36"/>
  <c r="H497" i="36" s="1"/>
  <c r="G304" i="36"/>
  <c r="G497" i="36" s="1"/>
  <c r="F304" i="36"/>
  <c r="F497" i="36" s="1"/>
  <c r="E304" i="36"/>
  <c r="E497" i="36" s="1"/>
  <c r="D304" i="36"/>
  <c r="D497" i="36" s="1"/>
  <c r="C304" i="36"/>
  <c r="C497" i="36" s="1"/>
  <c r="B304" i="36"/>
  <c r="B497" i="36" s="1"/>
  <c r="Z303" i="36"/>
  <c r="Z496" i="36" s="1"/>
  <c r="W303" i="36"/>
  <c r="W496" i="36" s="1"/>
  <c r="V303" i="36"/>
  <c r="V496" i="36" s="1"/>
  <c r="S303" i="36"/>
  <c r="S496" i="36" s="1"/>
  <c r="R303" i="36"/>
  <c r="R496" i="36" s="1"/>
  <c r="Q303" i="36"/>
  <c r="Q496" i="36" s="1"/>
  <c r="P303" i="36"/>
  <c r="P496" i="36" s="1"/>
  <c r="M303" i="36"/>
  <c r="M496" i="36" s="1"/>
  <c r="L303" i="36"/>
  <c r="L496" i="36" s="1"/>
  <c r="K303" i="36"/>
  <c r="K496" i="36" s="1"/>
  <c r="J303" i="36"/>
  <c r="J496" i="36" s="1"/>
  <c r="I303" i="36"/>
  <c r="I496" i="36" s="1"/>
  <c r="H303" i="36"/>
  <c r="H496" i="36" s="1"/>
  <c r="G303" i="36"/>
  <c r="G496" i="36" s="1"/>
  <c r="F303" i="36"/>
  <c r="F496" i="36" s="1"/>
  <c r="E303" i="36"/>
  <c r="E496" i="36" s="1"/>
  <c r="D303" i="36"/>
  <c r="D496" i="36" s="1"/>
  <c r="C303" i="36"/>
  <c r="C496" i="36" s="1"/>
  <c r="B303" i="36"/>
  <c r="B496" i="36" s="1"/>
  <c r="Z302" i="36"/>
  <c r="Z494" i="36" s="1"/>
  <c r="W302" i="36"/>
  <c r="W494" i="36" s="1"/>
  <c r="V302" i="36"/>
  <c r="V494" i="36" s="1"/>
  <c r="S302" i="36"/>
  <c r="S494" i="36" s="1"/>
  <c r="R302" i="36"/>
  <c r="R494" i="36" s="1"/>
  <c r="Q302" i="36"/>
  <c r="Q494" i="36" s="1"/>
  <c r="P302" i="36"/>
  <c r="P494" i="36" s="1"/>
  <c r="M302" i="36"/>
  <c r="M494" i="36" s="1"/>
  <c r="L302" i="36"/>
  <c r="L494" i="36" s="1"/>
  <c r="K302" i="36"/>
  <c r="K494" i="36" s="1"/>
  <c r="J302" i="36"/>
  <c r="J494" i="36" s="1"/>
  <c r="I302" i="36"/>
  <c r="I494" i="36" s="1"/>
  <c r="H302" i="36"/>
  <c r="H494" i="36" s="1"/>
  <c r="G302" i="36"/>
  <c r="G494" i="36" s="1"/>
  <c r="F302" i="36"/>
  <c r="F494" i="36" s="1"/>
  <c r="E302" i="36"/>
  <c r="E494" i="36" s="1"/>
  <c r="D302" i="36"/>
  <c r="D494" i="36" s="1"/>
  <c r="C302" i="36"/>
  <c r="C494" i="36" s="1"/>
  <c r="B302" i="36"/>
  <c r="B494" i="36" s="1"/>
  <c r="Z301" i="36"/>
  <c r="Z493" i="36" s="1"/>
  <c r="W301" i="36"/>
  <c r="W493" i="36" s="1"/>
  <c r="V301" i="36"/>
  <c r="V493" i="36" s="1"/>
  <c r="S301" i="36"/>
  <c r="S493" i="36" s="1"/>
  <c r="R301" i="36"/>
  <c r="R493" i="36" s="1"/>
  <c r="Q301" i="36"/>
  <c r="Q493" i="36" s="1"/>
  <c r="P301" i="36"/>
  <c r="P493" i="36" s="1"/>
  <c r="M301" i="36"/>
  <c r="M493" i="36" s="1"/>
  <c r="L301" i="36"/>
  <c r="L493" i="36" s="1"/>
  <c r="K301" i="36"/>
  <c r="K493" i="36" s="1"/>
  <c r="J301" i="36"/>
  <c r="J493" i="36" s="1"/>
  <c r="I301" i="36"/>
  <c r="I493" i="36" s="1"/>
  <c r="H301" i="36"/>
  <c r="H493" i="36" s="1"/>
  <c r="G301" i="36"/>
  <c r="G493" i="36" s="1"/>
  <c r="F301" i="36"/>
  <c r="F493" i="36" s="1"/>
  <c r="E301" i="36"/>
  <c r="E493" i="36" s="1"/>
  <c r="D301" i="36"/>
  <c r="D493" i="36" s="1"/>
  <c r="C301" i="36"/>
  <c r="C493" i="36" s="1"/>
  <c r="B301" i="36"/>
  <c r="B493" i="36" s="1"/>
  <c r="Z300" i="36"/>
  <c r="Z492" i="36" s="1"/>
  <c r="W300" i="36"/>
  <c r="W492" i="36" s="1"/>
  <c r="V300" i="36"/>
  <c r="V492" i="36" s="1"/>
  <c r="S300" i="36"/>
  <c r="S492" i="36" s="1"/>
  <c r="R300" i="36"/>
  <c r="R492" i="36" s="1"/>
  <c r="Q300" i="36"/>
  <c r="Q492" i="36" s="1"/>
  <c r="P300" i="36"/>
  <c r="P492" i="36" s="1"/>
  <c r="M300" i="36"/>
  <c r="M492" i="36" s="1"/>
  <c r="L300" i="36"/>
  <c r="L492" i="36" s="1"/>
  <c r="K300" i="36"/>
  <c r="K492" i="36" s="1"/>
  <c r="J300" i="36"/>
  <c r="J492" i="36" s="1"/>
  <c r="I300" i="36"/>
  <c r="I492" i="36" s="1"/>
  <c r="H300" i="36"/>
  <c r="H492" i="36" s="1"/>
  <c r="G300" i="36"/>
  <c r="G492" i="36" s="1"/>
  <c r="F300" i="36"/>
  <c r="F492" i="36" s="1"/>
  <c r="E300" i="36"/>
  <c r="E492" i="36" s="1"/>
  <c r="D300" i="36"/>
  <c r="D492" i="36" s="1"/>
  <c r="C300" i="36"/>
  <c r="C492" i="36" s="1"/>
  <c r="B300" i="36"/>
  <c r="B492" i="36" s="1"/>
  <c r="Z296" i="36"/>
  <c r="Z488" i="36" s="1"/>
  <c r="W296" i="36"/>
  <c r="W488" i="36" s="1"/>
  <c r="V296" i="36"/>
  <c r="V488" i="36" s="1"/>
  <c r="S296" i="36"/>
  <c r="S488" i="36" s="1"/>
  <c r="R296" i="36"/>
  <c r="R488" i="36" s="1"/>
  <c r="Q296" i="36"/>
  <c r="Q488" i="36" s="1"/>
  <c r="P296" i="36"/>
  <c r="P488" i="36" s="1"/>
  <c r="M296" i="36"/>
  <c r="M488" i="36" s="1"/>
  <c r="L296" i="36"/>
  <c r="L488" i="36" s="1"/>
  <c r="K296" i="36"/>
  <c r="K488" i="36" s="1"/>
  <c r="J296" i="36"/>
  <c r="J488" i="36" s="1"/>
  <c r="I296" i="36"/>
  <c r="I488" i="36" s="1"/>
  <c r="H296" i="36"/>
  <c r="H488" i="36" s="1"/>
  <c r="G296" i="36"/>
  <c r="G488" i="36" s="1"/>
  <c r="F296" i="36"/>
  <c r="F488" i="36" s="1"/>
  <c r="E296" i="36"/>
  <c r="E488" i="36" s="1"/>
  <c r="D296" i="36"/>
  <c r="D488" i="36" s="1"/>
  <c r="C296" i="36"/>
  <c r="C488" i="36" s="1"/>
  <c r="B296" i="36"/>
  <c r="B488" i="36" s="1"/>
  <c r="Z295" i="36"/>
  <c r="Z487" i="36" s="1"/>
  <c r="W295" i="36"/>
  <c r="W487" i="36" s="1"/>
  <c r="V295" i="36"/>
  <c r="V487" i="36" s="1"/>
  <c r="S295" i="36"/>
  <c r="S487" i="36" s="1"/>
  <c r="R295" i="36"/>
  <c r="R487" i="36" s="1"/>
  <c r="Q295" i="36"/>
  <c r="Q487" i="36" s="1"/>
  <c r="P295" i="36"/>
  <c r="P487" i="36" s="1"/>
  <c r="M295" i="36"/>
  <c r="M487" i="36" s="1"/>
  <c r="L295" i="36"/>
  <c r="L487" i="36" s="1"/>
  <c r="K295" i="36"/>
  <c r="K487" i="36" s="1"/>
  <c r="J295" i="36"/>
  <c r="J487" i="36" s="1"/>
  <c r="I295" i="36"/>
  <c r="I487" i="36" s="1"/>
  <c r="H295" i="36"/>
  <c r="H487" i="36" s="1"/>
  <c r="G295" i="36"/>
  <c r="G487" i="36" s="1"/>
  <c r="F295" i="36"/>
  <c r="F487" i="36" s="1"/>
  <c r="E295" i="36"/>
  <c r="E487" i="36" s="1"/>
  <c r="D295" i="36"/>
  <c r="D487" i="36" s="1"/>
  <c r="C295" i="36"/>
  <c r="C487" i="36" s="1"/>
  <c r="B295" i="36"/>
  <c r="B487" i="36" s="1"/>
  <c r="Z294" i="36"/>
  <c r="Z486" i="36" s="1"/>
  <c r="W294" i="36"/>
  <c r="W486" i="36" s="1"/>
  <c r="V294" i="36"/>
  <c r="V486" i="36" s="1"/>
  <c r="S294" i="36"/>
  <c r="S486" i="36" s="1"/>
  <c r="R294" i="36"/>
  <c r="R486" i="36" s="1"/>
  <c r="Q294" i="36"/>
  <c r="Q486" i="36" s="1"/>
  <c r="P294" i="36"/>
  <c r="P486" i="36" s="1"/>
  <c r="M294" i="36"/>
  <c r="M486" i="36" s="1"/>
  <c r="L294" i="36"/>
  <c r="L486" i="36" s="1"/>
  <c r="K294" i="36"/>
  <c r="K486" i="36" s="1"/>
  <c r="J294" i="36"/>
  <c r="J486" i="36" s="1"/>
  <c r="I294" i="36"/>
  <c r="I486" i="36" s="1"/>
  <c r="H294" i="36"/>
  <c r="H486" i="36" s="1"/>
  <c r="G294" i="36"/>
  <c r="G486" i="36" s="1"/>
  <c r="F294" i="36"/>
  <c r="F486" i="36" s="1"/>
  <c r="E294" i="36"/>
  <c r="E486" i="36" s="1"/>
  <c r="D294" i="36"/>
  <c r="D486" i="36" s="1"/>
  <c r="C294" i="36"/>
  <c r="C486" i="36" s="1"/>
  <c r="B294" i="36"/>
  <c r="B486" i="36" s="1"/>
  <c r="Z293" i="36"/>
  <c r="Z485" i="36" s="1"/>
  <c r="W293" i="36"/>
  <c r="W485" i="36" s="1"/>
  <c r="V293" i="36"/>
  <c r="V485" i="36" s="1"/>
  <c r="S293" i="36"/>
  <c r="S485" i="36" s="1"/>
  <c r="R293" i="36"/>
  <c r="R485" i="36" s="1"/>
  <c r="Q293" i="36"/>
  <c r="Q485" i="36" s="1"/>
  <c r="P293" i="36"/>
  <c r="P485" i="36" s="1"/>
  <c r="M293" i="36"/>
  <c r="M485" i="36" s="1"/>
  <c r="L293" i="36"/>
  <c r="L485" i="36" s="1"/>
  <c r="K293" i="36"/>
  <c r="K485" i="36" s="1"/>
  <c r="J293" i="36"/>
  <c r="J485" i="36" s="1"/>
  <c r="I293" i="36"/>
  <c r="I485" i="36" s="1"/>
  <c r="H293" i="36"/>
  <c r="H485" i="36" s="1"/>
  <c r="G293" i="36"/>
  <c r="G485" i="36" s="1"/>
  <c r="F293" i="36"/>
  <c r="F485" i="36" s="1"/>
  <c r="E293" i="36"/>
  <c r="E485" i="36" s="1"/>
  <c r="D293" i="36"/>
  <c r="D485" i="36" s="1"/>
  <c r="C293" i="36"/>
  <c r="C485" i="36" s="1"/>
  <c r="B293" i="36"/>
  <c r="B485" i="36" s="1"/>
  <c r="Z292" i="36"/>
  <c r="Z484" i="36" s="1"/>
  <c r="W292" i="36"/>
  <c r="W484" i="36" s="1"/>
  <c r="V292" i="36"/>
  <c r="V484" i="36" s="1"/>
  <c r="S292" i="36"/>
  <c r="S484" i="36" s="1"/>
  <c r="R292" i="36"/>
  <c r="R484" i="36" s="1"/>
  <c r="Q292" i="36"/>
  <c r="Q484" i="36" s="1"/>
  <c r="P292" i="36"/>
  <c r="P484" i="36" s="1"/>
  <c r="M292" i="36"/>
  <c r="M484" i="36" s="1"/>
  <c r="L292" i="36"/>
  <c r="L484" i="36" s="1"/>
  <c r="K292" i="36"/>
  <c r="K484" i="36" s="1"/>
  <c r="J292" i="36"/>
  <c r="J484" i="36" s="1"/>
  <c r="I292" i="36"/>
  <c r="I484" i="36" s="1"/>
  <c r="H292" i="36"/>
  <c r="H484" i="36" s="1"/>
  <c r="G292" i="36"/>
  <c r="G484" i="36" s="1"/>
  <c r="F292" i="36"/>
  <c r="F484" i="36" s="1"/>
  <c r="E292" i="36"/>
  <c r="E484" i="36" s="1"/>
  <c r="D292" i="36"/>
  <c r="D484" i="36" s="1"/>
  <c r="C292" i="36"/>
  <c r="C484" i="36" s="1"/>
  <c r="B292" i="36"/>
  <c r="B484" i="36" s="1"/>
  <c r="Z291" i="36"/>
  <c r="Z483" i="36" s="1"/>
  <c r="W291" i="36"/>
  <c r="W483" i="36" s="1"/>
  <c r="V291" i="36"/>
  <c r="V483" i="36" s="1"/>
  <c r="S291" i="36"/>
  <c r="S483" i="36" s="1"/>
  <c r="R291" i="36"/>
  <c r="R483" i="36" s="1"/>
  <c r="Q291" i="36"/>
  <c r="Q483" i="36" s="1"/>
  <c r="P291" i="36"/>
  <c r="P483" i="36" s="1"/>
  <c r="M291" i="36"/>
  <c r="M483" i="36" s="1"/>
  <c r="L291" i="36"/>
  <c r="L483" i="36" s="1"/>
  <c r="K291" i="36"/>
  <c r="K483" i="36" s="1"/>
  <c r="J291" i="36"/>
  <c r="J483" i="36" s="1"/>
  <c r="I291" i="36"/>
  <c r="I483" i="36" s="1"/>
  <c r="H291" i="36"/>
  <c r="H483" i="36" s="1"/>
  <c r="G291" i="36"/>
  <c r="G483" i="36" s="1"/>
  <c r="F291" i="36"/>
  <c r="F483" i="36" s="1"/>
  <c r="E291" i="36"/>
  <c r="E483" i="36" s="1"/>
  <c r="D291" i="36"/>
  <c r="D483" i="36" s="1"/>
  <c r="C291" i="36"/>
  <c r="C483" i="36" s="1"/>
  <c r="B291" i="36"/>
  <c r="B483" i="36" s="1"/>
  <c r="Z287" i="36"/>
  <c r="Z479" i="36" s="1"/>
  <c r="W287" i="36"/>
  <c r="W479" i="36" s="1"/>
  <c r="V287" i="36"/>
  <c r="V479" i="36" s="1"/>
  <c r="S287" i="36"/>
  <c r="S479" i="36" s="1"/>
  <c r="R287" i="36"/>
  <c r="R479" i="36" s="1"/>
  <c r="Q287" i="36"/>
  <c r="Q479" i="36" s="1"/>
  <c r="P287" i="36"/>
  <c r="P479" i="36" s="1"/>
  <c r="M287" i="36"/>
  <c r="M479" i="36" s="1"/>
  <c r="L287" i="36"/>
  <c r="L479" i="36" s="1"/>
  <c r="K287" i="36"/>
  <c r="K479" i="36" s="1"/>
  <c r="J287" i="36"/>
  <c r="J479" i="36" s="1"/>
  <c r="I287" i="36"/>
  <c r="I479" i="36" s="1"/>
  <c r="H287" i="36"/>
  <c r="H479" i="36" s="1"/>
  <c r="G287" i="36"/>
  <c r="G479" i="36" s="1"/>
  <c r="F287" i="36"/>
  <c r="F479" i="36" s="1"/>
  <c r="E287" i="36"/>
  <c r="E479" i="36" s="1"/>
  <c r="D287" i="36"/>
  <c r="D479" i="36" s="1"/>
  <c r="C287" i="36"/>
  <c r="C479" i="36" s="1"/>
  <c r="B287" i="36"/>
  <c r="B479" i="36" s="1"/>
  <c r="Z286" i="36"/>
  <c r="Z478" i="36" s="1"/>
  <c r="W286" i="36"/>
  <c r="W478" i="36" s="1"/>
  <c r="V286" i="36"/>
  <c r="V478" i="36" s="1"/>
  <c r="S286" i="36"/>
  <c r="S478" i="36" s="1"/>
  <c r="R286" i="36"/>
  <c r="R478" i="36" s="1"/>
  <c r="Q286" i="36"/>
  <c r="Q478" i="36" s="1"/>
  <c r="P286" i="36"/>
  <c r="P478" i="36" s="1"/>
  <c r="M286" i="36"/>
  <c r="M478" i="36" s="1"/>
  <c r="L286" i="36"/>
  <c r="L478" i="36" s="1"/>
  <c r="K286" i="36"/>
  <c r="K478" i="36" s="1"/>
  <c r="J286" i="36"/>
  <c r="J478" i="36" s="1"/>
  <c r="I286" i="36"/>
  <c r="I478" i="36" s="1"/>
  <c r="H286" i="36"/>
  <c r="H478" i="36" s="1"/>
  <c r="G286" i="36"/>
  <c r="G478" i="36" s="1"/>
  <c r="F286" i="36"/>
  <c r="F478" i="36" s="1"/>
  <c r="E286" i="36"/>
  <c r="E478" i="36" s="1"/>
  <c r="D286" i="36"/>
  <c r="D478" i="36" s="1"/>
  <c r="C286" i="36"/>
  <c r="C478" i="36" s="1"/>
  <c r="B286" i="36"/>
  <c r="B478" i="36" s="1"/>
  <c r="Z285" i="36"/>
  <c r="Z477" i="36" s="1"/>
  <c r="W285" i="36"/>
  <c r="W477" i="36" s="1"/>
  <c r="V285" i="36"/>
  <c r="V477" i="36" s="1"/>
  <c r="S285" i="36"/>
  <c r="S477" i="36" s="1"/>
  <c r="R285" i="36"/>
  <c r="R477" i="36" s="1"/>
  <c r="Q285" i="36"/>
  <c r="Q477" i="36" s="1"/>
  <c r="P285" i="36"/>
  <c r="P477" i="36" s="1"/>
  <c r="M285" i="36"/>
  <c r="M477" i="36" s="1"/>
  <c r="L285" i="36"/>
  <c r="L477" i="36" s="1"/>
  <c r="K285" i="36"/>
  <c r="K477" i="36" s="1"/>
  <c r="J285" i="36"/>
  <c r="J477" i="36" s="1"/>
  <c r="I285" i="36"/>
  <c r="I477" i="36" s="1"/>
  <c r="H285" i="36"/>
  <c r="H477" i="36" s="1"/>
  <c r="G285" i="36"/>
  <c r="G477" i="36" s="1"/>
  <c r="F285" i="36"/>
  <c r="F477" i="36" s="1"/>
  <c r="E285" i="36"/>
  <c r="E477" i="36" s="1"/>
  <c r="D285" i="36"/>
  <c r="D477" i="36" s="1"/>
  <c r="C285" i="36"/>
  <c r="C477" i="36" s="1"/>
  <c r="B285" i="36"/>
  <c r="B477" i="36" s="1"/>
  <c r="Z284" i="36"/>
  <c r="Z476" i="36" s="1"/>
  <c r="W284" i="36"/>
  <c r="W476" i="36" s="1"/>
  <c r="V284" i="36"/>
  <c r="V476" i="36" s="1"/>
  <c r="S284" i="36"/>
  <c r="S476" i="36" s="1"/>
  <c r="R284" i="36"/>
  <c r="R476" i="36" s="1"/>
  <c r="Q284" i="36"/>
  <c r="Q476" i="36" s="1"/>
  <c r="P284" i="36"/>
  <c r="P476" i="36" s="1"/>
  <c r="M284" i="36"/>
  <c r="M476" i="36" s="1"/>
  <c r="L284" i="36"/>
  <c r="L476" i="36" s="1"/>
  <c r="K284" i="36"/>
  <c r="K476" i="36" s="1"/>
  <c r="J284" i="36"/>
  <c r="J476" i="36" s="1"/>
  <c r="I284" i="36"/>
  <c r="I476" i="36" s="1"/>
  <c r="H284" i="36"/>
  <c r="H476" i="36" s="1"/>
  <c r="G284" i="36"/>
  <c r="G476" i="36" s="1"/>
  <c r="F284" i="36"/>
  <c r="F476" i="36" s="1"/>
  <c r="E284" i="36"/>
  <c r="E476" i="36" s="1"/>
  <c r="D284" i="36"/>
  <c r="D476" i="36" s="1"/>
  <c r="C284" i="36"/>
  <c r="C476" i="36" s="1"/>
  <c r="B284" i="36"/>
  <c r="B476" i="36" s="1"/>
  <c r="Z283" i="36"/>
  <c r="Z475" i="36" s="1"/>
  <c r="W283" i="36"/>
  <c r="W475" i="36" s="1"/>
  <c r="V283" i="36"/>
  <c r="V475" i="36" s="1"/>
  <c r="S283" i="36"/>
  <c r="S475" i="36" s="1"/>
  <c r="R283" i="36"/>
  <c r="R475" i="36" s="1"/>
  <c r="Q283" i="36"/>
  <c r="Q475" i="36" s="1"/>
  <c r="P283" i="36"/>
  <c r="P475" i="36" s="1"/>
  <c r="M283" i="36"/>
  <c r="M475" i="36" s="1"/>
  <c r="L283" i="36"/>
  <c r="L475" i="36" s="1"/>
  <c r="K283" i="36"/>
  <c r="K475" i="36" s="1"/>
  <c r="J283" i="36"/>
  <c r="J475" i="36" s="1"/>
  <c r="I283" i="36"/>
  <c r="I475" i="36" s="1"/>
  <c r="H283" i="36"/>
  <c r="H475" i="36" s="1"/>
  <c r="G283" i="36"/>
  <c r="G475" i="36" s="1"/>
  <c r="F283" i="36"/>
  <c r="F475" i="36" s="1"/>
  <c r="E283" i="36"/>
  <c r="E475" i="36" s="1"/>
  <c r="D283" i="36"/>
  <c r="D475" i="36" s="1"/>
  <c r="C283" i="36"/>
  <c r="C475" i="36" s="1"/>
  <c r="B283" i="36"/>
  <c r="B475" i="36" s="1"/>
  <c r="Z282" i="36"/>
  <c r="Z474" i="36" s="1"/>
  <c r="W282" i="36"/>
  <c r="W474" i="36" s="1"/>
  <c r="V282" i="36"/>
  <c r="V474" i="36" s="1"/>
  <c r="S282" i="36"/>
  <c r="S474" i="36" s="1"/>
  <c r="R282" i="36"/>
  <c r="R474" i="36" s="1"/>
  <c r="Q282" i="36"/>
  <c r="Q474" i="36" s="1"/>
  <c r="P282" i="36"/>
  <c r="P474" i="36" s="1"/>
  <c r="M282" i="36"/>
  <c r="M474" i="36" s="1"/>
  <c r="L282" i="36"/>
  <c r="L474" i="36" s="1"/>
  <c r="K282" i="36"/>
  <c r="K474" i="36" s="1"/>
  <c r="J282" i="36"/>
  <c r="J474" i="36" s="1"/>
  <c r="I282" i="36"/>
  <c r="I474" i="36" s="1"/>
  <c r="H282" i="36"/>
  <c r="H474" i="36" s="1"/>
  <c r="G282" i="36"/>
  <c r="G474" i="36" s="1"/>
  <c r="F282" i="36"/>
  <c r="F474" i="36" s="1"/>
  <c r="E282" i="36"/>
  <c r="E474" i="36" s="1"/>
  <c r="D282" i="36"/>
  <c r="D474" i="36" s="1"/>
  <c r="C282" i="36"/>
  <c r="C474" i="36" s="1"/>
  <c r="B282" i="36"/>
  <c r="B474" i="36" s="1"/>
  <c r="Z278" i="36"/>
  <c r="Z470" i="36" s="1"/>
  <c r="W278" i="36"/>
  <c r="W470" i="36" s="1"/>
  <c r="V278" i="36"/>
  <c r="V470" i="36" s="1"/>
  <c r="S278" i="36"/>
  <c r="S470" i="36" s="1"/>
  <c r="R278" i="36"/>
  <c r="R470" i="36" s="1"/>
  <c r="Q278" i="36"/>
  <c r="Q470" i="36" s="1"/>
  <c r="P278" i="36"/>
  <c r="P470" i="36" s="1"/>
  <c r="M278" i="36"/>
  <c r="M470" i="36" s="1"/>
  <c r="L278" i="36"/>
  <c r="L470" i="36" s="1"/>
  <c r="K278" i="36"/>
  <c r="K470" i="36" s="1"/>
  <c r="J278" i="36"/>
  <c r="J470" i="36" s="1"/>
  <c r="I278" i="36"/>
  <c r="I470" i="36" s="1"/>
  <c r="H278" i="36"/>
  <c r="H470" i="36" s="1"/>
  <c r="G278" i="36"/>
  <c r="G470" i="36" s="1"/>
  <c r="F278" i="36"/>
  <c r="F470" i="36" s="1"/>
  <c r="E278" i="36"/>
  <c r="E470" i="36" s="1"/>
  <c r="D278" i="36"/>
  <c r="D470" i="36" s="1"/>
  <c r="C278" i="36"/>
  <c r="C470" i="36" s="1"/>
  <c r="B278" i="36"/>
  <c r="B470" i="36" s="1"/>
  <c r="Z277" i="36"/>
  <c r="Z469" i="36" s="1"/>
  <c r="W277" i="36"/>
  <c r="W469" i="36" s="1"/>
  <c r="V277" i="36"/>
  <c r="V469" i="36" s="1"/>
  <c r="S277" i="36"/>
  <c r="S469" i="36" s="1"/>
  <c r="R277" i="36"/>
  <c r="R469" i="36" s="1"/>
  <c r="Q277" i="36"/>
  <c r="Q469" i="36" s="1"/>
  <c r="P277" i="36"/>
  <c r="P469" i="36" s="1"/>
  <c r="M277" i="36"/>
  <c r="M469" i="36" s="1"/>
  <c r="L277" i="36"/>
  <c r="L469" i="36" s="1"/>
  <c r="K277" i="36"/>
  <c r="K469" i="36" s="1"/>
  <c r="J277" i="36"/>
  <c r="J469" i="36" s="1"/>
  <c r="I277" i="36"/>
  <c r="I469" i="36" s="1"/>
  <c r="H277" i="36"/>
  <c r="H469" i="36" s="1"/>
  <c r="G277" i="36"/>
  <c r="G469" i="36" s="1"/>
  <c r="F277" i="36"/>
  <c r="F469" i="36" s="1"/>
  <c r="E277" i="36"/>
  <c r="E469" i="36" s="1"/>
  <c r="D277" i="36"/>
  <c r="D469" i="36" s="1"/>
  <c r="C277" i="36"/>
  <c r="C469" i="36" s="1"/>
  <c r="B277" i="36"/>
  <c r="B469" i="36" s="1"/>
  <c r="Z276" i="36"/>
  <c r="Z468" i="36" s="1"/>
  <c r="W276" i="36"/>
  <c r="W468" i="36" s="1"/>
  <c r="V276" i="36"/>
  <c r="V468" i="36" s="1"/>
  <c r="S276" i="36"/>
  <c r="S468" i="36" s="1"/>
  <c r="R276" i="36"/>
  <c r="R468" i="36" s="1"/>
  <c r="Q276" i="36"/>
  <c r="Q468" i="36" s="1"/>
  <c r="P276" i="36"/>
  <c r="P468" i="36" s="1"/>
  <c r="M276" i="36"/>
  <c r="M468" i="36" s="1"/>
  <c r="L276" i="36"/>
  <c r="L468" i="36" s="1"/>
  <c r="K276" i="36"/>
  <c r="K468" i="36" s="1"/>
  <c r="J276" i="36"/>
  <c r="J468" i="36" s="1"/>
  <c r="I276" i="36"/>
  <c r="I468" i="36" s="1"/>
  <c r="H276" i="36"/>
  <c r="H468" i="36" s="1"/>
  <c r="G276" i="36"/>
  <c r="G468" i="36" s="1"/>
  <c r="F276" i="36"/>
  <c r="F468" i="36" s="1"/>
  <c r="E276" i="36"/>
  <c r="E468" i="36" s="1"/>
  <c r="D276" i="36"/>
  <c r="D468" i="36" s="1"/>
  <c r="C276" i="36"/>
  <c r="C468" i="36" s="1"/>
  <c r="B276" i="36"/>
  <c r="B468" i="36" s="1"/>
  <c r="Z275" i="36"/>
  <c r="Z467" i="36" s="1"/>
  <c r="W275" i="36"/>
  <c r="W467" i="36" s="1"/>
  <c r="V275" i="36"/>
  <c r="V467" i="36" s="1"/>
  <c r="S275" i="36"/>
  <c r="S467" i="36" s="1"/>
  <c r="R275" i="36"/>
  <c r="R467" i="36" s="1"/>
  <c r="Q275" i="36"/>
  <c r="Q467" i="36" s="1"/>
  <c r="P275" i="36"/>
  <c r="P467" i="36" s="1"/>
  <c r="M275" i="36"/>
  <c r="M467" i="36" s="1"/>
  <c r="L275" i="36"/>
  <c r="L467" i="36" s="1"/>
  <c r="K275" i="36"/>
  <c r="K467" i="36" s="1"/>
  <c r="J275" i="36"/>
  <c r="J467" i="36" s="1"/>
  <c r="I275" i="36"/>
  <c r="I467" i="36" s="1"/>
  <c r="H275" i="36"/>
  <c r="H467" i="36" s="1"/>
  <c r="G275" i="36"/>
  <c r="G467" i="36" s="1"/>
  <c r="F275" i="36"/>
  <c r="F467" i="36" s="1"/>
  <c r="E275" i="36"/>
  <c r="E467" i="36" s="1"/>
  <c r="D275" i="36"/>
  <c r="D467" i="36" s="1"/>
  <c r="C275" i="36"/>
  <c r="C467" i="36" s="1"/>
  <c r="B275" i="36"/>
  <c r="B467" i="36" s="1"/>
  <c r="Z274" i="36"/>
  <c r="Z466" i="36" s="1"/>
  <c r="W274" i="36"/>
  <c r="W466" i="36" s="1"/>
  <c r="V274" i="36"/>
  <c r="V466" i="36" s="1"/>
  <c r="S274" i="36"/>
  <c r="S466" i="36" s="1"/>
  <c r="R274" i="36"/>
  <c r="R466" i="36" s="1"/>
  <c r="Q274" i="36"/>
  <c r="Q466" i="36" s="1"/>
  <c r="P274" i="36"/>
  <c r="P466" i="36" s="1"/>
  <c r="M274" i="36"/>
  <c r="M466" i="36" s="1"/>
  <c r="L274" i="36"/>
  <c r="L466" i="36" s="1"/>
  <c r="K274" i="36"/>
  <c r="K466" i="36" s="1"/>
  <c r="J274" i="36"/>
  <c r="J466" i="36" s="1"/>
  <c r="I274" i="36"/>
  <c r="I466" i="36" s="1"/>
  <c r="H274" i="36"/>
  <c r="H466" i="36" s="1"/>
  <c r="G274" i="36"/>
  <c r="G466" i="36" s="1"/>
  <c r="F274" i="36"/>
  <c r="F466" i="36" s="1"/>
  <c r="E274" i="36"/>
  <c r="E466" i="36" s="1"/>
  <c r="D274" i="36"/>
  <c r="D466" i="36" s="1"/>
  <c r="C274" i="36"/>
  <c r="C466" i="36" s="1"/>
  <c r="B274" i="36"/>
  <c r="B466" i="36" s="1"/>
  <c r="Z273" i="36"/>
  <c r="Z465" i="36" s="1"/>
  <c r="W273" i="36"/>
  <c r="W465" i="36" s="1"/>
  <c r="V273" i="36"/>
  <c r="V465" i="36" s="1"/>
  <c r="S273" i="36"/>
  <c r="S465" i="36" s="1"/>
  <c r="R273" i="36"/>
  <c r="R465" i="36" s="1"/>
  <c r="Q273" i="36"/>
  <c r="Q465" i="36" s="1"/>
  <c r="P273" i="36"/>
  <c r="P465" i="36" s="1"/>
  <c r="M273" i="36"/>
  <c r="M465" i="36" s="1"/>
  <c r="L273" i="36"/>
  <c r="L465" i="36" s="1"/>
  <c r="K273" i="36"/>
  <c r="K465" i="36" s="1"/>
  <c r="J273" i="36"/>
  <c r="J465" i="36" s="1"/>
  <c r="I273" i="36"/>
  <c r="I465" i="36" s="1"/>
  <c r="H273" i="36"/>
  <c r="H465" i="36" s="1"/>
  <c r="G273" i="36"/>
  <c r="G465" i="36" s="1"/>
  <c r="F273" i="36"/>
  <c r="F465" i="36" s="1"/>
  <c r="E273" i="36"/>
  <c r="E465" i="36" s="1"/>
  <c r="D273" i="36"/>
  <c r="D465" i="36" s="1"/>
  <c r="C273" i="36"/>
  <c r="C465" i="36" s="1"/>
  <c r="B273" i="36"/>
  <c r="B465" i="36" s="1"/>
  <c r="Z269" i="36"/>
  <c r="Z461" i="36" s="1"/>
  <c r="W269" i="36"/>
  <c r="W461" i="36" s="1"/>
  <c r="V269" i="36"/>
  <c r="V461" i="36" s="1"/>
  <c r="S269" i="36"/>
  <c r="S461" i="36" s="1"/>
  <c r="R269" i="36"/>
  <c r="R461" i="36" s="1"/>
  <c r="Q269" i="36"/>
  <c r="Q461" i="36" s="1"/>
  <c r="P269" i="36"/>
  <c r="P461" i="36" s="1"/>
  <c r="M269" i="36"/>
  <c r="M461" i="36" s="1"/>
  <c r="L269" i="36"/>
  <c r="L461" i="36" s="1"/>
  <c r="K269" i="36"/>
  <c r="K461" i="36" s="1"/>
  <c r="J269" i="36"/>
  <c r="J461" i="36" s="1"/>
  <c r="I269" i="36"/>
  <c r="I461" i="36" s="1"/>
  <c r="H269" i="36"/>
  <c r="H461" i="36" s="1"/>
  <c r="G269" i="36"/>
  <c r="G461" i="36" s="1"/>
  <c r="F269" i="36"/>
  <c r="F461" i="36" s="1"/>
  <c r="E269" i="36"/>
  <c r="E461" i="36" s="1"/>
  <c r="D269" i="36"/>
  <c r="D461" i="36" s="1"/>
  <c r="C269" i="36"/>
  <c r="C461" i="36" s="1"/>
  <c r="B269" i="36"/>
  <c r="B461" i="36" s="1"/>
  <c r="Z268" i="36"/>
  <c r="Z460" i="36" s="1"/>
  <c r="W268" i="36"/>
  <c r="W460" i="36" s="1"/>
  <c r="V268" i="36"/>
  <c r="V460" i="36" s="1"/>
  <c r="S268" i="36"/>
  <c r="S460" i="36" s="1"/>
  <c r="R268" i="36"/>
  <c r="R460" i="36" s="1"/>
  <c r="Q268" i="36"/>
  <c r="Q460" i="36" s="1"/>
  <c r="P268" i="36"/>
  <c r="P460" i="36" s="1"/>
  <c r="M268" i="36"/>
  <c r="M460" i="36" s="1"/>
  <c r="L268" i="36"/>
  <c r="L460" i="36" s="1"/>
  <c r="K268" i="36"/>
  <c r="K460" i="36" s="1"/>
  <c r="J268" i="36"/>
  <c r="J460" i="36" s="1"/>
  <c r="I268" i="36"/>
  <c r="I460" i="36" s="1"/>
  <c r="H268" i="36"/>
  <c r="H460" i="36" s="1"/>
  <c r="G268" i="36"/>
  <c r="G460" i="36" s="1"/>
  <c r="F268" i="36"/>
  <c r="F460" i="36" s="1"/>
  <c r="E268" i="36"/>
  <c r="E460" i="36" s="1"/>
  <c r="D268" i="36"/>
  <c r="D460" i="36" s="1"/>
  <c r="C268" i="36"/>
  <c r="C460" i="36" s="1"/>
  <c r="B268" i="36"/>
  <c r="B460" i="36" s="1"/>
  <c r="Z267" i="36"/>
  <c r="Z459" i="36" s="1"/>
  <c r="W267" i="36"/>
  <c r="W459" i="36" s="1"/>
  <c r="V267" i="36"/>
  <c r="V459" i="36" s="1"/>
  <c r="S267" i="36"/>
  <c r="S459" i="36" s="1"/>
  <c r="R267" i="36"/>
  <c r="R459" i="36" s="1"/>
  <c r="Q267" i="36"/>
  <c r="Q459" i="36" s="1"/>
  <c r="P267" i="36"/>
  <c r="P459" i="36" s="1"/>
  <c r="M267" i="36"/>
  <c r="M459" i="36" s="1"/>
  <c r="L267" i="36"/>
  <c r="L459" i="36" s="1"/>
  <c r="K267" i="36"/>
  <c r="K459" i="36" s="1"/>
  <c r="J267" i="36"/>
  <c r="J459" i="36" s="1"/>
  <c r="I267" i="36"/>
  <c r="I459" i="36" s="1"/>
  <c r="H267" i="36"/>
  <c r="H459" i="36" s="1"/>
  <c r="G267" i="36"/>
  <c r="G459" i="36" s="1"/>
  <c r="F267" i="36"/>
  <c r="F459" i="36" s="1"/>
  <c r="E267" i="36"/>
  <c r="E459" i="36" s="1"/>
  <c r="D267" i="36"/>
  <c r="D459" i="36" s="1"/>
  <c r="C267" i="36"/>
  <c r="C459" i="36" s="1"/>
  <c r="B267" i="36"/>
  <c r="B459" i="36" s="1"/>
  <c r="Z266" i="36"/>
  <c r="Z458" i="36" s="1"/>
  <c r="W266" i="36"/>
  <c r="W458" i="36" s="1"/>
  <c r="V266" i="36"/>
  <c r="V458" i="36" s="1"/>
  <c r="S266" i="36"/>
  <c r="S458" i="36" s="1"/>
  <c r="R266" i="36"/>
  <c r="R458" i="36" s="1"/>
  <c r="Q266" i="36"/>
  <c r="Q458" i="36" s="1"/>
  <c r="P266" i="36"/>
  <c r="P458" i="36" s="1"/>
  <c r="M266" i="36"/>
  <c r="M458" i="36" s="1"/>
  <c r="L266" i="36"/>
  <c r="L458" i="36" s="1"/>
  <c r="K266" i="36"/>
  <c r="K458" i="36" s="1"/>
  <c r="J266" i="36"/>
  <c r="J458" i="36" s="1"/>
  <c r="I266" i="36"/>
  <c r="I458" i="36" s="1"/>
  <c r="H266" i="36"/>
  <c r="H458" i="36" s="1"/>
  <c r="G266" i="36"/>
  <c r="G458" i="36" s="1"/>
  <c r="F266" i="36"/>
  <c r="F458" i="36" s="1"/>
  <c r="E266" i="36"/>
  <c r="E458" i="36" s="1"/>
  <c r="D266" i="36"/>
  <c r="D458" i="36" s="1"/>
  <c r="C266" i="36"/>
  <c r="C458" i="36" s="1"/>
  <c r="B266" i="36"/>
  <c r="B458" i="36" s="1"/>
  <c r="Z265" i="36"/>
  <c r="Z457" i="36" s="1"/>
  <c r="W265" i="36"/>
  <c r="W457" i="36" s="1"/>
  <c r="V265" i="36"/>
  <c r="V457" i="36" s="1"/>
  <c r="S265" i="36"/>
  <c r="S457" i="36" s="1"/>
  <c r="R265" i="36"/>
  <c r="R457" i="36" s="1"/>
  <c r="Q265" i="36"/>
  <c r="Q457" i="36" s="1"/>
  <c r="P265" i="36"/>
  <c r="P457" i="36" s="1"/>
  <c r="M265" i="36"/>
  <c r="M457" i="36" s="1"/>
  <c r="L265" i="36"/>
  <c r="L457" i="36" s="1"/>
  <c r="K265" i="36"/>
  <c r="K457" i="36" s="1"/>
  <c r="J265" i="36"/>
  <c r="J457" i="36" s="1"/>
  <c r="I265" i="36"/>
  <c r="I457" i="36" s="1"/>
  <c r="H265" i="36"/>
  <c r="H457" i="36" s="1"/>
  <c r="G265" i="36"/>
  <c r="G457" i="36" s="1"/>
  <c r="F265" i="36"/>
  <c r="F457" i="36" s="1"/>
  <c r="E265" i="36"/>
  <c r="E457" i="36" s="1"/>
  <c r="D265" i="36"/>
  <c r="D457" i="36" s="1"/>
  <c r="C265" i="36"/>
  <c r="C457" i="36" s="1"/>
  <c r="B265" i="36"/>
  <c r="B457" i="36" s="1"/>
  <c r="Z264" i="36"/>
  <c r="Z456" i="36" s="1"/>
  <c r="W264" i="36"/>
  <c r="W456" i="36" s="1"/>
  <c r="V264" i="36"/>
  <c r="V456" i="36" s="1"/>
  <c r="S264" i="36"/>
  <c r="S456" i="36" s="1"/>
  <c r="R264" i="36"/>
  <c r="R456" i="36" s="1"/>
  <c r="Q264" i="36"/>
  <c r="Q456" i="36" s="1"/>
  <c r="P264" i="36"/>
  <c r="P456" i="36" s="1"/>
  <c r="M264" i="36"/>
  <c r="M456" i="36" s="1"/>
  <c r="L264" i="36"/>
  <c r="L456" i="36" s="1"/>
  <c r="K264" i="36"/>
  <c r="K456" i="36" s="1"/>
  <c r="J264" i="36"/>
  <c r="J456" i="36" s="1"/>
  <c r="I264" i="36"/>
  <c r="I456" i="36" s="1"/>
  <c r="H264" i="36"/>
  <c r="H456" i="36" s="1"/>
  <c r="G264" i="36"/>
  <c r="G456" i="36" s="1"/>
  <c r="F264" i="36"/>
  <c r="F456" i="36" s="1"/>
  <c r="E264" i="36"/>
  <c r="E456" i="36" s="1"/>
  <c r="D264" i="36"/>
  <c r="D456" i="36" s="1"/>
  <c r="C264" i="36"/>
  <c r="C456" i="36" s="1"/>
  <c r="B264" i="36"/>
  <c r="B456" i="36" s="1"/>
  <c r="Z260" i="36"/>
  <c r="Z452" i="36" s="1"/>
  <c r="W260" i="36"/>
  <c r="W452" i="36" s="1"/>
  <c r="V260" i="36"/>
  <c r="V452" i="36" s="1"/>
  <c r="S260" i="36"/>
  <c r="S452" i="36" s="1"/>
  <c r="R260" i="36"/>
  <c r="R452" i="36" s="1"/>
  <c r="Q260" i="36"/>
  <c r="Q452" i="36" s="1"/>
  <c r="P260" i="36"/>
  <c r="P452" i="36" s="1"/>
  <c r="M260" i="36"/>
  <c r="M452" i="36" s="1"/>
  <c r="L260" i="36"/>
  <c r="L452" i="36" s="1"/>
  <c r="K260" i="36"/>
  <c r="K452" i="36" s="1"/>
  <c r="J260" i="36"/>
  <c r="J452" i="36" s="1"/>
  <c r="I260" i="36"/>
  <c r="I452" i="36" s="1"/>
  <c r="H260" i="36"/>
  <c r="H452" i="36" s="1"/>
  <c r="G260" i="36"/>
  <c r="G452" i="36" s="1"/>
  <c r="F260" i="36"/>
  <c r="F452" i="36" s="1"/>
  <c r="E260" i="36"/>
  <c r="E452" i="36" s="1"/>
  <c r="D260" i="36"/>
  <c r="D452" i="36" s="1"/>
  <c r="C260" i="36"/>
  <c r="C452" i="36" s="1"/>
  <c r="B260" i="36"/>
  <c r="B452" i="36" s="1"/>
  <c r="Z259" i="36"/>
  <c r="Z451" i="36" s="1"/>
  <c r="W259" i="36"/>
  <c r="W451" i="36" s="1"/>
  <c r="V259" i="36"/>
  <c r="V451" i="36" s="1"/>
  <c r="S259" i="36"/>
  <c r="S451" i="36" s="1"/>
  <c r="R259" i="36"/>
  <c r="R451" i="36" s="1"/>
  <c r="Q259" i="36"/>
  <c r="Q451" i="36" s="1"/>
  <c r="P259" i="36"/>
  <c r="P451" i="36" s="1"/>
  <c r="M259" i="36"/>
  <c r="M451" i="36" s="1"/>
  <c r="L259" i="36"/>
  <c r="L451" i="36" s="1"/>
  <c r="K259" i="36"/>
  <c r="K451" i="36" s="1"/>
  <c r="J259" i="36"/>
  <c r="J451" i="36" s="1"/>
  <c r="I259" i="36"/>
  <c r="I451" i="36" s="1"/>
  <c r="H259" i="36"/>
  <c r="H451" i="36" s="1"/>
  <c r="G259" i="36"/>
  <c r="G451" i="36" s="1"/>
  <c r="F259" i="36"/>
  <c r="F451" i="36" s="1"/>
  <c r="E259" i="36"/>
  <c r="E451" i="36" s="1"/>
  <c r="D259" i="36"/>
  <c r="D451" i="36" s="1"/>
  <c r="C259" i="36"/>
  <c r="C451" i="36" s="1"/>
  <c r="B259" i="36"/>
  <c r="B451" i="36" s="1"/>
  <c r="Z258" i="36"/>
  <c r="Z450" i="36" s="1"/>
  <c r="W258" i="36"/>
  <c r="W450" i="36" s="1"/>
  <c r="V258" i="36"/>
  <c r="V450" i="36" s="1"/>
  <c r="S258" i="36"/>
  <c r="S450" i="36" s="1"/>
  <c r="R258" i="36"/>
  <c r="R450" i="36" s="1"/>
  <c r="Q258" i="36"/>
  <c r="Q450" i="36" s="1"/>
  <c r="P258" i="36"/>
  <c r="P450" i="36" s="1"/>
  <c r="M258" i="36"/>
  <c r="M450" i="36" s="1"/>
  <c r="L258" i="36"/>
  <c r="L450" i="36" s="1"/>
  <c r="K258" i="36"/>
  <c r="K450" i="36" s="1"/>
  <c r="J258" i="36"/>
  <c r="J450" i="36" s="1"/>
  <c r="I258" i="36"/>
  <c r="I450" i="36" s="1"/>
  <c r="H258" i="36"/>
  <c r="H450" i="36" s="1"/>
  <c r="G258" i="36"/>
  <c r="G450" i="36" s="1"/>
  <c r="F258" i="36"/>
  <c r="F450" i="36" s="1"/>
  <c r="E258" i="36"/>
  <c r="E450" i="36" s="1"/>
  <c r="D258" i="36"/>
  <c r="D450" i="36" s="1"/>
  <c r="C258" i="36"/>
  <c r="C450" i="36" s="1"/>
  <c r="B258" i="36"/>
  <c r="B450" i="36" s="1"/>
  <c r="Z257" i="36"/>
  <c r="Z449" i="36" s="1"/>
  <c r="W257" i="36"/>
  <c r="W449" i="36" s="1"/>
  <c r="V257" i="36"/>
  <c r="V449" i="36" s="1"/>
  <c r="S257" i="36"/>
  <c r="S449" i="36" s="1"/>
  <c r="R257" i="36"/>
  <c r="R449" i="36" s="1"/>
  <c r="Q257" i="36"/>
  <c r="Q449" i="36" s="1"/>
  <c r="P257" i="36"/>
  <c r="P449" i="36" s="1"/>
  <c r="M257" i="36"/>
  <c r="M449" i="36" s="1"/>
  <c r="L257" i="36"/>
  <c r="L449" i="36" s="1"/>
  <c r="K257" i="36"/>
  <c r="K449" i="36" s="1"/>
  <c r="J257" i="36"/>
  <c r="J449" i="36" s="1"/>
  <c r="I257" i="36"/>
  <c r="I449" i="36" s="1"/>
  <c r="H257" i="36"/>
  <c r="H449" i="36" s="1"/>
  <c r="G257" i="36"/>
  <c r="G449" i="36" s="1"/>
  <c r="F257" i="36"/>
  <c r="F449" i="36" s="1"/>
  <c r="E257" i="36"/>
  <c r="E449" i="36" s="1"/>
  <c r="D257" i="36"/>
  <c r="D449" i="36" s="1"/>
  <c r="C257" i="36"/>
  <c r="C449" i="36" s="1"/>
  <c r="B257" i="36"/>
  <c r="B449" i="36" s="1"/>
  <c r="Z256" i="36"/>
  <c r="Z448" i="36" s="1"/>
  <c r="W256" i="36"/>
  <c r="W448" i="36" s="1"/>
  <c r="V256" i="36"/>
  <c r="V448" i="36" s="1"/>
  <c r="S256" i="36"/>
  <c r="S448" i="36" s="1"/>
  <c r="R256" i="36"/>
  <c r="R448" i="36" s="1"/>
  <c r="Q256" i="36"/>
  <c r="Q448" i="36" s="1"/>
  <c r="P256" i="36"/>
  <c r="P448" i="36" s="1"/>
  <c r="M256" i="36"/>
  <c r="M448" i="36" s="1"/>
  <c r="L256" i="36"/>
  <c r="L448" i="36" s="1"/>
  <c r="K256" i="36"/>
  <c r="K448" i="36" s="1"/>
  <c r="J256" i="36"/>
  <c r="J448" i="36" s="1"/>
  <c r="I256" i="36"/>
  <c r="I448" i="36" s="1"/>
  <c r="H256" i="36"/>
  <c r="H448" i="36" s="1"/>
  <c r="G256" i="36"/>
  <c r="G448" i="36" s="1"/>
  <c r="F256" i="36"/>
  <c r="F448" i="36" s="1"/>
  <c r="E256" i="36"/>
  <c r="E448" i="36" s="1"/>
  <c r="D256" i="36"/>
  <c r="D448" i="36" s="1"/>
  <c r="C256" i="36"/>
  <c r="C448" i="36" s="1"/>
  <c r="B256" i="36"/>
  <c r="B448" i="36" s="1"/>
  <c r="Z255" i="36"/>
  <c r="Z447" i="36" s="1"/>
  <c r="W255" i="36"/>
  <c r="W447" i="36" s="1"/>
  <c r="V255" i="36"/>
  <c r="V447" i="36" s="1"/>
  <c r="S255" i="36"/>
  <c r="S447" i="36" s="1"/>
  <c r="R255" i="36"/>
  <c r="R447" i="36" s="1"/>
  <c r="Q255" i="36"/>
  <c r="Q447" i="36" s="1"/>
  <c r="P255" i="36"/>
  <c r="P447" i="36" s="1"/>
  <c r="M255" i="36"/>
  <c r="M447" i="36" s="1"/>
  <c r="L255" i="36"/>
  <c r="L447" i="36" s="1"/>
  <c r="K255" i="36"/>
  <c r="K447" i="36" s="1"/>
  <c r="J255" i="36"/>
  <c r="J447" i="36" s="1"/>
  <c r="I255" i="36"/>
  <c r="I447" i="36" s="1"/>
  <c r="H255" i="36"/>
  <c r="H447" i="36" s="1"/>
  <c r="G255" i="36"/>
  <c r="G447" i="36" s="1"/>
  <c r="F255" i="36"/>
  <c r="F447" i="36" s="1"/>
  <c r="E255" i="36"/>
  <c r="E447" i="36" s="1"/>
  <c r="D255" i="36"/>
  <c r="D447" i="36" s="1"/>
  <c r="C255" i="36"/>
  <c r="C447" i="36" s="1"/>
  <c r="B255" i="36"/>
  <c r="B447" i="36" s="1"/>
  <c r="Z251" i="36"/>
  <c r="Z443" i="36" s="1"/>
  <c r="W251" i="36"/>
  <c r="W443" i="36" s="1"/>
  <c r="V251" i="36"/>
  <c r="V443" i="36" s="1"/>
  <c r="S251" i="36"/>
  <c r="S443" i="36" s="1"/>
  <c r="R251" i="36"/>
  <c r="R443" i="36" s="1"/>
  <c r="Q251" i="36"/>
  <c r="Q443" i="36" s="1"/>
  <c r="P251" i="36"/>
  <c r="P443" i="36" s="1"/>
  <c r="M251" i="36"/>
  <c r="M443" i="36" s="1"/>
  <c r="L251" i="36"/>
  <c r="L443" i="36" s="1"/>
  <c r="K251" i="36"/>
  <c r="K443" i="36" s="1"/>
  <c r="J251" i="36"/>
  <c r="J443" i="36" s="1"/>
  <c r="I251" i="36"/>
  <c r="I443" i="36" s="1"/>
  <c r="H251" i="36"/>
  <c r="H443" i="36" s="1"/>
  <c r="G251" i="36"/>
  <c r="G443" i="36" s="1"/>
  <c r="F251" i="36"/>
  <c r="F443" i="36" s="1"/>
  <c r="E251" i="36"/>
  <c r="E443" i="36" s="1"/>
  <c r="D251" i="36"/>
  <c r="D443" i="36" s="1"/>
  <c r="C251" i="36"/>
  <c r="C443" i="36" s="1"/>
  <c r="B251" i="36"/>
  <c r="B443" i="36" s="1"/>
  <c r="Z250" i="36"/>
  <c r="Z442" i="36" s="1"/>
  <c r="W250" i="36"/>
  <c r="W442" i="36" s="1"/>
  <c r="V250" i="36"/>
  <c r="V442" i="36" s="1"/>
  <c r="S250" i="36"/>
  <c r="S442" i="36" s="1"/>
  <c r="R250" i="36"/>
  <c r="R442" i="36" s="1"/>
  <c r="Q250" i="36"/>
  <c r="Q442" i="36" s="1"/>
  <c r="P250" i="36"/>
  <c r="P442" i="36" s="1"/>
  <c r="M250" i="36"/>
  <c r="M442" i="36" s="1"/>
  <c r="L250" i="36"/>
  <c r="L442" i="36" s="1"/>
  <c r="K250" i="36"/>
  <c r="K442" i="36" s="1"/>
  <c r="J250" i="36"/>
  <c r="J442" i="36" s="1"/>
  <c r="I250" i="36"/>
  <c r="I442" i="36" s="1"/>
  <c r="H250" i="36"/>
  <c r="H442" i="36" s="1"/>
  <c r="G250" i="36"/>
  <c r="G442" i="36" s="1"/>
  <c r="F250" i="36"/>
  <c r="F442" i="36" s="1"/>
  <c r="E250" i="36"/>
  <c r="E442" i="36" s="1"/>
  <c r="D250" i="36"/>
  <c r="D442" i="36" s="1"/>
  <c r="C250" i="36"/>
  <c r="C442" i="36" s="1"/>
  <c r="B250" i="36"/>
  <c r="B442" i="36" s="1"/>
  <c r="Z249" i="36"/>
  <c r="Z441" i="36" s="1"/>
  <c r="W249" i="36"/>
  <c r="W441" i="36" s="1"/>
  <c r="V249" i="36"/>
  <c r="V441" i="36" s="1"/>
  <c r="S249" i="36"/>
  <c r="S441" i="36" s="1"/>
  <c r="R249" i="36"/>
  <c r="R441" i="36" s="1"/>
  <c r="Q249" i="36"/>
  <c r="Q441" i="36" s="1"/>
  <c r="P249" i="36"/>
  <c r="P441" i="36" s="1"/>
  <c r="M249" i="36"/>
  <c r="M441" i="36" s="1"/>
  <c r="L249" i="36"/>
  <c r="L441" i="36" s="1"/>
  <c r="K249" i="36"/>
  <c r="K441" i="36" s="1"/>
  <c r="J249" i="36"/>
  <c r="J441" i="36" s="1"/>
  <c r="I249" i="36"/>
  <c r="I441" i="36" s="1"/>
  <c r="H249" i="36"/>
  <c r="H441" i="36" s="1"/>
  <c r="G249" i="36"/>
  <c r="G441" i="36" s="1"/>
  <c r="F249" i="36"/>
  <c r="F441" i="36" s="1"/>
  <c r="E249" i="36"/>
  <c r="E441" i="36" s="1"/>
  <c r="D249" i="36"/>
  <c r="D441" i="36" s="1"/>
  <c r="C249" i="36"/>
  <c r="C441" i="36" s="1"/>
  <c r="B249" i="36"/>
  <c r="B441" i="36" s="1"/>
  <c r="Z248" i="36"/>
  <c r="Z440" i="36" s="1"/>
  <c r="W248" i="36"/>
  <c r="W440" i="36" s="1"/>
  <c r="V248" i="36"/>
  <c r="V440" i="36" s="1"/>
  <c r="S248" i="36"/>
  <c r="S440" i="36" s="1"/>
  <c r="R248" i="36"/>
  <c r="R440" i="36" s="1"/>
  <c r="Q248" i="36"/>
  <c r="Q440" i="36" s="1"/>
  <c r="P248" i="36"/>
  <c r="P440" i="36" s="1"/>
  <c r="M248" i="36"/>
  <c r="M440" i="36" s="1"/>
  <c r="L248" i="36"/>
  <c r="L440" i="36" s="1"/>
  <c r="K248" i="36"/>
  <c r="K440" i="36" s="1"/>
  <c r="J248" i="36"/>
  <c r="J440" i="36" s="1"/>
  <c r="I248" i="36"/>
  <c r="I440" i="36" s="1"/>
  <c r="H248" i="36"/>
  <c r="H440" i="36" s="1"/>
  <c r="G248" i="36"/>
  <c r="G440" i="36" s="1"/>
  <c r="F248" i="36"/>
  <c r="F440" i="36" s="1"/>
  <c r="E248" i="36"/>
  <c r="E440" i="36" s="1"/>
  <c r="D248" i="36"/>
  <c r="D440" i="36" s="1"/>
  <c r="C248" i="36"/>
  <c r="C440" i="36" s="1"/>
  <c r="B248" i="36"/>
  <c r="B440" i="36" s="1"/>
  <c r="Z247" i="36"/>
  <c r="Z439" i="36" s="1"/>
  <c r="W247" i="36"/>
  <c r="W439" i="36" s="1"/>
  <c r="V247" i="36"/>
  <c r="V439" i="36" s="1"/>
  <c r="S247" i="36"/>
  <c r="S439" i="36" s="1"/>
  <c r="R247" i="36"/>
  <c r="R439" i="36" s="1"/>
  <c r="Q247" i="36"/>
  <c r="Q439" i="36" s="1"/>
  <c r="P247" i="36"/>
  <c r="P439" i="36" s="1"/>
  <c r="M247" i="36"/>
  <c r="M439" i="36" s="1"/>
  <c r="L247" i="36"/>
  <c r="L439" i="36" s="1"/>
  <c r="K247" i="36"/>
  <c r="K439" i="36" s="1"/>
  <c r="J247" i="36"/>
  <c r="J439" i="36" s="1"/>
  <c r="I247" i="36"/>
  <c r="I439" i="36" s="1"/>
  <c r="H247" i="36"/>
  <c r="H439" i="36" s="1"/>
  <c r="G247" i="36"/>
  <c r="G439" i="36" s="1"/>
  <c r="F247" i="36"/>
  <c r="F439" i="36" s="1"/>
  <c r="E247" i="36"/>
  <c r="E439" i="36" s="1"/>
  <c r="D247" i="36"/>
  <c r="D439" i="36" s="1"/>
  <c r="C247" i="36"/>
  <c r="C439" i="36" s="1"/>
  <c r="B247" i="36"/>
  <c r="B439" i="36" s="1"/>
  <c r="Z246" i="36"/>
  <c r="Z438" i="36" s="1"/>
  <c r="W246" i="36"/>
  <c r="W438" i="36" s="1"/>
  <c r="V246" i="36"/>
  <c r="V438" i="36" s="1"/>
  <c r="S246" i="36"/>
  <c r="S438" i="36" s="1"/>
  <c r="R246" i="36"/>
  <c r="R438" i="36" s="1"/>
  <c r="Q246" i="36"/>
  <c r="Q438" i="36" s="1"/>
  <c r="P246" i="36"/>
  <c r="P438" i="36" s="1"/>
  <c r="M246" i="36"/>
  <c r="M438" i="36" s="1"/>
  <c r="L246" i="36"/>
  <c r="L438" i="36" s="1"/>
  <c r="K246" i="36"/>
  <c r="K438" i="36" s="1"/>
  <c r="J246" i="36"/>
  <c r="J438" i="36" s="1"/>
  <c r="I246" i="36"/>
  <c r="I438" i="36" s="1"/>
  <c r="H246" i="36"/>
  <c r="H438" i="36" s="1"/>
  <c r="G246" i="36"/>
  <c r="G438" i="36" s="1"/>
  <c r="F246" i="36"/>
  <c r="F438" i="36" s="1"/>
  <c r="E246" i="36"/>
  <c r="E438" i="36" s="1"/>
  <c r="D246" i="36"/>
  <c r="D438" i="36" s="1"/>
  <c r="C246" i="36"/>
  <c r="C438" i="36" s="1"/>
  <c r="B246" i="36"/>
  <c r="B438" i="36" s="1"/>
  <c r="Z242" i="36"/>
  <c r="W242" i="36"/>
  <c r="V242" i="36"/>
  <c r="S242" i="36"/>
  <c r="R242" i="36"/>
  <c r="Q242" i="36"/>
  <c r="P242" i="36"/>
  <c r="M242" i="36"/>
  <c r="L242" i="36"/>
  <c r="K242" i="36"/>
  <c r="J242" i="36"/>
  <c r="I242" i="36"/>
  <c r="H242" i="36"/>
  <c r="G242" i="36"/>
  <c r="F242" i="36"/>
  <c r="E242" i="36"/>
  <c r="D242" i="36"/>
  <c r="C242" i="36"/>
  <c r="B242" i="36"/>
  <c r="Z241" i="36"/>
  <c r="W241" i="36"/>
  <c r="V241" i="36"/>
  <c r="S241" i="36"/>
  <c r="R241" i="36"/>
  <c r="Q241" i="36"/>
  <c r="P241" i="36"/>
  <c r="M241" i="36"/>
  <c r="L241" i="36"/>
  <c r="K241" i="36"/>
  <c r="J241" i="36"/>
  <c r="I241" i="36"/>
  <c r="H241" i="36"/>
  <c r="G241" i="36"/>
  <c r="F241" i="36"/>
  <c r="E241" i="36"/>
  <c r="D241" i="36"/>
  <c r="C241" i="36"/>
  <c r="B241"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3" i="36"/>
  <c r="W233" i="36"/>
  <c r="V233" i="36"/>
  <c r="S233" i="36"/>
  <c r="R233" i="36"/>
  <c r="Q233" i="36"/>
  <c r="P233" i="36"/>
  <c r="M233" i="36"/>
  <c r="L233" i="36"/>
  <c r="K233" i="36"/>
  <c r="J233" i="36"/>
  <c r="I233" i="36"/>
  <c r="H233" i="36"/>
  <c r="G233" i="36"/>
  <c r="F233" i="36"/>
  <c r="E233" i="36"/>
  <c r="D233" i="36"/>
  <c r="C233" i="36"/>
  <c r="B233" i="36"/>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4" i="36"/>
  <c r="W224" i="36"/>
  <c r="V224" i="36"/>
  <c r="S224" i="36"/>
  <c r="R224" i="36"/>
  <c r="Q224" i="36"/>
  <c r="P224" i="36"/>
  <c r="M224" i="36"/>
  <c r="L224" i="36"/>
  <c r="K224" i="36"/>
  <c r="J224" i="36"/>
  <c r="I224" i="36"/>
  <c r="H224" i="36"/>
  <c r="G224" i="36"/>
  <c r="F224" i="36"/>
  <c r="E224" i="36"/>
  <c r="D224" i="36"/>
  <c r="C224" i="36"/>
  <c r="B224"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5" i="36"/>
  <c r="W215" i="36"/>
  <c r="V215" i="36"/>
  <c r="S215" i="36"/>
  <c r="R215" i="36"/>
  <c r="Q215" i="36"/>
  <c r="P215" i="36"/>
  <c r="M215" i="36"/>
  <c r="L215" i="36"/>
  <c r="K215" i="36"/>
  <c r="J215" i="36"/>
  <c r="I215" i="36"/>
  <c r="H215" i="36"/>
  <c r="G215" i="36"/>
  <c r="F215" i="36"/>
  <c r="E215" i="36"/>
  <c r="D215" i="36"/>
  <c r="C215" i="36"/>
  <c r="B215"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46" i="36"/>
  <c r="M545" i="36"/>
</calcChain>
</file>

<file path=xl/sharedStrings.xml><?xml version="1.0" encoding="utf-8"?>
<sst xmlns="http://schemas.openxmlformats.org/spreadsheetml/2006/main" count="7125" uniqueCount="529">
  <si>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</si>
  <si>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</si>
  <si>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</si>
  <si>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</si>
  <si>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</si>
  <si>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</si>
  <si>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</si>
  <si>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</si>
  <si>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</si>
  <si>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</si>
  <si>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</si>
  <si>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</si>
  <si>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</si>
  <si>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</si>
  <si>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</si>
  <si>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</si>
  <si>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</si>
  <si>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</si>
  <si>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</si>
  <si>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</si>
  <si>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</si>
  <si>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</si>
  <si>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</si>
  <si>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</si>
  <si>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</si>
  <si>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</si>
  <si>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</si>
  <si>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</si>
  <si>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</si>
  <si>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</si>
  <si>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</si>
  <si>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</si>
  <si>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</si>
  <si>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</si>
  <si>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</si>
  <si>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</si>
  <si>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</si>
  <si>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</si>
  <si>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</si>
  <si>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</si>
  <si>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</si>
  <si>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</si>
  <si>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</si>
  <si>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</si>
  <si>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</si>
  <si>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</si>
  <si>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</si>
  <si>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</si>
  <si>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</si>
  <si>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</si>
  <si>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</si>
  <si>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</si>
  <si>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</si>
  <si>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</si>
  <si>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</si>
  <si>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</si>
  <si>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</si>
  <si>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</si>
  <si>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</si>
  <si>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</si>
  <si>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</si>
  <si>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</si>
  <si>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</si>
  <si>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</si>
  <si>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</si>
  <si>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</si>
  <si>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</si>
  <si>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</si>
  <si>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</si>
  <si>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</si>
  <si>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</si>
  <si>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</si>
  <si>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</si>
  <si>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</si>
  <si>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</si>
  <si>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</si>
  <si>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</si>
  <si>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</si>
  <si>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</si>
  <si>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</si>
  <si>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</si>
  <si>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</si>
  <si>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</si>
  <si>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</si>
  <si>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</si>
  <si>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</si>
  <si>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</si>
  <si>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</si>
  <si>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</si>
  <si>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</si>
  <si>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</si>
  <si>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</si>
  <si>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</si>
  <si>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</si>
  <si>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</si>
  <si>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</si>
  <si>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</si>
  <si>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</si>
  <si>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</si>
  <si>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</si>
  <si>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</si>
  <si>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</si>
  <si>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</si>
  <si>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</si>
  <si>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</si>
  <si>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</si>
  <si>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</si>
  <si>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</si>
  <si>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</si>
  <si>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</si>
  <si>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</si>
  <si>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</si>
  <si>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</si>
  <si>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</si>
  <si>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</si>
  <si>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</si>
  <si>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</si>
  <si>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</si>
  <si>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</si>
  <si>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</si>
  <si>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</si>
  <si>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</si>
  <si>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</si>
  <si>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</si>
  <si>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</si>
  <si>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</si>
  <si>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</si>
  <si>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</si>
  <si>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</si>
  <si>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</si>
  <si>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</si>
  <si>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</si>
  <si>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</si>
  <si>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</si>
  <si>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</si>
  <si>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</si>
  <si>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</si>
  <si>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</si>
  <si>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</si>
  <si>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</si>
  <si>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</si>
  <si>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</si>
  <si>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</si>
  <si>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</si>
  <si>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</si>
  <si>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</si>
  <si>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</si>
  <si>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</si>
  <si>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</si>
  <si>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</si>
  <si>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</si>
  <si>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</si>
  <si>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</si>
  <si>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</si>
  <si>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</si>
  <si>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</si>
  <si>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</si>
  <si>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</si>
  <si>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</si>
  <si>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</si>
  <si>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</si>
  <si>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</si>
  <si>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</si>
  <si>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</si>
  <si>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</si>
  <si>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</si>
  <si>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</si>
  <si>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</si>
  <si>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</si>
  <si>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</si>
  <si>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</si>
  <si>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</si>
  <si>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</si>
  <si>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</si>
  <si>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</si>
  <si>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</si>
  <si>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</si>
  <si>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</si>
  <si>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</si>
  <si>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</si>
  <si>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</si>
  <si>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</si>
  <si>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</si>
  <si>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</si>
  <si>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</si>
  <si>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</si>
  <si>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</si>
  <si>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</si>
  <si>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</si>
  <si>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</si>
  <si>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</si>
  <si>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</si>
  <si>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</si>
  <si>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</si>
  <si>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</si>
  <si>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</si>
  <si>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</si>
  <si>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</si>
  <si>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</si>
  <si>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</si>
  <si>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</si>
  <si>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</si>
  <si>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</si>
  <si>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</si>
  <si>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</si>
  <si>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</si>
  <si>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</si>
  <si>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</si>
  <si>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</si>
  <si>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</si>
  <si>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</si>
  <si>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</si>
  <si>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</si>
  <si>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</si>
  <si>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</si>
  <si>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</si>
  <si>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</si>
  <si>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</si>
  <si>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</si>
  <si>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</si>
  <si>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</si>
  <si>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</si>
  <si>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</si>
  <si>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</si>
  <si>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</si>
  <si>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</si>
  <si>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</si>
  <si>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</si>
  <si>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</si>
  <si>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</si>
  <si>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</si>
  <si>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</si>
  <si>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</si>
  <si>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</si>
  <si>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</si>
  <si>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</si>
  <si>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</si>
  <si>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</si>
  <si>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</si>
  <si>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</si>
  <si>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</si>
  <si>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</si>
  <si>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</si>
  <si>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</si>
  <si>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</si>
  <si>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</si>
  <si>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</si>
  <si>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</si>
  <si>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</si>
  <si>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</si>
  <si>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</si>
  <si>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</si>
  <si>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</si>
  <si>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</si>
  <si>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</si>
  <si>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</si>
  <si>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</si>
  <si>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</si>
  <si>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</si>
  <si>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</si>
  <si>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</si>
  <si>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</si>
  <si>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</si>
  <si>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</si>
  <si>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</si>
  <si>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</si>
  <si>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</si>
  <si>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</si>
  <si>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</si>
  <si>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</si>
  <si>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</si>
  <si>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</si>
  <si>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</si>
  <si>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</si>
  <si>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</si>
  <si>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</si>
  <si>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</si>
  <si>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</si>
  <si>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</si>
  <si>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</si>
  <si>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</si>
  <si>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</si>
  <si>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</si>
  <si>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</si>
  <si>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</si>
  <si>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</si>
  <si>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</si>
  <si>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</si>
  <si>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</si>
  <si>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</si>
  <si>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</si>
  <si>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</si>
  <si>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</si>
  <si>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</si>
  <si>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</si>
  <si>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</si>
  <si>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</si>
  <si>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</si>
  <si>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</si>
  <si>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</si>
  <si>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</si>
  <si>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</si>
  <si>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</si>
  <si>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</si>
  <si>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</si>
  <si>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</si>
  <si>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</si>
  <si>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</si>
  <si>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</si>
  <si>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</si>
  <si>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</si>
  <si>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</si>
  <si>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</si>
  <si>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</si>
  <si>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</si>
  <si>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</si>
  <si>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</si>
  <si>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</si>
  <si>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</si>
  <si>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</si>
  <si>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</si>
  <si>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</si>
  <si>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</si>
  <si>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</si>
  <si>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</si>
  <si>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</si>
  <si>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</si>
  <si>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</si>
  <si>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</si>
  <si>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</si>
  <si>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</si>
  <si>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</si>
  <si>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</si>
  <si>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</si>
  <si>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</si>
  <si>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</si>
  <si>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</si>
  <si>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</si>
  <si>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</si>
  <si>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</si>
  <si>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</si>
  <si>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</si>
  <si>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</si>
  <si>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</si>
  <si>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</si>
  <si>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</si>
  <si>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</si>
  <si>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</si>
  <si>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</si>
  <si>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</si>
  <si>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</si>
  <si>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</si>
  <si>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</si>
  <si>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</si>
  <si>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</si>
  <si>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</si>
  <si>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</si>
  <si>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</si>
  <si>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</si>
  <si>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</si>
  <si>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</si>
  <si>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</si>
  <si>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</si>
  <si>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</si>
  <si>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</si>
  <si>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</si>
  <si>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</si>
  <si>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</si>
  <si>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</si>
  <si>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</si>
  <si>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</si>
  <si>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</si>
  <si>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</si>
  <si>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</si>
  <si>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</si>
  <si>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</si>
  <si>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</si>
  <si>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</si>
  <si>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</si>
  <si>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</si>
  <si>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</si>
  <si>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</si>
  <si>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</si>
  <si>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</si>
  <si>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</si>
  <si>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</si>
  <si>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</si>
  <si>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</si>
  <si>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</si>
  <si>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</si>
  <si>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</si>
  <si>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</si>
  <si>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</si>
  <si>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</si>
  <si>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</si>
  <si>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</si>
  <si>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</si>
  <si>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</si>
  <si>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</si>
  <si>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</si>
  <si>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</si>
  <si>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</si>
  <si>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</si>
  <si>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</si>
  <si>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</si>
  <si>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</si>
  <si>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</si>
  <si>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</si>
  <si>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</si>
  <si>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</si>
  <si>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</si>
  <si>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</si>
  <si>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</si>
  <si>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</si>
  <si>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</si>
  <si>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</si>
  <si>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</si>
  <si>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</si>
  <si>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</si>
  <si>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</si>
  <si>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</si>
  <si>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</si>
  <si>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</si>
  <si>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</si>
  <si>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</si>
  <si>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</si>
  <si>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</si>
  <si>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</si>
  <si>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</si>
  <si>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</si>
  <si>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</si>
  <si>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</si>
  <si>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</si>
  <si>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</si>
  <si>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</si>
  <si>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</si>
  <si>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</si>
  <si>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</si>
  <si>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</si>
  <si>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</si>
  <si>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</si>
  <si>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</si>
  <si>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</si>
  <si>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</si>
  <si>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</si>
  <si>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</si>
  <si>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</si>
  <si>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</si>
  <si>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</si>
  <si>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</si>
  <si>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</si>
  <si>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</si>
  <si>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</si>
  <si>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</si>
  <si>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</si>
  <si>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</si>
  <si>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</si>
  <si>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</si>
  <si>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</si>
  <si>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</si>
  <si>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</si>
  <si>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</si>
  <si>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</si>
  <si>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</si>
  <si>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</si>
  <si>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</si>
  <si>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</si>
  <si>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</si>
  <si>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</si>
  <si>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</si>
  <si>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</si>
  <si>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</si>
  <si>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</si>
  <si>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</si>
  <si>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</si>
  <si>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</si>
  <si>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</si>
  <si>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</si>
  <si>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</si>
  <si>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</si>
  <si>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</si>
  <si>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</si>
  <si>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</si>
  <si>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</si>
  <si>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</si>
  <si>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</si>
  <si>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</si>
  <si>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</si>
  <si>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</si>
  <si>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t>Anna.Pankiewicz@minrol.gov.pl</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</si>
  <si>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</si>
  <si>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</si>
  <si>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</si>
  <si>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</si>
  <si>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</si>
  <si>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</si>
  <si>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</si>
  <si>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</si>
  <si>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</si>
  <si>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</si>
  <si>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</si>
  <si>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</si>
  <si>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</si>
  <si>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</si>
  <si>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</si>
  <si>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OKRES: I - XII 2022 r. (wstępne) - ważniejsze państwa</t>
  </si>
  <si>
    <t>I - XII 2022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</si>
  <si>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wstępne) </t>
    </r>
    <r>
      <rPr>
        <b/>
        <sz val="11"/>
        <rFont val="Calibri"/>
        <family val="2"/>
        <charset val="238"/>
        <scheme val="minor"/>
      </rPr>
      <t xml:space="preserve">w porównaniu do I -XII 2022 r. </t>
    </r>
    <r>
      <rPr>
        <i/>
        <sz val="11"/>
        <rFont val="Calibri"/>
        <family val="2"/>
        <charset val="238"/>
        <scheme val="minor"/>
      </rPr>
      <t>(wg wstępnych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</si>
  <si>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wstępne)  </t>
    </r>
    <r>
      <rPr>
        <b/>
        <sz val="11"/>
        <rFont val="Calibri"/>
        <family val="2"/>
        <charset val="238"/>
        <scheme val="minor"/>
      </rPr>
      <t>w porównaniu do I - XII 2021 r.  (</t>
    </r>
    <r>
      <rPr>
        <i/>
        <sz val="11"/>
        <rFont val="Calibri"/>
        <family val="2"/>
        <charset val="238"/>
        <scheme val="minor"/>
      </rPr>
      <t>wg wstępnych danych Min. Finansów</t>
    </r>
    <r>
      <rPr>
        <b/>
        <sz val="11"/>
        <rFont val="Calibri"/>
        <family val="2"/>
        <charset val="238"/>
        <scheme val="minor"/>
      </rPr>
      <t>).</t>
    </r>
  </si>
  <si>
    <t>I - XII 2021 r.</t>
  </si>
  <si>
    <t>zm. w stos. do I-XII 2021r. (%)</t>
  </si>
  <si>
    <t>zm. w stos. do  I-XII 2021r.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</si>
  <si>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</si>
  <si>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19.02.2023</t>
  </si>
  <si>
    <t>Prices not received - Same prices as last week : EL</t>
  </si>
  <si>
    <t>c</t>
  </si>
  <si>
    <r>
      <t>Tablica 6. Średnie ceny sprzedaży netto (bez VAT) elementów mięsa wołowego (kraj) wg makroregionów:</t>
    </r>
    <r>
      <rPr>
        <b/>
        <sz val="14"/>
        <color rgb="FF0000FF"/>
        <rFont val="Calibri"/>
        <family val="2"/>
        <charset val="238"/>
        <scheme val="minor"/>
      </rPr>
      <t xml:space="preserve"> 20.02 - 26.02.2023 r.</t>
    </r>
  </si>
  <si>
    <t>2023-02-26</t>
  </si>
  <si>
    <t>2023-02-19</t>
  </si>
  <si>
    <t>NR 08/2023</t>
  </si>
  <si>
    <t>20 - 26 lutego 2023 r.</t>
  </si>
  <si>
    <r>
      <t>Tablica 5. Ceny sprzedaży netto (bez VAT) ćwierci wołowych (zagranica):</t>
    </r>
    <r>
      <rPr>
        <b/>
        <sz val="14"/>
        <color rgb="FF0000FF"/>
        <rFont val="Calibri"/>
        <family val="2"/>
        <charset val="238"/>
        <scheme val="minor"/>
      </rPr>
      <t xml:space="preserve"> 20.02 - 26.02.2023 r.</t>
    </r>
  </si>
  <si>
    <r>
      <t>Tablica 7. Średnie ceny sprzedaży netto (bez VAT) elementów mięsa wołowego (zagranica):</t>
    </r>
    <r>
      <rPr>
        <b/>
        <sz val="14"/>
        <color rgb="FF0000FF"/>
        <rFont val="Calibri"/>
        <family val="2"/>
        <charset val="238"/>
        <scheme val="minor"/>
      </rPr>
      <t xml:space="preserve"> 20.02 - 26.02.2023 r.</t>
    </r>
  </si>
  <si>
    <t>20.02.2023 - 26.02.2023</t>
  </si>
  <si>
    <t>26.02.2023</t>
  </si>
  <si>
    <t>03 marca 2023r.</t>
  </si>
  <si>
    <r>
      <t>Tablica 9. Średnie ceny zakupu mięsa wołowego płacone przez podmioty handlu detalicznego w okresie:</t>
    </r>
    <r>
      <rPr>
        <b/>
        <sz val="16"/>
        <color rgb="FF0000FF"/>
        <rFont val="Calibri"/>
        <family val="2"/>
        <charset val="238"/>
        <scheme val="minor"/>
      </rPr>
      <t xml:space="preserve"> 20.02 - 26.02.2023 r.</t>
    </r>
  </si>
  <si>
    <t>02.03.2023</t>
  </si>
  <si>
    <t>Week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</si>
</sst>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3">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i/>
      <sz val="12"/>
      <color rgb="FF00B050"/>
      <name val="Calibri"/>
      <family val="2"/>
      <charset val="238"/>
      <scheme val="minor"/>
    </font>
    <font>
      <sz val="11"/>
      <name val="Times New Roman CE"/>
      <family val="1"/>
      <charset val="238"/>
    </font>
    <font>
      <i/>
      <sz val="12"/>
      <color rgb="FF006600"/>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s>
  <cellStyleXfs count="239">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6"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3"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200" fillId="0" borderId="0" applyNumberFormat="0" applyFill="0" applyBorder="0" applyAlignment="0" applyProtection="0">
      <alignment vertical="top"/>
      <protection locked="0"/>
    </xf>
  </cellStyleXfs>
  <cellXfs count="1787">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3"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5"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7" fillId="0" borderId="0" xfId="0" applyFont="1"/>
    <xf numFmtId="0" fontId="148"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7" fillId="0" borderId="0" xfId="96" applyFont="1"/>
    <xf numFmtId="0" fontId="156" fillId="59" borderId="0" xfId="96" applyFont="1" applyFill="1" applyAlignment="1" applyProtection="1">
      <alignment horizontal="right" vertical="center" indent="1"/>
      <protection locked="0"/>
    </xf>
    <xf numFmtId="0" fontId="27" fillId="59" borderId="0" xfId="96" applyFill="1"/>
    <xf numFmtId="0" fontId="147" fillId="59" borderId="0" xfId="96" applyFont="1" applyFill="1"/>
    <xf numFmtId="0" fontId="161" fillId="59" borderId="0" xfId="96" applyFont="1" applyFill="1"/>
    <xf numFmtId="0" fontId="162" fillId="0" borderId="0" xfId="96" applyFont="1" applyAlignment="1">
      <alignment vertical="center"/>
    </xf>
    <xf numFmtId="2" fontId="163" fillId="0" borderId="0" xfId="96" applyNumberFormat="1" applyFont="1" applyAlignment="1" applyProtection="1">
      <alignment vertical="center"/>
      <protection locked="0"/>
    </xf>
    <xf numFmtId="2" fontId="155" fillId="0" borderId="0" xfId="96" applyNumberFormat="1" applyFont="1" applyAlignment="1" applyProtection="1">
      <alignment vertical="center"/>
      <protection locked="0"/>
    </xf>
    <xf numFmtId="2" fontId="155" fillId="0" borderId="0" xfId="96" applyNumberFormat="1" applyFont="1" applyAlignment="1" applyProtection="1">
      <alignment vertical="center"/>
    </xf>
    <xf numFmtId="2" fontId="155" fillId="0" borderId="0" xfId="96" applyNumberFormat="1" applyFont="1" applyFill="1" applyAlignment="1" applyProtection="1">
      <alignment vertical="center"/>
      <protection locked="0"/>
    </xf>
    <xf numFmtId="0" fontId="164" fillId="0" borderId="0" xfId="96" applyFont="1"/>
    <xf numFmtId="0" fontId="60" fillId="0" borderId="0" xfId="97"/>
    <xf numFmtId="0" fontId="157" fillId="0" borderId="0" xfId="96" applyFont="1" applyAlignment="1">
      <alignment horizontal="right" vertical="top"/>
    </xf>
    <xf numFmtId="0" fontId="141" fillId="0" borderId="0" xfId="97" applyFont="1" applyFill="1"/>
    <xf numFmtId="0" fontId="128" fillId="0" borderId="0" xfId="97" applyFont="1" applyFill="1"/>
    <xf numFmtId="0" fontId="60" fillId="0" borderId="0" xfId="97" applyFill="1"/>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6"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7"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8" fillId="59" borderId="101" xfId="99" applyNumberFormat="1" applyFont="1" applyFill="1" applyBorder="1" applyAlignment="1">
      <alignment horizontal="center" vertical="center"/>
    </xf>
    <xf numFmtId="174" fontId="169"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4" fillId="64" borderId="0" xfId="96" applyFont="1" applyFill="1" applyAlignment="1" applyProtection="1">
      <alignment horizontal="left" vertical="center" indent="1"/>
      <protection locked="0"/>
    </xf>
    <xf numFmtId="2" fontId="155" fillId="64" borderId="0" xfId="96" applyNumberFormat="1" applyFont="1" applyFill="1" applyAlignment="1" applyProtection="1">
      <alignment vertical="center"/>
      <protection locked="0"/>
    </xf>
    <xf numFmtId="2" fontId="155" fillId="64" borderId="0" xfId="96" applyNumberFormat="1" applyFont="1" applyFill="1" applyAlignment="1" applyProtection="1">
      <alignment vertical="center"/>
    </xf>
    <xf numFmtId="0" fontId="156" fillId="64" borderId="0" xfId="96" applyFont="1" applyFill="1" applyAlignment="1" applyProtection="1">
      <alignment horizontal="right" vertical="center" indent="1"/>
      <protection locked="0"/>
    </xf>
    <xf numFmtId="0" fontId="154" fillId="59" borderId="0" xfId="96" applyFont="1" applyFill="1" applyAlignment="1" applyProtection="1">
      <alignment horizontal="left" vertical="center" indent="1"/>
      <protection locked="0"/>
    </xf>
    <xf numFmtId="2" fontId="155" fillId="59" borderId="0" xfId="96" applyNumberFormat="1" applyFont="1" applyFill="1" applyAlignment="1" applyProtection="1">
      <alignment vertical="center"/>
      <protection locked="0"/>
    </xf>
    <xf numFmtId="2" fontId="155" fillId="59" borderId="0" xfId="96" applyNumberFormat="1" applyFont="1" applyFill="1" applyAlignment="1" applyProtection="1">
      <alignment vertical="center"/>
    </xf>
    <xf numFmtId="16" fontId="157"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1" fillId="67" borderId="32" xfId="174" applyFont="1" applyFill="1" applyBorder="1" applyAlignment="1">
      <alignment horizontal="left" vertical="center"/>
    </xf>
    <xf numFmtId="0" fontId="171" fillId="67" borderId="33" xfId="174" applyFont="1" applyFill="1" applyBorder="1" applyAlignment="1">
      <alignment horizontal="center" vertical="center"/>
    </xf>
    <xf numFmtId="0" fontId="171" fillId="67" borderId="9" xfId="174" applyFont="1" applyFill="1" applyBorder="1" applyAlignment="1">
      <alignment horizontal="center" vertical="center"/>
    </xf>
    <xf numFmtId="0" fontId="27" fillId="0" borderId="2" xfId="174" applyBorder="1" applyAlignment="1">
      <alignment vertical="center"/>
    </xf>
    <xf numFmtId="0" fontId="172" fillId="0" borderId="16" xfId="174" applyFont="1" applyBorder="1" applyAlignment="1">
      <alignment horizontal="center" vertical="center"/>
    </xf>
    <xf numFmtId="0" fontId="172" fillId="0" borderId="55" xfId="174" applyFont="1" applyBorder="1" applyAlignment="1">
      <alignment horizontal="center" vertical="center"/>
    </xf>
    <xf numFmtId="0" fontId="172" fillId="0" borderId="56" xfId="174" applyFont="1" applyBorder="1" applyAlignment="1">
      <alignment horizontal="center" vertical="center"/>
    </xf>
    <xf numFmtId="0" fontId="172" fillId="0" borderId="65" xfId="174" applyFont="1" applyBorder="1" applyAlignment="1">
      <alignment horizontal="center" vertical="center"/>
    </xf>
    <xf numFmtId="0" fontId="173" fillId="0" borderId="34" xfId="174" applyFont="1" applyBorder="1"/>
    <xf numFmtId="0" fontId="27" fillId="0" borderId="96" xfId="174" applyBorder="1"/>
    <xf numFmtId="0" fontId="27" fillId="0" borderId="97" xfId="174" applyBorder="1"/>
    <xf numFmtId="0" fontId="27" fillId="0" borderId="99" xfId="174" applyBorder="1"/>
    <xf numFmtId="0" fontId="172" fillId="67" borderId="100" xfId="174" applyFont="1" applyFill="1" applyBorder="1" applyAlignment="1">
      <alignment horizontal="right"/>
    </xf>
    <xf numFmtId="0" fontId="27" fillId="0" borderId="34" xfId="174" applyBorder="1" applyAlignment="1">
      <alignment horizontal="right"/>
    </xf>
    <xf numFmtId="0" fontId="174" fillId="0" borderId="34" xfId="174" applyFont="1" applyBorder="1" applyAlignment="1">
      <alignment horizontal="right"/>
    </xf>
    <xf numFmtId="1" fontId="174" fillId="0" borderId="10" xfId="174" applyNumberFormat="1" applyFont="1" applyBorder="1"/>
    <xf numFmtId="1" fontId="174" fillId="0" borderId="52" xfId="174" applyNumberFormat="1" applyFont="1" applyBorder="1"/>
    <xf numFmtId="1" fontId="174" fillId="0" borderId="49" xfId="174" applyNumberFormat="1" applyFont="1" applyBorder="1"/>
    <xf numFmtId="0" fontId="174" fillId="0" borderId="38" xfId="174" applyFont="1" applyBorder="1"/>
    <xf numFmtId="0" fontId="175" fillId="0" borderId="34" xfId="174" applyFont="1" applyBorder="1" applyAlignment="1">
      <alignment horizontal="right"/>
    </xf>
    <xf numFmtId="2" fontId="175" fillId="0" borderId="10" xfId="174" applyNumberFormat="1" applyFont="1" applyBorder="1"/>
    <xf numFmtId="2" fontId="175" fillId="0" borderId="52" xfId="174" applyNumberFormat="1" applyFont="1" applyBorder="1"/>
    <xf numFmtId="2" fontId="175" fillId="0" borderId="49" xfId="174" applyNumberFormat="1" applyFont="1" applyBorder="1"/>
    <xf numFmtId="2" fontId="175" fillId="0" borderId="37" xfId="174" applyNumberFormat="1" applyFont="1" applyBorder="1"/>
    <xf numFmtId="1" fontId="175"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4" fillId="0" borderId="52" xfId="174" applyNumberFormat="1" applyFont="1" applyBorder="1"/>
    <xf numFmtId="0" fontId="175" fillId="0" borderId="50" xfId="174" applyFont="1" applyBorder="1" applyAlignment="1">
      <alignment horizontal="right"/>
    </xf>
    <xf numFmtId="2" fontId="175" fillId="0" borderId="26" xfId="174" applyNumberFormat="1" applyFont="1" applyBorder="1"/>
    <xf numFmtId="2" fontId="175" fillId="0" borderId="43" xfId="174" applyNumberFormat="1" applyFont="1" applyBorder="1"/>
    <xf numFmtId="2" fontId="175" fillId="0" borderId="114" xfId="174" applyNumberFormat="1" applyFont="1" applyBorder="1"/>
    <xf numFmtId="2" fontId="175" fillId="0" borderId="39" xfId="174" applyNumberFormat="1" applyFont="1" applyBorder="1"/>
    <xf numFmtId="1" fontId="175" fillId="0" borderId="40" xfId="174" applyNumberFormat="1" applyFont="1" applyBorder="1"/>
    <xf numFmtId="0" fontId="171"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4" fillId="0" borderId="38" xfId="174" applyNumberFormat="1" applyFont="1" applyBorder="1"/>
    <xf numFmtId="0" fontId="172" fillId="67" borderId="96" xfId="174" applyFont="1" applyFill="1" applyBorder="1" applyAlignment="1">
      <alignment horizontal="right"/>
    </xf>
    <xf numFmtId="2" fontId="172" fillId="0" borderId="115" xfId="174" applyNumberFormat="1" applyFont="1" applyBorder="1"/>
    <xf numFmtId="0" fontId="172" fillId="0" borderId="116" xfId="174" applyFont="1" applyBorder="1"/>
    <xf numFmtId="2" fontId="172" fillId="0" borderId="116" xfId="174" applyNumberFormat="1" applyFont="1" applyBorder="1"/>
    <xf numFmtId="2" fontId="172"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47" fillId="59" borderId="0" xfId="0" applyFont="1" applyFill="1"/>
    <xf numFmtId="0" fontId="158" fillId="0" borderId="0" xfId="0" applyFont="1" applyAlignment="1">
      <alignment vertical="center"/>
    </xf>
    <xf numFmtId="0" fontId="159" fillId="0" borderId="0" xfId="0" applyFont="1"/>
    <xf numFmtId="0" fontId="159" fillId="0" borderId="0" xfId="0" applyFont="1" applyAlignment="1">
      <alignment horizontal="right"/>
    </xf>
    <xf numFmtId="177" fontId="160" fillId="0" borderId="0" xfId="0" applyNumberFormat="1" applyFont="1"/>
    <xf numFmtId="0" fontId="148" fillId="0" borderId="0" xfId="0" applyFont="1" applyFill="1"/>
    <xf numFmtId="0" fontId="147" fillId="0" borderId="0" xfId="0" applyFont="1" applyAlignment="1">
      <alignment vertical="center"/>
    </xf>
    <xf numFmtId="2" fontId="172" fillId="0" borderId="109" xfId="235" applyNumberFormat="1" applyFont="1" applyBorder="1"/>
    <xf numFmtId="2" fontId="172" fillId="0" borderId="110" xfId="235" applyNumberFormat="1" applyFont="1" applyBorder="1"/>
    <xf numFmtId="2" fontId="172" fillId="0" borderId="111" xfId="235" applyNumberFormat="1" applyFont="1" applyBorder="1"/>
    <xf numFmtId="2" fontId="172" fillId="0" borderId="104" xfId="235" applyNumberFormat="1" applyFont="1" applyBorder="1"/>
    <xf numFmtId="0" fontId="149"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4" fillId="0" borderId="10" xfId="235" applyNumberFormat="1" applyFont="1" applyBorder="1"/>
    <xf numFmtId="176" fontId="174" fillId="0" borderId="52" xfId="235" applyNumberFormat="1" applyFont="1" applyBorder="1"/>
    <xf numFmtId="176" fontId="149" fillId="0" borderId="52" xfId="235" applyNumberFormat="1" applyFont="1" applyBorder="1"/>
    <xf numFmtId="176" fontId="174" fillId="0" borderId="49" xfId="235" applyNumberFormat="1" applyFont="1" applyBorder="1"/>
    <xf numFmtId="176" fontId="149" fillId="0" borderId="49" xfId="235" applyNumberFormat="1" applyFont="1" applyBorder="1"/>
    <xf numFmtId="176" fontId="174" fillId="0" borderId="38" xfId="235" applyNumberFormat="1" applyFont="1" applyBorder="1"/>
    <xf numFmtId="0" fontId="150" fillId="0" borderId="0" xfId="0" applyFont="1"/>
    <xf numFmtId="0" fontId="177" fillId="0" borderId="37" xfId="0" applyFont="1" applyFill="1" applyBorder="1" applyAlignment="1">
      <alignment horizontal="center" vertical="center" wrapText="1"/>
    </xf>
    <xf numFmtId="14" fontId="176" fillId="2" borderId="22" xfId="0" applyNumberFormat="1" applyFont="1" applyFill="1" applyBorder="1" applyAlignment="1">
      <alignment horizontal="center" vertical="center" wrapText="1"/>
    </xf>
    <xf numFmtId="14" fontId="176" fillId="0" borderId="51" xfId="0" applyNumberFormat="1" applyFont="1" applyFill="1" applyBorder="1" applyAlignment="1">
      <alignment horizontal="center" vertical="center" wrapText="1"/>
    </xf>
    <xf numFmtId="14" fontId="176" fillId="0" borderId="30" xfId="0" applyNumberFormat="1" applyFont="1" applyFill="1" applyBorder="1" applyAlignment="1">
      <alignment horizontal="center" vertical="center" wrapText="1"/>
    </xf>
    <xf numFmtId="0" fontId="181" fillId="0" borderId="23" xfId="0" applyFont="1" applyBorder="1" applyAlignment="1">
      <alignment horizontal="center" vertical="center" wrapText="1"/>
    </xf>
    <xf numFmtId="0" fontId="181" fillId="0" borderId="30" xfId="0" applyFont="1" applyBorder="1" applyAlignment="1">
      <alignment horizontal="center" vertical="center" wrapText="1"/>
    </xf>
    <xf numFmtId="0" fontId="176" fillId="0" borderId="78" xfId="0" applyFont="1" applyBorder="1" applyAlignment="1">
      <alignment vertical="center" wrapText="1"/>
    </xf>
    <xf numFmtId="0" fontId="182" fillId="0" borderId="82" xfId="0" applyFont="1" applyBorder="1" applyAlignment="1">
      <alignment horizontal="center" vertical="center" wrapText="1"/>
    </xf>
    <xf numFmtId="2" fontId="176" fillId="2" borderId="18" xfId="0" quotePrefix="1" applyNumberFormat="1" applyFont="1" applyFill="1" applyBorder="1" applyAlignment="1">
      <alignment horizontal="right" vertical="center" wrapText="1"/>
    </xf>
    <xf numFmtId="2" fontId="178" fillId="0" borderId="1" xfId="0" applyNumberFormat="1" applyFont="1" applyFill="1" applyBorder="1" applyAlignment="1">
      <alignment horizontal="right" vertical="center" wrapText="1"/>
    </xf>
    <xf numFmtId="2" fontId="178" fillId="0" borderId="7" xfId="0" applyNumberFormat="1" applyFont="1" applyBorder="1" applyAlignment="1">
      <alignment horizontal="right" vertical="center" wrapText="1"/>
    </xf>
    <xf numFmtId="0" fontId="176" fillId="0" borderId="80" xfId="0" applyFont="1" applyBorder="1" applyAlignment="1">
      <alignment vertical="center" wrapText="1"/>
    </xf>
    <xf numFmtId="0" fontId="182" fillId="0" borderId="95" xfId="0" applyFont="1" applyBorder="1" applyAlignment="1">
      <alignment horizontal="center" vertical="center" wrapText="1"/>
    </xf>
    <xf numFmtId="2" fontId="176" fillId="2" borderId="22" xfId="0" quotePrefix="1" applyNumberFormat="1" applyFont="1" applyFill="1" applyBorder="1" applyAlignment="1">
      <alignment horizontal="right" vertical="center" wrapText="1"/>
    </xf>
    <xf numFmtId="2" fontId="178" fillId="0" borderId="51" xfId="0" applyNumberFormat="1" applyFont="1" applyFill="1" applyBorder="1" applyAlignment="1">
      <alignment horizontal="right" vertical="center" wrapText="1"/>
    </xf>
    <xf numFmtId="2" fontId="178" fillId="0" borderId="30" xfId="0" applyNumberFormat="1" applyFont="1" applyBorder="1" applyAlignment="1">
      <alignment horizontal="right" vertical="center" wrapText="1"/>
    </xf>
    <xf numFmtId="0" fontId="176" fillId="0" borderId="40" xfId="0" applyFont="1" applyBorder="1" applyAlignment="1">
      <alignment vertical="center" wrapText="1"/>
    </xf>
    <xf numFmtId="0" fontId="178" fillId="0" borderId="41" xfId="0" applyFont="1" applyBorder="1" applyAlignment="1">
      <alignment horizontal="center" vertical="center" wrapText="1"/>
    </xf>
    <xf numFmtId="2" fontId="178" fillId="0" borderId="43" xfId="0" quotePrefix="1" applyNumberFormat="1" applyFont="1" applyFill="1" applyBorder="1" applyAlignment="1">
      <alignment horizontal="right" vertical="center" wrapText="1"/>
    </xf>
    <xf numFmtId="4" fontId="178" fillId="0" borderId="39" xfId="0" quotePrefix="1" applyNumberFormat="1" applyFont="1" applyBorder="1" applyAlignment="1">
      <alignment horizontal="right" vertical="center" wrapText="1"/>
    </xf>
    <xf numFmtId="0" fontId="176" fillId="0" borderId="0" xfId="0" applyFont="1" applyBorder="1" applyAlignment="1">
      <alignment vertical="center" wrapText="1"/>
    </xf>
    <xf numFmtId="0" fontId="176" fillId="0" borderId="36" xfId="0" applyFont="1" applyFill="1" applyBorder="1" applyAlignment="1">
      <alignment horizontal="center" vertical="center" wrapText="1"/>
    </xf>
    <xf numFmtId="0" fontId="176" fillId="0" borderId="38" xfId="0" applyFont="1" applyFill="1" applyBorder="1" applyAlignment="1">
      <alignment horizontal="center" vertical="center" wrapText="1"/>
    </xf>
    <xf numFmtId="0" fontId="176" fillId="0" borderId="18" xfId="0" applyFont="1" applyBorder="1" applyAlignment="1">
      <alignment horizontal="center" vertical="center" wrapText="1"/>
    </xf>
    <xf numFmtId="0" fontId="176" fillId="0" borderId="1" xfId="0" applyFont="1" applyFill="1" applyBorder="1" applyAlignment="1">
      <alignment horizontal="center" vertical="center" wrapText="1"/>
    </xf>
    <xf numFmtId="0" fontId="177" fillId="0" borderId="57" xfId="0" applyFont="1" applyFill="1" applyBorder="1" applyAlignment="1">
      <alignment horizontal="right" vertical="center"/>
    </xf>
    <xf numFmtId="0" fontId="177" fillId="0" borderId="82" xfId="0" applyFont="1" applyFill="1" applyBorder="1" applyAlignment="1">
      <alignment horizontal="left" vertical="center"/>
    </xf>
    <xf numFmtId="0" fontId="177" fillId="0" borderId="35" xfId="0" applyFont="1" applyFill="1" applyBorder="1" applyAlignment="1">
      <alignment horizontal="left" vertical="center"/>
    </xf>
    <xf numFmtId="0" fontId="176" fillId="0" borderId="21" xfId="0" applyFont="1" applyFill="1" applyBorder="1" applyAlignment="1">
      <alignment horizontal="center" vertical="center" wrapText="1"/>
    </xf>
    <xf numFmtId="0" fontId="177" fillId="0" borderId="46"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7" fillId="0" borderId="29" xfId="0" applyFont="1" applyFill="1" applyBorder="1" applyAlignment="1">
      <alignment horizontal="center" vertical="center" wrapText="1"/>
    </xf>
    <xf numFmtId="0" fontId="176" fillId="0" borderId="40" xfId="0" applyFont="1" applyFill="1" applyBorder="1" applyAlignment="1">
      <alignment horizontal="center" vertical="center" wrapText="1"/>
    </xf>
    <xf numFmtId="14" fontId="177" fillId="59" borderId="48" xfId="0" applyNumberFormat="1" applyFont="1" applyFill="1" applyBorder="1" applyAlignment="1">
      <alignment horizontal="center" vertical="center" wrapText="1"/>
    </xf>
    <xf numFmtId="14" fontId="177" fillId="59" borderId="61" xfId="0" applyNumberFormat="1" applyFont="1" applyFill="1" applyBorder="1" applyAlignment="1">
      <alignment horizontal="center" vertical="center" wrapText="1"/>
    </xf>
    <xf numFmtId="0" fontId="177" fillId="59" borderId="62" xfId="0" applyFont="1" applyFill="1" applyBorder="1" applyAlignment="1">
      <alignment horizontal="center" vertical="center" wrapText="1"/>
    </xf>
    <xf numFmtId="0" fontId="176" fillId="59" borderId="48" xfId="0" applyFont="1" applyFill="1" applyBorder="1" applyAlignment="1">
      <alignment horizontal="center" vertical="center" wrapText="1"/>
    </xf>
    <xf numFmtId="0" fontId="188" fillId="59" borderId="48" xfId="0" applyFont="1" applyFill="1" applyBorder="1" applyAlignment="1">
      <alignment horizontal="center" vertical="justify" wrapText="1"/>
    </xf>
    <xf numFmtId="14" fontId="177" fillId="59" borderId="62" xfId="0" applyNumberFormat="1" applyFont="1" applyFill="1" applyBorder="1" applyAlignment="1">
      <alignment horizontal="center" vertical="center" wrapText="1"/>
    </xf>
    <xf numFmtId="2" fontId="177" fillId="59" borderId="16" xfId="0" applyNumberFormat="1" applyFont="1" applyFill="1" applyBorder="1" applyAlignment="1"/>
    <xf numFmtId="3" fontId="176" fillId="59" borderId="55" xfId="0" applyNumberFormat="1" applyFont="1" applyFill="1" applyBorder="1"/>
    <xf numFmtId="165" fontId="177" fillId="59" borderId="55" xfId="0" applyNumberFormat="1" applyFont="1" applyFill="1" applyBorder="1"/>
    <xf numFmtId="165" fontId="177" fillId="59" borderId="56" xfId="0" applyNumberFormat="1" applyFont="1" applyFill="1" applyBorder="1"/>
    <xf numFmtId="165" fontId="177" fillId="59" borderId="27" xfId="0" applyNumberFormat="1" applyFont="1" applyFill="1" applyBorder="1" applyAlignment="1">
      <alignment horizontal="right"/>
    </xf>
    <xf numFmtId="165" fontId="176" fillId="59" borderId="3" xfId="0" applyNumberFormat="1" applyFont="1" applyFill="1" applyBorder="1"/>
    <xf numFmtId="165" fontId="176" fillId="59" borderId="56" xfId="0" applyNumberFormat="1" applyFont="1" applyFill="1" applyBorder="1"/>
    <xf numFmtId="165" fontId="177" fillId="59" borderId="27" xfId="0" applyNumberFormat="1" applyFont="1" applyFill="1" applyBorder="1" applyAlignment="1">
      <alignment horizontal="center"/>
    </xf>
    <xf numFmtId="2" fontId="178" fillId="59" borderId="18" xfId="0" applyNumberFormat="1" applyFont="1" applyFill="1" applyBorder="1" applyAlignment="1"/>
    <xf numFmtId="3" fontId="178" fillId="59" borderId="1" xfId="0" applyNumberFormat="1" applyFont="1" applyFill="1" applyBorder="1"/>
    <xf numFmtId="165" fontId="179" fillId="59" borderId="1" xfId="0" applyNumberFormat="1" applyFont="1" applyFill="1" applyBorder="1"/>
    <xf numFmtId="165" fontId="179" fillId="59" borderId="57" xfId="0" applyNumberFormat="1" applyFont="1" applyFill="1" applyBorder="1"/>
    <xf numFmtId="165" fontId="179" fillId="59" borderId="7" xfId="0" applyNumberFormat="1" applyFont="1" applyFill="1" applyBorder="1" applyAlignment="1">
      <alignment horizontal="right"/>
    </xf>
    <xf numFmtId="165" fontId="178" fillId="59" borderId="82" xfId="0" applyNumberFormat="1" applyFont="1" applyFill="1" applyBorder="1"/>
    <xf numFmtId="165" fontId="178" fillId="59" borderId="57" xfId="0" applyNumberFormat="1" applyFont="1" applyFill="1" applyBorder="1"/>
    <xf numFmtId="165" fontId="179" fillId="59" borderId="7" xfId="0" applyNumberFormat="1" applyFont="1" applyFill="1" applyBorder="1"/>
    <xf numFmtId="2" fontId="178" fillId="59" borderId="20" xfId="0" applyNumberFormat="1" applyFont="1" applyFill="1" applyBorder="1" applyAlignment="1"/>
    <xf numFmtId="3" fontId="178" fillId="59" borderId="46" xfId="0" applyNumberFormat="1" applyFont="1" applyFill="1" applyBorder="1"/>
    <xf numFmtId="165" fontId="179" fillId="59" borderId="46" xfId="0" applyNumberFormat="1" applyFont="1" applyFill="1" applyBorder="1"/>
    <xf numFmtId="165" fontId="179" fillId="59" borderId="47" xfId="0" applyNumberFormat="1" applyFont="1" applyFill="1" applyBorder="1"/>
    <xf numFmtId="165" fontId="179" fillId="59" borderId="29" xfId="0" applyNumberFormat="1" applyFont="1" applyFill="1" applyBorder="1" applyAlignment="1">
      <alignment horizontal="right"/>
    </xf>
    <xf numFmtId="165" fontId="178" fillId="59" borderId="54" xfId="0" applyNumberFormat="1" applyFont="1" applyFill="1" applyBorder="1"/>
    <xf numFmtId="165" fontId="179" fillId="59" borderId="53" xfId="0" applyNumberFormat="1" applyFont="1" applyFill="1" applyBorder="1"/>
    <xf numFmtId="165" fontId="178" fillId="59" borderId="53" xfId="0" applyNumberFormat="1" applyFont="1" applyFill="1" applyBorder="1"/>
    <xf numFmtId="165" fontId="179" fillId="59" borderId="28" xfId="0" applyNumberFormat="1" applyFont="1" applyFill="1" applyBorder="1"/>
    <xf numFmtId="165" fontId="178" fillId="59" borderId="93" xfId="0" applyNumberFormat="1" applyFont="1" applyFill="1" applyBorder="1"/>
    <xf numFmtId="165" fontId="178" fillId="59" borderId="47" xfId="0" applyNumberFormat="1" applyFont="1" applyFill="1" applyBorder="1"/>
    <xf numFmtId="165" fontId="179" fillId="59" borderId="29" xfId="0" applyNumberFormat="1" applyFont="1" applyFill="1" applyBorder="1"/>
    <xf numFmtId="3" fontId="178" fillId="59" borderId="20" xfId="0" quotePrefix="1" applyNumberFormat="1" applyFont="1" applyFill="1" applyBorder="1" applyAlignment="1">
      <alignment horizontal="right"/>
    </xf>
    <xf numFmtId="3" fontId="178" fillId="59" borderId="46" xfId="0" quotePrefix="1" applyNumberFormat="1" applyFont="1" applyFill="1" applyBorder="1" applyAlignment="1">
      <alignment horizontal="right"/>
    </xf>
    <xf numFmtId="165" fontId="179" fillId="59" borderId="47" xfId="0" quotePrefix="1" applyNumberFormat="1" applyFont="1" applyFill="1" applyBorder="1" applyAlignment="1">
      <alignment horizontal="right"/>
    </xf>
    <xf numFmtId="165" fontId="179" fillId="59" borderId="47" xfId="0" applyNumberFormat="1" applyFont="1" applyFill="1" applyBorder="1" applyAlignment="1">
      <alignment horizontal="right"/>
    </xf>
    <xf numFmtId="3" fontId="179" fillId="59" borderId="29" xfId="0" quotePrefix="1" applyNumberFormat="1" applyFont="1" applyFill="1" applyBorder="1" applyAlignment="1">
      <alignment horizontal="right"/>
    </xf>
    <xf numFmtId="165" fontId="178" fillId="59" borderId="93"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29" xfId="0" quotePrefix="1" applyNumberFormat="1" applyFont="1" applyFill="1" applyBorder="1" applyAlignment="1">
      <alignment horizontal="right"/>
    </xf>
    <xf numFmtId="2" fontId="178" fillId="59" borderId="22" xfId="0" applyNumberFormat="1" applyFont="1" applyFill="1" applyBorder="1" applyAlignment="1"/>
    <xf numFmtId="3" fontId="178" fillId="59" borderId="51" xfId="0" applyNumberFormat="1" applyFont="1" applyFill="1" applyBorder="1"/>
    <xf numFmtId="165" fontId="179" fillId="59" borderId="51" xfId="0" applyNumberFormat="1" applyFont="1" applyFill="1" applyBorder="1"/>
    <xf numFmtId="165" fontId="179" fillId="59" borderId="60" xfId="0" applyNumberFormat="1" applyFont="1" applyFill="1" applyBorder="1"/>
    <xf numFmtId="165" fontId="179" fillId="59" borderId="30" xfId="0" applyNumberFormat="1" applyFont="1" applyFill="1" applyBorder="1" applyAlignment="1">
      <alignment horizontal="right"/>
    </xf>
    <xf numFmtId="165" fontId="178" fillId="59" borderId="95" xfId="0" applyNumberFormat="1" applyFont="1" applyFill="1" applyBorder="1"/>
    <xf numFmtId="165" fontId="178" fillId="59" borderId="60" xfId="0" applyNumberFormat="1" applyFont="1" applyFill="1" applyBorder="1"/>
    <xf numFmtId="165" fontId="179" fillId="59" borderId="30" xfId="0" applyNumberFormat="1" applyFont="1" applyFill="1" applyBorder="1"/>
    <xf numFmtId="0" fontId="178" fillId="0" borderId="0" xfId="0" applyFont="1"/>
    <xf numFmtId="0" fontId="178" fillId="59" borderId="2" xfId="0" applyFont="1" applyFill="1" applyBorder="1"/>
    <xf numFmtId="0" fontId="178" fillId="59" borderId="3" xfId="0" applyFont="1" applyFill="1" applyBorder="1" applyAlignment="1">
      <alignment horizontal="center" vertical="center"/>
    </xf>
    <xf numFmtId="0" fontId="176" fillId="59" borderId="2" xfId="0" applyFont="1" applyFill="1" applyBorder="1" applyAlignment="1">
      <alignment horizontal="center" vertical="center"/>
    </xf>
    <xf numFmtId="0" fontId="176" fillId="59" borderId="3" xfId="0" applyFont="1" applyFill="1" applyBorder="1" applyAlignment="1">
      <alignment horizontal="center" vertical="center"/>
    </xf>
    <xf numFmtId="0" fontId="178" fillId="59" borderId="4" xfId="0" applyFont="1" applyFill="1" applyBorder="1" applyAlignment="1">
      <alignment horizontal="center" vertical="center"/>
    </xf>
    <xf numFmtId="0" fontId="178" fillId="0" borderId="0" xfId="0" applyFont="1" applyBorder="1"/>
    <xf numFmtId="14" fontId="176" fillId="0" borderId="46" xfId="0" applyNumberFormat="1" applyFont="1" applyBorder="1" applyAlignment="1">
      <alignment horizontal="center" vertical="center" wrapText="1"/>
    </xf>
    <xf numFmtId="0" fontId="177" fillId="0" borderId="5" xfId="0" applyFont="1" applyBorder="1"/>
    <xf numFmtId="0" fontId="178" fillId="0" borderId="78" xfId="0" applyFont="1" applyBorder="1"/>
    <xf numFmtId="0" fontId="178" fillId="0" borderId="79" xfId="0" applyFont="1" applyBorder="1"/>
    <xf numFmtId="0" fontId="178" fillId="0" borderId="80" xfId="0" applyFont="1" applyBorder="1"/>
    <xf numFmtId="0" fontId="179" fillId="0" borderId="33" xfId="0" applyFont="1" applyFill="1" applyBorder="1"/>
    <xf numFmtId="0" fontId="178" fillId="0" borderId="33" xfId="0" applyFont="1" applyBorder="1"/>
    <xf numFmtId="0" fontId="179" fillId="0" borderId="0" xfId="0" applyFont="1"/>
    <xf numFmtId="0" fontId="185" fillId="0" borderId="0" xfId="0" applyFont="1" applyBorder="1" applyAlignment="1">
      <alignment vertical="center" wrapText="1"/>
    </xf>
    <xf numFmtId="0" fontId="178" fillId="0" borderId="32" xfId="0" applyFont="1" applyBorder="1"/>
    <xf numFmtId="0" fontId="176" fillId="0" borderId="3" xfId="0" applyFont="1" applyFill="1" applyBorder="1" applyAlignment="1">
      <alignment horizontal="left" vertical="center"/>
    </xf>
    <xf numFmtId="0" fontId="176" fillId="0" borderId="2" xfId="0" applyFont="1" applyBorder="1" applyAlignment="1">
      <alignment horizontal="center"/>
    </xf>
    <xf numFmtId="0" fontId="176" fillId="0" borderId="3" xfId="0" applyFont="1" applyBorder="1" applyAlignment="1">
      <alignment horizontal="centerContinuous"/>
    </xf>
    <xf numFmtId="0" fontId="176" fillId="0" borderId="4" xfId="0" applyFont="1" applyBorder="1" applyAlignment="1">
      <alignment horizontal="centerContinuous"/>
    </xf>
    <xf numFmtId="0" fontId="176" fillId="0" borderId="78" xfId="0" applyFont="1" applyBorder="1" applyAlignment="1">
      <alignment horizontal="left"/>
    </xf>
    <xf numFmtId="0" fontId="176" fillId="0" borderId="79" xfId="0" applyFont="1" applyBorder="1" applyAlignment="1">
      <alignment horizontal="left"/>
    </xf>
    <xf numFmtId="0" fontId="176" fillId="0" borderId="80" xfId="0" applyFont="1" applyBorder="1" applyAlignment="1">
      <alignment horizontal="left"/>
    </xf>
    <xf numFmtId="0" fontId="176" fillId="0" borderId="32" xfId="0" applyFont="1" applyFill="1" applyBorder="1" applyAlignment="1">
      <alignment horizontal="center" vertical="center" wrapText="1"/>
    </xf>
    <xf numFmtId="0" fontId="178" fillId="0" borderId="3" xfId="0" applyFont="1" applyBorder="1"/>
    <xf numFmtId="0" fontId="176" fillId="0" borderId="4" xfId="0" applyFont="1" applyFill="1" applyBorder="1" applyAlignment="1">
      <alignment horizontal="center" vertical="center" wrapText="1"/>
    </xf>
    <xf numFmtId="0" fontId="176" fillId="0" borderId="31" xfId="0" applyFont="1" applyFill="1" applyBorder="1" applyAlignment="1">
      <alignment horizontal="centerContinuous" vertical="center" wrapText="1"/>
    </xf>
    <xf numFmtId="0" fontId="176" fillId="0" borderId="35" xfId="0" applyFont="1" applyFill="1" applyBorder="1" applyAlignment="1">
      <alignment horizontal="centerContinuous" vertical="center" wrapText="1"/>
    </xf>
    <xf numFmtId="0" fontId="177" fillId="0" borderId="36" xfId="0" applyFont="1" applyFill="1" applyBorder="1" applyAlignment="1">
      <alignment horizontal="center" vertical="center" wrapText="1"/>
    </xf>
    <xf numFmtId="0" fontId="176" fillId="0" borderId="34" xfId="0" applyFont="1" applyFill="1" applyBorder="1" applyAlignment="1">
      <alignment horizontal="center" vertical="center" wrapText="1"/>
    </xf>
    <xf numFmtId="0" fontId="176" fillId="0" borderId="32" xfId="0" applyFont="1" applyBorder="1" applyAlignment="1">
      <alignment horizontal="center" vertical="center" wrapText="1"/>
    </xf>
    <xf numFmtId="0" fontId="176" fillId="0" borderId="44" xfId="0" applyFont="1" applyFill="1" applyBorder="1" applyAlignment="1">
      <alignment horizontal="center" vertical="center" wrapText="1"/>
    </xf>
    <xf numFmtId="0" fontId="176" fillId="0" borderId="9" xfId="0" applyFont="1" applyFill="1" applyBorder="1" applyAlignment="1">
      <alignment horizontal="center" vertical="center" wrapText="1"/>
    </xf>
    <xf numFmtId="0" fontId="176" fillId="0" borderId="14" xfId="0" applyFont="1" applyFill="1" applyBorder="1" applyAlignment="1">
      <alignment horizontal="center" vertical="center" wrapText="1"/>
    </xf>
    <xf numFmtId="0" fontId="177" fillId="0" borderId="13" xfId="0" applyFont="1" applyFill="1" applyBorder="1" applyAlignment="1">
      <alignment horizontal="center" vertical="center" wrapText="1"/>
    </xf>
    <xf numFmtId="0" fontId="177" fillId="0" borderId="38" xfId="0" applyFont="1" applyFill="1" applyBorder="1" applyAlignment="1">
      <alignment horizontal="center" vertical="center" wrapText="1"/>
    </xf>
    <xf numFmtId="0" fontId="176" fillId="0" borderId="10" xfId="0" applyFont="1" applyFill="1" applyBorder="1" applyAlignment="1">
      <alignment horizontal="center" vertical="center" wrapText="1"/>
    </xf>
    <xf numFmtId="0" fontId="176" fillId="0" borderId="50" xfId="0" applyFont="1" applyFill="1" applyBorder="1" applyAlignment="1">
      <alignment horizontal="center" vertical="center" wrapText="1"/>
    </xf>
    <xf numFmtId="14" fontId="176" fillId="0" borderId="51" xfId="0" applyNumberFormat="1" applyFont="1" applyBorder="1" applyAlignment="1">
      <alignment horizontal="center" vertical="center" wrapText="1"/>
    </xf>
    <xf numFmtId="0" fontId="176" fillId="0" borderId="42" xfId="0" applyFont="1" applyFill="1" applyBorder="1" applyAlignment="1">
      <alignment horizontal="center" vertical="center" wrapText="1"/>
    </xf>
    <xf numFmtId="0" fontId="177" fillId="0" borderId="39" xfId="0" applyFont="1" applyFill="1" applyBorder="1" applyAlignment="1">
      <alignment horizontal="center" vertical="center" wrapText="1"/>
    </xf>
    <xf numFmtId="0" fontId="177" fillId="0" borderId="40" xfId="0" applyFont="1" applyFill="1" applyBorder="1" applyAlignment="1">
      <alignment horizontal="center" vertical="center" wrapText="1"/>
    </xf>
    <xf numFmtId="14" fontId="177" fillId="0" borderId="39" xfId="0" applyNumberFormat="1" applyFont="1" applyFill="1" applyBorder="1" applyAlignment="1">
      <alignment horizontal="center" vertical="center" wrapText="1"/>
    </xf>
    <xf numFmtId="0" fontId="177" fillId="0" borderId="65" xfId="0" applyFont="1" applyBorder="1"/>
    <xf numFmtId="2" fontId="176" fillId="0" borderId="17" xfId="0" applyNumberFormat="1" applyFont="1" applyBorder="1" applyAlignment="1"/>
    <xf numFmtId="3" fontId="176" fillId="0" borderId="55" xfId="0" applyNumberFormat="1" applyFont="1" applyBorder="1" applyAlignment="1"/>
    <xf numFmtId="165" fontId="177" fillId="0" borderId="55" xfId="0" applyNumberFormat="1" applyFont="1" applyBorder="1" applyAlignment="1"/>
    <xf numFmtId="165" fontId="176" fillId="0" borderId="55" xfId="0" applyNumberFormat="1" applyFont="1" applyBorder="1" applyAlignment="1"/>
    <xf numFmtId="165" fontId="177" fillId="0" borderId="27" xfId="0" applyNumberFormat="1" applyFont="1" applyBorder="1" applyAlignment="1"/>
    <xf numFmtId="0" fontId="178" fillId="0" borderId="81" xfId="0" applyFont="1" applyBorder="1"/>
    <xf numFmtId="2" fontId="178" fillId="0" borderId="15" xfId="0" quotePrefix="1" applyNumberFormat="1" applyFont="1" applyBorder="1" applyAlignment="1"/>
    <xf numFmtId="3" fontId="178" fillId="0" borderId="12" xfId="0" applyNumberFormat="1" applyFont="1" applyBorder="1" applyAlignment="1"/>
    <xf numFmtId="165" fontId="179" fillId="0" borderId="53" xfId="0" applyNumberFormat="1" applyFont="1" applyBorder="1" applyAlignment="1"/>
    <xf numFmtId="165" fontId="178" fillId="0" borderId="14" xfId="0" applyNumberFormat="1" applyFont="1" applyBorder="1" applyAlignment="1"/>
    <xf numFmtId="165" fontId="179" fillId="0" borderId="12" xfId="0" applyNumberFormat="1" applyFont="1" applyBorder="1" applyAlignment="1"/>
    <xf numFmtId="165" fontId="179" fillId="0" borderId="12" xfId="0" quotePrefix="1" applyNumberFormat="1" applyFont="1" applyBorder="1" applyAlignment="1"/>
    <xf numFmtId="165" fontId="179" fillId="0" borderId="28" xfId="0" applyNumberFormat="1" applyFont="1" applyBorder="1" applyAlignment="1"/>
    <xf numFmtId="2" fontId="178" fillId="0" borderId="21" xfId="0" applyNumberFormat="1" applyFont="1" applyBorder="1" applyAlignment="1"/>
    <xf numFmtId="3" fontId="178" fillId="0" borderId="46" xfId="0" applyNumberFormat="1" applyFont="1" applyBorder="1" applyAlignment="1"/>
    <xf numFmtId="165" fontId="179" fillId="0" borderId="47" xfId="0" applyNumberFormat="1" applyFont="1" applyBorder="1" applyAlignment="1"/>
    <xf numFmtId="165" fontId="178" fillId="0" borderId="20" xfId="0" applyNumberFormat="1" applyFont="1" applyBorder="1" applyAlignment="1"/>
    <xf numFmtId="165" fontId="179" fillId="0" borderId="46" xfId="0" applyNumberFormat="1" applyFont="1" applyBorder="1" applyAlignment="1"/>
    <xf numFmtId="165" fontId="179" fillId="0" borderId="29" xfId="0" applyNumberFormat="1" applyFont="1" applyBorder="1" applyAlignment="1"/>
    <xf numFmtId="2" fontId="178" fillId="0" borderId="21" xfId="0" quotePrefix="1" applyNumberFormat="1" applyFont="1" applyBorder="1" applyAlignment="1"/>
    <xf numFmtId="2" fontId="178" fillId="0" borderId="23" xfId="0" applyNumberFormat="1" applyFont="1" applyBorder="1" applyAlignment="1"/>
    <xf numFmtId="3" fontId="178" fillId="0" borderId="51" xfId="0" applyNumberFormat="1" applyFont="1" applyBorder="1" applyAlignment="1"/>
    <xf numFmtId="165" fontId="179" fillId="0" borderId="60" xfId="0" applyNumberFormat="1" applyFont="1" applyBorder="1" applyAlignment="1"/>
    <xf numFmtId="165" fontId="178" fillId="0" borderId="22" xfId="0" applyNumberFormat="1" applyFont="1" applyBorder="1" applyAlignment="1"/>
    <xf numFmtId="165" fontId="179" fillId="0" borderId="51" xfId="0" applyNumberFormat="1" applyFont="1" applyBorder="1" applyAlignment="1"/>
    <xf numFmtId="165" fontId="179" fillId="0" borderId="30" xfId="0" applyNumberFormat="1" applyFont="1" applyBorder="1" applyAlignment="1"/>
    <xf numFmtId="2" fontId="177" fillId="0" borderId="17" xfId="0" applyNumberFormat="1" applyFont="1" applyBorder="1" applyAlignment="1"/>
    <xf numFmtId="3" fontId="177" fillId="0" borderId="55" xfId="0" applyNumberFormat="1" applyFont="1" applyBorder="1" applyAlignment="1"/>
    <xf numFmtId="2" fontId="178" fillId="0" borderId="15" xfId="0" applyNumberFormat="1" applyFont="1" applyBorder="1" applyAlignment="1"/>
    <xf numFmtId="165" fontId="179" fillId="0" borderId="28" xfId="0" quotePrefix="1" applyNumberFormat="1" applyFont="1" applyBorder="1" applyAlignment="1"/>
    <xf numFmtId="165" fontId="179" fillId="0" borderId="46" xfId="0" quotePrefix="1" applyNumberFormat="1" applyFont="1" applyBorder="1" applyAlignment="1"/>
    <xf numFmtId="165" fontId="179" fillId="0" borderId="29" xfId="0" quotePrefix="1" applyNumberFormat="1" applyFont="1" applyBorder="1" applyAlignment="1"/>
    <xf numFmtId="0" fontId="179" fillId="0" borderId="10" xfId="0" applyFont="1" applyFill="1" applyBorder="1"/>
    <xf numFmtId="0" fontId="176" fillId="0" borderId="0" xfId="0" applyFont="1" applyAlignment="1">
      <alignment horizontal="left"/>
    </xf>
    <xf numFmtId="0" fontId="178" fillId="0" borderId="0" xfId="0" applyFont="1" applyAlignment="1">
      <alignment horizontal="left"/>
    </xf>
    <xf numFmtId="0" fontId="176" fillId="0" borderId="36" xfId="0" applyFont="1" applyBorder="1" applyAlignment="1">
      <alignment horizontal="left"/>
    </xf>
    <xf numFmtId="0" fontId="8" fillId="0" borderId="0" xfId="191"/>
    <xf numFmtId="0" fontId="8" fillId="0" borderId="0" xfId="191" applyFill="1"/>
    <xf numFmtId="0" fontId="189" fillId="0" borderId="0" xfId="191" applyFont="1"/>
    <xf numFmtId="0" fontId="191" fillId="0" borderId="0" xfId="191" applyFont="1"/>
    <xf numFmtId="0" fontId="189" fillId="0" borderId="0" xfId="191" applyFont="1" applyFill="1"/>
    <xf numFmtId="0" fontId="178" fillId="0" borderId="0" xfId="191" applyFont="1" applyAlignment="1">
      <alignment vertical="center"/>
    </xf>
    <xf numFmtId="0" fontId="193" fillId="70" borderId="0" xfId="237" applyFont="1" applyFill="1"/>
    <xf numFmtId="0" fontId="189" fillId="70" borderId="0" xfId="191" applyFont="1" applyFill="1"/>
    <xf numFmtId="0" fontId="193" fillId="0" borderId="0" xfId="237" applyFont="1" applyFill="1"/>
    <xf numFmtId="0" fontId="194" fillId="69" borderId="0" xfId="237" applyFont="1" applyFill="1"/>
    <xf numFmtId="0" fontId="195" fillId="0" borderId="0" xfId="237" applyFont="1" applyFill="1"/>
    <xf numFmtId="0" fontId="196" fillId="0" borderId="0" xfId="191" applyFont="1"/>
    <xf numFmtId="0" fontId="194" fillId="0" borderId="0" xfId="237" applyFont="1" applyFill="1"/>
    <xf numFmtId="0" fontId="195" fillId="0" borderId="0" xfId="191" applyFont="1" applyFill="1"/>
    <xf numFmtId="0" fontId="196" fillId="0" borderId="0" xfId="191" applyFont="1" applyFill="1"/>
    <xf numFmtId="0" fontId="197" fillId="0" borderId="0" xfId="191" applyFont="1"/>
    <xf numFmtId="0" fontId="198" fillId="0" borderId="0" xfId="191" applyFont="1"/>
    <xf numFmtId="0" fontId="199" fillId="0" borderId="0" xfId="191" applyFont="1"/>
    <xf numFmtId="0" fontId="201" fillId="0" borderId="0" xfId="238" applyFont="1" applyAlignment="1" applyProtection="1"/>
    <xf numFmtId="0" fontId="202" fillId="0" borderId="0" xfId="0" applyFont="1" applyAlignment="1">
      <alignment vertical="center"/>
    </xf>
    <xf numFmtId="0" fontId="203" fillId="0" borderId="0" xfId="191" applyFont="1"/>
    <xf numFmtId="0" fontId="204" fillId="0" borderId="0" xfId="191" applyFont="1"/>
    <xf numFmtId="0" fontId="205" fillId="0" borderId="0" xfId="0" applyFont="1" applyAlignment="1">
      <alignment horizontal="left" vertical="center" indent="3"/>
    </xf>
    <xf numFmtId="0" fontId="178" fillId="0" borderId="0" xfId="191" applyFont="1" applyAlignment="1">
      <alignment horizontal="justify" vertical="center"/>
    </xf>
    <xf numFmtId="0" fontId="208" fillId="0" borderId="0" xfId="191" applyFont="1"/>
    <xf numFmtId="0" fontId="15" fillId="0" borderId="0" xfId="191" applyFont="1" applyAlignment="1">
      <alignment horizontal="justify" vertical="center"/>
    </xf>
    <xf numFmtId="0" fontId="200" fillId="0" borderId="0" xfId="238" applyAlignment="1" applyProtection="1"/>
    <xf numFmtId="0" fontId="176" fillId="0" borderId="3" xfId="0" applyFont="1" applyBorder="1" applyAlignment="1">
      <alignment horizontal="center"/>
    </xf>
    <xf numFmtId="165" fontId="179" fillId="0" borderId="19" xfId="0" quotePrefix="1" applyNumberFormat="1" applyFont="1" applyBorder="1" applyAlignment="1">
      <alignment horizontal="right" vertical="center" wrapText="1"/>
    </xf>
    <xf numFmtId="165" fontId="179" fillId="0" borderId="23" xfId="0" quotePrefix="1" applyNumberFormat="1" applyFont="1" applyBorder="1" applyAlignment="1">
      <alignment horizontal="right" vertical="center" wrapText="1"/>
    </xf>
    <xf numFmtId="165" fontId="179" fillId="0" borderId="30" xfId="0" quotePrefix="1" applyNumberFormat="1" applyFont="1" applyBorder="1" applyAlignment="1">
      <alignment horizontal="right" vertical="center" wrapText="1"/>
    </xf>
    <xf numFmtId="0" fontId="209" fillId="0" borderId="0" xfId="51" applyFont="1" applyBorder="1" applyAlignment="1">
      <alignment vertical="center"/>
    </xf>
    <xf numFmtId="0" fontId="189" fillId="0" borderId="0" xfId="0" applyFont="1"/>
    <xf numFmtId="0" fontId="211" fillId="0" borderId="2" xfId="0" applyFont="1" applyBorder="1" applyAlignment="1">
      <alignment vertical="center"/>
    </xf>
    <xf numFmtId="0" fontId="178" fillId="0" borderId="0" xfId="51" applyFont="1"/>
    <xf numFmtId="0" fontId="189" fillId="0" borderId="0" xfId="0" applyFont="1" applyBorder="1"/>
    <xf numFmtId="3" fontId="198" fillId="59" borderId="22" xfId="0" applyNumberFormat="1" applyFont="1" applyFill="1" applyBorder="1" applyAlignment="1"/>
    <xf numFmtId="3" fontId="198" fillId="59" borderId="51" xfId="0" applyNumberFormat="1" applyFont="1" applyFill="1" applyBorder="1" applyAlignment="1"/>
    <xf numFmtId="3" fontId="198" fillId="59" borderId="30" xfId="0" quotePrefix="1" applyNumberFormat="1" applyFont="1" applyFill="1" applyBorder="1" applyAlignment="1">
      <alignment horizontal="right"/>
    </xf>
    <xf numFmtId="165" fontId="211" fillId="59" borderId="22" xfId="0" applyNumberFormat="1" applyFont="1" applyFill="1" applyBorder="1" applyAlignment="1">
      <alignment horizontal="center"/>
    </xf>
    <xf numFmtId="165" fontId="211" fillId="59" borderId="51" xfId="0" applyNumberFormat="1" applyFont="1" applyFill="1" applyBorder="1" applyAlignment="1">
      <alignment horizontal="center"/>
    </xf>
    <xf numFmtId="165" fontId="211" fillId="59" borderId="30" xfId="0" quotePrefix="1" applyNumberFormat="1" applyFont="1" applyFill="1" applyBorder="1" applyAlignment="1">
      <alignment horizontal="center"/>
    </xf>
    <xf numFmtId="0" fontId="214" fillId="0" borderId="0" xfId="51" applyFont="1" applyBorder="1" applyAlignment="1">
      <alignment vertical="center"/>
    </xf>
    <xf numFmtId="0" fontId="215" fillId="0" borderId="0" xfId="0" applyFont="1"/>
    <xf numFmtId="0" fontId="215" fillId="0" borderId="0" xfId="51" applyFont="1"/>
    <xf numFmtId="3" fontId="176" fillId="63" borderId="55" xfId="0" applyNumberFormat="1" applyFont="1" applyFill="1" applyBorder="1" applyAlignment="1"/>
    <xf numFmtId="3" fontId="178" fillId="63" borderId="12" xfId="0" applyNumberFormat="1" applyFont="1" applyFill="1" applyBorder="1" applyAlignment="1"/>
    <xf numFmtId="3" fontId="178" fillId="63" borderId="46" xfId="0" applyNumberFormat="1" applyFont="1" applyFill="1" applyBorder="1" applyAlignment="1"/>
    <xf numFmtId="3" fontId="178" fillId="63" borderId="51" xfId="0" applyNumberFormat="1" applyFont="1" applyFill="1" applyBorder="1" applyAlignment="1"/>
    <xf numFmtId="0" fontId="176" fillId="63" borderId="3" xfId="0" applyFont="1" applyFill="1" applyBorder="1" applyAlignment="1">
      <alignment horizontal="center"/>
    </xf>
    <xf numFmtId="3" fontId="177" fillId="63" borderId="55" xfId="0" applyNumberFormat="1" applyFont="1" applyFill="1" applyBorder="1" applyAlignment="1"/>
    <xf numFmtId="0" fontId="218" fillId="0" borderId="0" xfId="0" applyFont="1" applyFill="1" applyBorder="1" applyAlignment="1">
      <alignment horizontal="left"/>
    </xf>
    <xf numFmtId="0" fontId="216" fillId="0" borderId="0" xfId="0" applyFont="1" applyBorder="1"/>
    <xf numFmtId="0" fontId="216" fillId="0" borderId="0" xfId="0" applyFont="1"/>
    <xf numFmtId="0" fontId="220" fillId="0" borderId="0" xfId="0" applyFont="1" applyFill="1" applyBorder="1" applyAlignment="1"/>
    <xf numFmtId="0" fontId="217" fillId="0" borderId="0" xfId="0" applyFont="1"/>
    <xf numFmtId="0" fontId="213" fillId="0" borderId="0" xfId="0" applyFont="1"/>
    <xf numFmtId="0" fontId="221" fillId="0" borderId="0" xfId="0" applyFont="1"/>
    <xf numFmtId="0" fontId="176" fillId="0" borderId="0" xfId="0" applyFont="1" applyFill="1" applyBorder="1"/>
    <xf numFmtId="0" fontId="209" fillId="0" borderId="0" xfId="0" applyFont="1"/>
    <xf numFmtId="0" fontId="223" fillId="0" borderId="0" xfId="0" applyFont="1"/>
    <xf numFmtId="0" fontId="222" fillId="0" borderId="0" xfId="188" applyFont="1" applyFill="1"/>
    <xf numFmtId="0" fontId="189" fillId="0" borderId="0" xfId="188" applyFont="1"/>
    <xf numFmtId="0" fontId="224" fillId="0" borderId="0" xfId="188" applyFont="1"/>
    <xf numFmtId="0" fontId="227" fillId="0" borderId="0" xfId="188" applyFont="1" applyAlignment="1">
      <alignment horizontal="center" vertical="center" wrapText="1"/>
    </xf>
    <xf numFmtId="0" fontId="228" fillId="59" borderId="64" xfId="188" applyFont="1" applyFill="1" applyBorder="1" applyAlignment="1">
      <alignment horizontal="center" vertical="center" wrapText="1"/>
    </xf>
    <xf numFmtId="0" fontId="229" fillId="59" borderId="65" xfId="188" applyFont="1" applyFill="1" applyBorder="1" applyAlignment="1">
      <alignment wrapText="1"/>
    </xf>
    <xf numFmtId="3" fontId="197" fillId="60" borderId="4" xfId="188" applyNumberFormat="1" applyFont="1" applyFill="1" applyBorder="1" applyAlignment="1">
      <alignment horizontal="right" wrapText="1"/>
    </xf>
    <xf numFmtId="3" fontId="197" fillId="59" borderId="4" xfId="188" applyNumberFormat="1" applyFont="1" applyFill="1" applyBorder="1" applyAlignment="1">
      <alignment horizontal="right" wrapText="1"/>
    </xf>
    <xf numFmtId="167" fontId="226" fillId="60" borderId="65" xfId="188" applyNumberFormat="1" applyFont="1" applyFill="1" applyBorder="1"/>
    <xf numFmtId="0" fontId="230" fillId="0" borderId="0" xfId="188" applyFont="1" applyAlignment="1">
      <alignment horizontal="center"/>
    </xf>
    <xf numFmtId="3" fontId="197" fillId="60" borderId="42" xfId="188" applyNumberFormat="1" applyFont="1" applyFill="1" applyBorder="1" applyAlignment="1">
      <alignment horizontal="right" wrapText="1"/>
    </xf>
    <xf numFmtId="3" fontId="229" fillId="59" borderId="4" xfId="188" applyNumberFormat="1" applyFont="1" applyFill="1" applyBorder="1" applyAlignment="1">
      <alignment horizontal="right" wrapText="1"/>
    </xf>
    <xf numFmtId="3" fontId="204" fillId="3" borderId="0" xfId="188" applyNumberFormat="1" applyFont="1" applyFill="1"/>
    <xf numFmtId="0" fontId="197" fillId="59" borderId="65" xfId="188" applyFont="1" applyFill="1" applyBorder="1"/>
    <xf numFmtId="3" fontId="197" fillId="59" borderId="65" xfId="188" applyNumberFormat="1" applyFont="1" applyFill="1" applyBorder="1"/>
    <xf numFmtId="167" fontId="226" fillId="60" borderId="38" xfId="188" applyNumberFormat="1" applyFont="1" applyFill="1" applyBorder="1"/>
    <xf numFmtId="3" fontId="197" fillId="59" borderId="65" xfId="188" applyNumberFormat="1" applyFont="1" applyFill="1" applyBorder="1" applyAlignment="1">
      <alignment horizontal="right" wrapText="1"/>
    </xf>
    <xf numFmtId="3" fontId="189" fillId="0" borderId="0" xfId="188" applyNumberFormat="1" applyFont="1"/>
    <xf numFmtId="0" fontId="229" fillId="59" borderId="40" xfId="188" applyFont="1" applyFill="1" applyBorder="1" applyAlignment="1">
      <alignment wrapText="1"/>
    </xf>
    <xf numFmtId="3" fontId="197" fillId="59" borderId="42" xfId="188" applyNumberFormat="1" applyFont="1" applyFill="1" applyBorder="1" applyAlignment="1">
      <alignment horizontal="right" wrapText="1"/>
    </xf>
    <xf numFmtId="167" fontId="226" fillId="60" borderId="40" xfId="188" applyNumberFormat="1" applyFont="1" applyFill="1" applyBorder="1"/>
    <xf numFmtId="0" fontId="189" fillId="59" borderId="0" xfId="188" applyFont="1" applyFill="1"/>
    <xf numFmtId="0" fontId="224" fillId="0" borderId="0" xfId="188" applyFont="1" applyFill="1" applyBorder="1" applyAlignment="1">
      <alignment wrapText="1"/>
    </xf>
    <xf numFmtId="0" fontId="228" fillId="59" borderId="42" xfId="188" applyFont="1" applyFill="1" applyBorder="1" applyAlignment="1">
      <alignment horizontal="center" wrapText="1"/>
    </xf>
    <xf numFmtId="0" fontId="229" fillId="0" borderId="40" xfId="188" applyFont="1" applyBorder="1" applyAlignment="1">
      <alignment wrapText="1"/>
    </xf>
    <xf numFmtId="3" fontId="197" fillId="59" borderId="41" xfId="188" quotePrefix="1" applyNumberFormat="1" applyFont="1" applyFill="1" applyBorder="1" applyAlignment="1">
      <alignment wrapText="1"/>
    </xf>
    <xf numFmtId="167" fontId="226" fillId="60" borderId="36" xfId="188" applyNumberFormat="1" applyFont="1" applyFill="1" applyBorder="1"/>
    <xf numFmtId="0" fontId="197" fillId="0" borderId="65" xfId="188" applyFont="1" applyBorder="1"/>
    <xf numFmtId="3" fontId="197" fillId="59" borderId="3" xfId="188" quotePrefix="1" applyNumberFormat="1" applyFont="1" applyFill="1" applyBorder="1" applyAlignment="1"/>
    <xf numFmtId="3" fontId="197" fillId="59" borderId="41" xfId="188" applyNumberFormat="1" applyFont="1" applyFill="1" applyBorder="1" applyAlignment="1">
      <alignment horizontal="right" wrapText="1"/>
    </xf>
    <xf numFmtId="0" fontId="231" fillId="0" borderId="0" xfId="188" applyFont="1"/>
    <xf numFmtId="0" fontId="212" fillId="0" borderId="0" xfId="188" applyFont="1" applyFill="1" applyBorder="1" applyAlignment="1">
      <alignment horizontal="center"/>
    </xf>
    <xf numFmtId="2" fontId="212" fillId="0" borderId="0" xfId="188" applyNumberFormat="1" applyFont="1" applyFill="1" applyBorder="1" applyAlignment="1">
      <alignment horizontal="center"/>
    </xf>
    <xf numFmtId="165" fontId="189" fillId="0" borderId="0" xfId="188" applyNumberFormat="1" applyFont="1" applyFill="1" applyBorder="1" applyAlignment="1">
      <alignment horizontal="center"/>
    </xf>
    <xf numFmtId="49" fontId="189" fillId="0" borderId="0" xfId="188" applyNumberFormat="1" applyFont="1" applyFill="1" applyBorder="1" applyAlignment="1">
      <alignment horizontal="center"/>
    </xf>
    <xf numFmtId="0" fontId="232" fillId="0" borderId="0" xfId="188" applyFont="1" applyFill="1" applyBorder="1"/>
    <xf numFmtId="0" fontId="189" fillId="59" borderId="0" xfId="188" applyFont="1" applyFill="1" applyBorder="1"/>
    <xf numFmtId="0" fontId="189" fillId="0" borderId="0" xfId="188" applyFont="1" applyFill="1" applyBorder="1"/>
    <xf numFmtId="0" fontId="232" fillId="0" borderId="0" xfId="188" applyFont="1" applyFill="1" applyBorder="1" applyAlignment="1">
      <alignment horizontal="right"/>
    </xf>
    <xf numFmtId="0" fontId="189" fillId="0" borderId="0" xfId="188" applyFont="1" applyFill="1" applyBorder="1" applyAlignment="1"/>
    <xf numFmtId="0" fontId="234" fillId="0" borderId="0" xfId="188" applyFont="1" applyFill="1" applyBorder="1"/>
    <xf numFmtId="2" fontId="189" fillId="0" borderId="0" xfId="188" applyNumberFormat="1" applyFont="1" applyFill="1" applyBorder="1"/>
    <xf numFmtId="0" fontId="189" fillId="0" borderId="0" xfId="188" applyFont="1" applyFill="1" applyBorder="1" applyAlignment="1">
      <alignment horizontal="right"/>
    </xf>
    <xf numFmtId="0" fontId="230" fillId="0" borderId="0" xfId="188" applyFont="1" applyFill="1" applyBorder="1" applyAlignment="1">
      <alignment vertical="center"/>
    </xf>
    <xf numFmtId="2" fontId="189" fillId="0" borderId="0" xfId="188" applyNumberFormat="1" applyFont="1" applyFill="1" applyBorder="1" applyAlignment="1">
      <alignment horizontal="center"/>
    </xf>
    <xf numFmtId="0" fontId="189" fillId="0" borderId="0" xfId="188" applyNumberFormat="1" applyFont="1" applyFill="1" applyBorder="1"/>
    <xf numFmtId="0" fontId="235" fillId="0" borderId="0" xfId="188" applyFont="1" applyFill="1"/>
    <xf numFmtId="0" fontId="237" fillId="0" borderId="0" xfId="188" applyFont="1" applyAlignment="1">
      <alignment horizontal="left" vertical="center" wrapText="1"/>
    </xf>
    <xf numFmtId="0" fontId="199" fillId="0" borderId="0" xfId="188" applyFont="1" applyAlignment="1">
      <alignment vertical="center" wrapText="1"/>
    </xf>
    <xf numFmtId="0" fontId="238" fillId="0" borderId="0" xfId="188" applyFont="1" applyAlignment="1">
      <alignment vertical="center" wrapText="1"/>
    </xf>
    <xf numFmtId="0" fontId="239" fillId="0" borderId="0" xfId="188" applyFont="1"/>
    <xf numFmtId="0" fontId="238" fillId="0" borderId="0" xfId="188" applyFont="1" applyAlignment="1">
      <alignment vertical="center"/>
    </xf>
    <xf numFmtId="3" fontId="239" fillId="0" borderId="0" xfId="188" applyNumberFormat="1" applyFont="1"/>
    <xf numFmtId="49" fontId="238" fillId="0" borderId="0" xfId="188" applyNumberFormat="1" applyFont="1" applyAlignment="1">
      <alignment vertical="center"/>
    </xf>
    <xf numFmtId="49" fontId="238" fillId="0" borderId="0" xfId="188" applyNumberFormat="1" applyFont="1"/>
    <xf numFmtId="0" fontId="198" fillId="0" borderId="5" xfId="188" applyFont="1" applyFill="1" applyBorder="1" applyAlignment="1">
      <alignment horizontal="center" vertical="center" wrapText="1"/>
    </xf>
    <xf numFmtId="0" fontId="198" fillId="0" borderId="6" xfId="188" applyFont="1" applyFill="1" applyBorder="1" applyAlignment="1">
      <alignment horizontal="center" vertical="center" wrapText="1"/>
    </xf>
    <xf numFmtId="0" fontId="198" fillId="0" borderId="44" xfId="188" applyFont="1" applyFill="1" applyBorder="1" applyAlignment="1">
      <alignment horizontal="center" vertical="center" wrapText="1"/>
    </xf>
    <xf numFmtId="0" fontId="211" fillId="0" borderId="45" xfId="188" applyFont="1" applyBorder="1" applyAlignment="1">
      <alignment horizontal="center" vertical="center" wrapText="1"/>
    </xf>
    <xf numFmtId="3" fontId="198" fillId="0" borderId="44" xfId="188" applyNumberFormat="1" applyFont="1" applyFill="1" applyBorder="1" applyAlignment="1">
      <alignment horizontal="center" vertical="center" wrapText="1"/>
    </xf>
    <xf numFmtId="0" fontId="198" fillId="0" borderId="16" xfId="188" applyFont="1" applyFill="1" applyBorder="1" applyAlignment="1">
      <alignment horizontal="center" vertical="center" wrapText="1"/>
    </xf>
    <xf numFmtId="0" fontId="198" fillId="0" borderId="17" xfId="188" applyFont="1" applyFill="1" applyBorder="1" applyAlignment="1">
      <alignment horizontal="center" vertical="center" wrapText="1"/>
    </xf>
    <xf numFmtId="0" fontId="198" fillId="0" borderId="55" xfId="188" applyFont="1" applyFill="1" applyBorder="1" applyAlignment="1">
      <alignment horizontal="center" vertical="center" wrapText="1"/>
    </xf>
    <xf numFmtId="0" fontId="211" fillId="0" borderId="27" xfId="188" applyFont="1" applyBorder="1" applyAlignment="1">
      <alignment horizontal="center" vertical="center" wrapText="1"/>
    </xf>
    <xf numFmtId="0" fontId="178" fillId="0" borderId="20" xfId="188" applyFont="1" applyFill="1" applyBorder="1"/>
    <xf numFmtId="3" fontId="178" fillId="0" borderId="46" xfId="188" applyNumberFormat="1" applyFont="1" applyFill="1" applyBorder="1" applyAlignment="1"/>
    <xf numFmtId="2" fontId="179" fillId="0" borderId="29" xfId="188" applyNumberFormat="1" applyFont="1" applyFill="1" applyBorder="1" applyAlignment="1"/>
    <xf numFmtId="0" fontId="178" fillId="0" borderId="18" xfId="188" applyFont="1" applyFill="1" applyBorder="1"/>
    <xf numFmtId="3" fontId="178" fillId="0" borderId="1" xfId="188" applyNumberFormat="1" applyFont="1" applyFill="1" applyBorder="1" applyAlignment="1"/>
    <xf numFmtId="2" fontId="179" fillId="0" borderId="7" xfId="188" applyNumberFormat="1" applyFont="1" applyFill="1" applyBorder="1" applyAlignment="1"/>
    <xf numFmtId="0" fontId="176" fillId="0" borderId="16" xfId="188" applyFont="1" applyFill="1" applyBorder="1"/>
    <xf numFmtId="3" fontId="176" fillId="0" borderId="55" xfId="188" applyNumberFormat="1" applyFont="1" applyFill="1" applyBorder="1" applyAlignment="1"/>
    <xf numFmtId="2" fontId="177" fillId="0" borderId="27" xfId="188" applyNumberFormat="1" applyFont="1" applyFill="1" applyBorder="1" applyAlignment="1"/>
    <xf numFmtId="0" fontId="176" fillId="0" borderId="0" xfId="188" applyFont="1" applyFill="1" applyBorder="1"/>
    <xf numFmtId="0" fontId="189" fillId="0" borderId="0" xfId="188" applyFont="1" applyBorder="1"/>
    <xf numFmtId="0" fontId="231" fillId="0" borderId="0" xfId="0" applyFont="1"/>
    <xf numFmtId="0" fontId="209" fillId="0" borderId="0" xfId="188" applyFont="1" applyAlignment="1">
      <alignment horizontal="left" vertical="center" wrapText="1"/>
    </xf>
    <xf numFmtId="0" fontId="238" fillId="0" borderId="0" xfId="188" applyFont="1" applyFill="1" applyAlignment="1">
      <alignment vertical="center" wrapText="1"/>
    </xf>
    <xf numFmtId="0" fontId="197" fillId="0" borderId="0" xfId="188" applyFont="1"/>
    <xf numFmtId="0" fontId="198" fillId="0" borderId="45" xfId="188" applyFont="1" applyBorder="1" applyAlignment="1">
      <alignment horizontal="center" vertical="center" wrapText="1"/>
    </xf>
    <xf numFmtId="0" fontId="198" fillId="0" borderId="0" xfId="188" applyFont="1" applyBorder="1" applyAlignment="1">
      <alignment horizontal="center" vertical="center" wrapText="1"/>
    </xf>
    <xf numFmtId="2" fontId="179" fillId="0" borderId="0" xfId="188" applyNumberFormat="1" applyFont="1" applyFill="1" applyBorder="1" applyAlignment="1">
      <alignment vertical="center"/>
    </xf>
    <xf numFmtId="2" fontId="179" fillId="0" borderId="0" xfId="188" applyNumberFormat="1" applyFont="1" applyFill="1" applyBorder="1" applyAlignment="1"/>
    <xf numFmtId="0" fontId="178" fillId="0" borderId="25" xfId="188" applyFont="1" applyFill="1" applyBorder="1"/>
    <xf numFmtId="3" fontId="178" fillId="0" borderId="48" xfId="188" applyNumberFormat="1" applyFont="1" applyFill="1" applyBorder="1" applyAlignment="1"/>
    <xf numFmtId="2" fontId="179" fillId="0" borderId="62" xfId="188" applyNumberFormat="1" applyFont="1" applyFill="1" applyBorder="1" applyAlignment="1"/>
    <xf numFmtId="2" fontId="177" fillId="0" borderId="0" xfId="188" applyNumberFormat="1" applyFont="1" applyFill="1" applyBorder="1" applyAlignment="1">
      <alignment vertical="center"/>
    </xf>
    <xf numFmtId="1" fontId="189" fillId="0" borderId="0" xfId="188" applyNumberFormat="1" applyFont="1" applyFill="1" applyBorder="1" applyAlignment="1">
      <alignment horizontal="center"/>
    </xf>
    <xf numFmtId="3" fontId="199" fillId="0" borderId="0" xfId="188" applyNumberFormat="1" applyFont="1" applyFill="1" applyBorder="1" applyAlignment="1">
      <alignment horizontal="center"/>
    </xf>
    <xf numFmtId="165" fontId="179" fillId="0" borderId="7" xfId="0" quotePrefix="1" applyNumberFormat="1" applyFont="1" applyBorder="1" applyAlignment="1">
      <alignment horizontal="right" vertical="center" wrapText="1"/>
    </xf>
    <xf numFmtId="3" fontId="197" fillId="0" borderId="12" xfId="0" applyNumberFormat="1" applyFont="1" applyBorder="1"/>
    <xf numFmtId="3" fontId="197" fillId="0" borderId="46" xfId="0" applyNumberFormat="1" applyFont="1" applyBorder="1"/>
    <xf numFmtId="3" fontId="197" fillId="0" borderId="48" xfId="0" applyNumberFormat="1" applyFont="1" applyBorder="1"/>
    <xf numFmtId="3" fontId="197" fillId="0" borderId="1" xfId="0" quotePrefix="1" applyNumberFormat="1" applyFont="1" applyBorder="1" applyAlignment="1">
      <alignment horizontal="right"/>
    </xf>
    <xf numFmtId="3" fontId="197" fillId="0" borderId="46" xfId="0" quotePrefix="1" applyNumberFormat="1" applyFont="1" applyBorder="1" applyAlignment="1">
      <alignment horizontal="right"/>
    </xf>
    <xf numFmtId="3" fontId="197" fillId="0" borderId="51" xfId="0" applyNumberFormat="1" applyFont="1" applyBorder="1"/>
    <xf numFmtId="0" fontId="197" fillId="0" borderId="0" xfId="0" applyFont="1"/>
    <xf numFmtId="0" fontId="197" fillId="0" borderId="0" xfId="0" applyFont="1" applyBorder="1"/>
    <xf numFmtId="0" fontId="198" fillId="0" borderId="5" xfId="0" applyFont="1" applyBorder="1" applyAlignment="1">
      <alignment horizontal="center"/>
    </xf>
    <xf numFmtId="0" fontId="198" fillId="0" borderId="1" xfId="0" applyFont="1" applyBorder="1" applyAlignment="1">
      <alignment horizontal="centerContinuous" vertical="center"/>
    </xf>
    <xf numFmtId="0" fontId="211" fillId="59" borderId="45" xfId="0" applyFont="1" applyFill="1" applyBorder="1" applyAlignment="1">
      <alignment horizontal="center" vertical="center" wrapText="1"/>
    </xf>
    <xf numFmtId="0" fontId="197" fillId="0" borderId="14" xfId="0" applyFont="1" applyBorder="1" applyAlignment="1">
      <alignment horizontal="center" vertical="center"/>
    </xf>
    <xf numFmtId="14" fontId="198" fillId="0" borderId="46" xfId="0" applyNumberFormat="1" applyFont="1" applyBorder="1" applyAlignment="1">
      <alignment vertical="center" wrapText="1"/>
    </xf>
    <xf numFmtId="49" fontId="198" fillId="0" borderId="32" xfId="0" applyNumberFormat="1" applyFont="1" applyBorder="1" applyAlignment="1">
      <alignment horizontal="centerContinuous" vertical="center"/>
    </xf>
    <xf numFmtId="49" fontId="197" fillId="0" borderId="33" xfId="0" applyNumberFormat="1" applyFont="1" applyBorder="1" applyAlignment="1">
      <alignment horizontal="centerContinuous" vertical="center" wrapText="1"/>
    </xf>
    <xf numFmtId="49" fontId="226" fillId="0" borderId="9" xfId="0" applyNumberFormat="1" applyFont="1" applyBorder="1" applyAlignment="1">
      <alignment horizontal="centerContinuous" vertical="center" wrapText="1"/>
    </xf>
    <xf numFmtId="0" fontId="197" fillId="0" borderId="14" xfId="0" applyFont="1" applyBorder="1"/>
    <xf numFmtId="0" fontId="197" fillId="0" borderId="20" xfId="0" applyFont="1" applyBorder="1"/>
    <xf numFmtId="0" fontId="197" fillId="0" borderId="25" xfId="0" applyFont="1" applyBorder="1" applyAlignment="1">
      <alignment wrapText="1"/>
    </xf>
    <xf numFmtId="0" fontId="197" fillId="0" borderId="22" xfId="0" applyFont="1" applyBorder="1" applyAlignment="1">
      <alignment wrapText="1"/>
    </xf>
    <xf numFmtId="0" fontId="197" fillId="0" borderId="0" xfId="51" applyFont="1"/>
    <xf numFmtId="0" fontId="211" fillId="59" borderId="28" xfId="0" applyFont="1" applyFill="1" applyBorder="1" applyAlignment="1">
      <alignment horizontal="center" vertical="center" wrapText="1"/>
    </xf>
    <xf numFmtId="165" fontId="211" fillId="59" borderId="28" xfId="0" applyNumberFormat="1" applyFont="1" applyFill="1" applyBorder="1"/>
    <xf numFmtId="165" fontId="211" fillId="59" borderId="29" xfId="0" applyNumberFormat="1" applyFont="1" applyFill="1" applyBorder="1"/>
    <xf numFmtId="165" fontId="211" fillId="59" borderId="62" xfId="0" applyNumberFormat="1" applyFont="1" applyFill="1" applyBorder="1"/>
    <xf numFmtId="165" fontId="211" fillId="59" borderId="7" xfId="0" quotePrefix="1" applyNumberFormat="1" applyFont="1" applyFill="1" applyBorder="1" applyAlignment="1">
      <alignment horizontal="right"/>
    </xf>
    <xf numFmtId="165" fontId="211" fillId="59" borderId="30" xfId="0" applyNumberFormat="1" applyFont="1" applyFill="1" applyBorder="1"/>
    <xf numFmtId="0" fontId="223" fillId="0" borderId="0" xfId="0" applyFont="1" applyBorder="1"/>
    <xf numFmtId="0" fontId="198" fillId="0" borderId="5" xfId="0" applyFont="1" applyBorder="1" applyAlignment="1">
      <alignment horizontal="center" vertical="center"/>
    </xf>
    <xf numFmtId="0" fontId="211" fillId="0" borderId="45" xfId="0" applyFont="1" applyBorder="1" applyAlignment="1">
      <alignment horizontal="centerContinuous" vertical="center" wrapText="1"/>
    </xf>
    <xf numFmtId="49" fontId="198" fillId="0" borderId="31" xfId="0" applyNumberFormat="1" applyFont="1" applyBorder="1" applyAlignment="1">
      <alignment horizontal="centerContinuous" vertical="center"/>
    </xf>
    <xf numFmtId="0" fontId="198" fillId="0" borderId="20" xfId="0" applyFont="1" applyBorder="1"/>
    <xf numFmtId="0" fontId="198" fillId="0" borderId="14" xfId="0" applyFont="1" applyBorder="1"/>
    <xf numFmtId="0" fontId="197" fillId="0" borderId="20" xfId="0" applyFont="1" applyBorder="1" applyAlignment="1">
      <alignment wrapText="1"/>
    </xf>
    <xf numFmtId="0" fontId="198" fillId="0" borderId="0" xfId="51" applyFont="1"/>
    <xf numFmtId="0" fontId="197" fillId="0" borderId="46" xfId="51" applyFont="1" applyBorder="1" applyAlignment="1">
      <alignment horizontal="left"/>
    </xf>
    <xf numFmtId="0" fontId="20" fillId="0" borderId="0" xfId="0" applyFont="1"/>
    <xf numFmtId="0" fontId="20" fillId="0" borderId="0" xfId="51" applyFont="1"/>
    <xf numFmtId="3" fontId="198" fillId="59" borderId="55" xfId="0" applyNumberFormat="1" applyFont="1" applyFill="1" applyBorder="1" applyAlignment="1">
      <alignment vertical="center"/>
    </xf>
    <xf numFmtId="3" fontId="198" fillId="59" borderId="56" xfId="0" applyNumberFormat="1" applyFont="1" applyFill="1" applyBorder="1" applyAlignment="1">
      <alignment horizontal="right" vertical="center"/>
    </xf>
    <xf numFmtId="165" fontId="211" fillId="59" borderId="55" xfId="0" applyNumberFormat="1" applyFont="1" applyFill="1" applyBorder="1" applyAlignment="1">
      <alignment horizontal="center" vertical="center"/>
    </xf>
    <xf numFmtId="165" fontId="211" fillId="59" borderId="27" xfId="0" quotePrefix="1" applyNumberFormat="1" applyFont="1" applyFill="1" applyBorder="1" applyAlignment="1">
      <alignment horizontal="center" vertical="center"/>
    </xf>
    <xf numFmtId="3" fontId="197" fillId="0" borderId="1" xfId="0" applyNumberFormat="1" applyFont="1" applyFill="1" applyBorder="1" applyAlignment="1">
      <alignment vertical="center"/>
    </xf>
    <xf numFmtId="3" fontId="197" fillId="0" borderId="1" xfId="0" quotePrefix="1" applyNumberFormat="1" applyFont="1" applyFill="1" applyBorder="1" applyAlignment="1">
      <alignment horizontal="right" vertical="center"/>
    </xf>
    <xf numFmtId="165" fontId="211" fillId="0" borderId="1" xfId="0" quotePrefix="1" applyNumberFormat="1" applyFont="1" applyFill="1" applyBorder="1" applyAlignment="1">
      <alignment horizontal="center" vertical="center"/>
    </xf>
    <xf numFmtId="165" fontId="211" fillId="0" borderId="1" xfId="0" applyNumberFormat="1" applyFont="1" applyFill="1" applyBorder="1" applyAlignment="1">
      <alignment horizontal="center" vertical="center"/>
    </xf>
    <xf numFmtId="165" fontId="211" fillId="0" borderId="7" xfId="0" quotePrefix="1" applyNumberFormat="1" applyFont="1" applyFill="1" applyBorder="1" applyAlignment="1">
      <alignment horizontal="center" vertical="center"/>
    </xf>
    <xf numFmtId="3" fontId="197" fillId="0" borderId="46" xfId="0" applyNumberFormat="1" applyFont="1" applyFill="1" applyBorder="1" applyAlignment="1">
      <alignment horizontal="right" vertical="center"/>
    </xf>
    <xf numFmtId="3" fontId="197" fillId="0" borderId="46" xfId="0" applyNumberFormat="1" applyFont="1" applyFill="1" applyBorder="1" applyAlignment="1">
      <alignment vertical="center"/>
    </xf>
    <xf numFmtId="165" fontId="211" fillId="0" borderId="46" xfId="0" quotePrefix="1" applyNumberFormat="1" applyFont="1" applyFill="1" applyBorder="1" applyAlignment="1">
      <alignment horizontal="center" vertical="center"/>
    </xf>
    <xf numFmtId="165" fontId="211" fillId="0" borderId="29" xfId="0" quotePrefix="1" applyNumberFormat="1" applyFont="1" applyFill="1" applyBorder="1" applyAlignment="1">
      <alignment horizontal="center" vertical="center"/>
    </xf>
    <xf numFmtId="3" fontId="197" fillId="59" borderId="43" xfId="0" quotePrefix="1" applyNumberFormat="1" applyFont="1" applyFill="1" applyBorder="1" applyAlignment="1">
      <alignment horizontal="right" vertical="center"/>
    </xf>
    <xf numFmtId="3" fontId="197" fillId="0" borderId="43" xfId="0" quotePrefix="1" applyNumberFormat="1" applyFont="1" applyFill="1" applyBorder="1" applyAlignment="1">
      <alignment horizontal="right" vertical="center"/>
    </xf>
    <xf numFmtId="3" fontId="197" fillId="0" borderId="51" xfId="0" quotePrefix="1" applyNumberFormat="1" applyFont="1" applyFill="1" applyBorder="1" applyAlignment="1">
      <alignment horizontal="right" vertical="center"/>
    </xf>
    <xf numFmtId="3" fontId="197" fillId="0" borderId="51" xfId="0" quotePrefix="1" applyNumberFormat="1" applyFont="1" applyFill="1" applyBorder="1" applyAlignment="1">
      <alignment horizontal="center" vertical="center"/>
    </xf>
    <xf numFmtId="3" fontId="197" fillId="0" borderId="30" xfId="0" quotePrefix="1" applyNumberFormat="1" applyFont="1" applyFill="1" applyBorder="1" applyAlignment="1">
      <alignment horizontal="center" vertical="center"/>
    </xf>
    <xf numFmtId="0" fontId="241" fillId="0" borderId="0" xfId="51" applyFont="1"/>
    <xf numFmtId="0" fontId="20" fillId="0" borderId="0" xfId="51" quotePrefix="1" applyFont="1"/>
    <xf numFmtId="0" fontId="226" fillId="0" borderId="0" xfId="0" applyFont="1" applyFill="1" applyBorder="1" applyAlignment="1">
      <alignment vertical="center" wrapText="1"/>
    </xf>
    <xf numFmtId="0" fontId="212" fillId="0" borderId="0" xfId="0" applyFont="1"/>
    <xf numFmtId="0" fontId="226" fillId="0" borderId="0" xfId="0" applyFont="1"/>
    <xf numFmtId="0" fontId="198" fillId="60" borderId="16" xfId="0" applyFont="1" applyFill="1" applyBorder="1"/>
    <xf numFmtId="1" fontId="198" fillId="60" borderId="16" xfId="0" applyNumberFormat="1" applyFont="1" applyFill="1" applyBorder="1" applyAlignment="1">
      <alignment horizontal="right"/>
    </xf>
    <xf numFmtId="165" fontId="211" fillId="60" borderId="27" xfId="0" applyNumberFormat="1" applyFont="1" applyFill="1" applyBorder="1"/>
    <xf numFmtId="1" fontId="198" fillId="60" borderId="16" xfId="0" applyNumberFormat="1" applyFont="1" applyFill="1" applyBorder="1"/>
    <xf numFmtId="0" fontId="198" fillId="0" borderId="57" xfId="0" applyFont="1" applyBorder="1" applyAlignment="1">
      <alignment horizontal="centerContinuous" vertical="center"/>
    </xf>
    <xf numFmtId="0" fontId="211" fillId="60" borderId="36" xfId="0" applyFont="1" applyFill="1" applyBorder="1" applyAlignment="1">
      <alignment horizontal="center" vertical="center" wrapText="1"/>
    </xf>
    <xf numFmtId="2" fontId="179" fillId="0" borderId="29" xfId="188" applyNumberFormat="1" applyFont="1" applyFill="1" applyBorder="1" applyAlignment="1">
      <alignment horizontal="right"/>
    </xf>
    <xf numFmtId="0" fontId="0" fillId="69" borderId="0" xfId="0" applyFill="1"/>
    <xf numFmtId="0" fontId="189" fillId="69" borderId="0" xfId="0" applyFont="1" applyFill="1"/>
    <xf numFmtId="0" fontId="190" fillId="69" borderId="0" xfId="0" applyFont="1" applyFill="1" applyAlignment="1"/>
    <xf numFmtId="0" fontId="192" fillId="69" borderId="0" xfId="0" applyFont="1" applyFill="1" applyAlignment="1">
      <alignment vertical="center"/>
    </xf>
    <xf numFmtId="0" fontId="176" fillId="0" borderId="0" xfId="0" applyFont="1"/>
    <xf numFmtId="0" fontId="199" fillId="0" borderId="0" xfId="0" applyFont="1"/>
    <xf numFmtId="0" fontId="198" fillId="69" borderId="0" xfId="237" applyFont="1" applyFill="1" applyAlignment="1">
      <alignment horizontal="left"/>
    </xf>
    <xf numFmtId="0" fontId="197" fillId="69" borderId="0" xfId="237" applyFont="1" applyFill="1"/>
    <xf numFmtId="0" fontId="197" fillId="0" borderId="0" xfId="237" applyFont="1" applyFill="1"/>
    <xf numFmtId="2" fontId="209" fillId="69" borderId="0" xfId="237" applyNumberFormat="1" applyFont="1" applyFill="1"/>
    <xf numFmtId="0" fontId="213" fillId="69" borderId="0" xfId="237" applyFont="1" applyFill="1"/>
    <xf numFmtId="0" fontId="176" fillId="0" borderId="57" xfId="0" applyFont="1" applyBorder="1" applyAlignment="1">
      <alignment horizontal="centerContinuous" vertical="top" wrapText="1"/>
    </xf>
    <xf numFmtId="0" fontId="176" fillId="0" borderId="82" xfId="0" applyFont="1" applyBorder="1" applyAlignment="1">
      <alignment horizontal="centerContinuous" vertical="center" wrapText="1"/>
    </xf>
    <xf numFmtId="0" fontId="177" fillId="0" borderId="57" xfId="0" applyFont="1" applyBorder="1" applyAlignment="1">
      <alignment horizontal="centerContinuous" vertical="center" wrapText="1"/>
    </xf>
    <xf numFmtId="0" fontId="177" fillId="0" borderId="35" xfId="0" applyFont="1" applyBorder="1" applyAlignment="1">
      <alignment horizontal="centerContinuous" vertical="center" wrapText="1"/>
    </xf>
    <xf numFmtId="0" fontId="177" fillId="0" borderId="9" xfId="0" applyFont="1" applyBorder="1" applyAlignment="1">
      <alignment horizontal="centerContinuous" vertical="center" wrapText="1"/>
    </xf>
    <xf numFmtId="0" fontId="176" fillId="60" borderId="117" xfId="0" applyFont="1" applyFill="1" applyBorder="1" applyAlignment="1">
      <alignment horizontal="center" vertical="center"/>
    </xf>
    <xf numFmtId="0" fontId="176" fillId="60" borderId="43" xfId="0" applyFont="1" applyFill="1" applyBorder="1" applyAlignment="1">
      <alignment horizontal="center" vertical="center"/>
    </xf>
    <xf numFmtId="0" fontId="176" fillId="60" borderId="114" xfId="0" applyFont="1" applyFill="1" applyBorder="1" applyAlignment="1">
      <alignment horizontal="center" vertical="center" wrapText="1"/>
    </xf>
    <xf numFmtId="0" fontId="177" fillId="60" borderId="51" xfId="0" applyFont="1" applyFill="1" applyBorder="1" applyAlignment="1">
      <alignment horizontal="center" vertical="center"/>
    </xf>
    <xf numFmtId="0" fontId="177" fillId="60" borderId="30" xfId="0" applyFont="1" applyFill="1" applyBorder="1" applyAlignment="1">
      <alignment horizontal="center" vertical="center" wrapText="1"/>
    </xf>
    <xf numFmtId="0" fontId="177" fillId="0" borderId="16" xfId="0" applyFont="1" applyBorder="1" applyAlignment="1">
      <alignment vertical="center"/>
    </xf>
    <xf numFmtId="0" fontId="178" fillId="0" borderId="18" xfId="0" applyFont="1" applyBorder="1" applyAlignment="1">
      <alignment vertical="center"/>
    </xf>
    <xf numFmtId="0" fontId="178" fillId="0" borderId="20" xfId="0" applyFont="1" applyBorder="1" applyAlignment="1">
      <alignment vertical="center"/>
    </xf>
    <xf numFmtId="0" fontId="178" fillId="0" borderId="26" xfId="0" applyFont="1" applyBorder="1" applyAlignment="1">
      <alignment vertical="center"/>
    </xf>
    <xf numFmtId="0" fontId="176" fillId="0" borderId="5" xfId="0" applyFont="1" applyBorder="1" applyAlignment="1">
      <alignment horizontal="centerContinuous" vertical="top" wrapText="1"/>
    </xf>
    <xf numFmtId="0" fontId="176" fillId="0" borderId="44" xfId="0" applyFont="1" applyBorder="1" applyAlignment="1">
      <alignment horizontal="centerContinuous" vertical="center" wrapText="1"/>
    </xf>
    <xf numFmtId="0" fontId="176" fillId="0" borderId="45" xfId="0" applyFont="1" applyBorder="1" applyAlignment="1">
      <alignment horizontal="centerContinuous" vertical="center" wrapText="1"/>
    </xf>
    <xf numFmtId="0" fontId="177" fillId="0" borderId="5" xfId="0" applyFont="1" applyBorder="1" applyAlignment="1">
      <alignment horizontal="centerContinuous" vertical="center" wrapText="1"/>
    </xf>
    <xf numFmtId="0" fontId="177" fillId="0" borderId="44" xfId="0" applyFont="1" applyBorder="1" applyAlignment="1">
      <alignment horizontal="centerContinuous" vertical="center" wrapText="1"/>
    </xf>
    <xf numFmtId="0" fontId="177" fillId="0" borderId="45" xfId="0" applyFont="1" applyBorder="1" applyAlignment="1">
      <alignment horizontal="centerContinuous" vertical="center" wrapText="1"/>
    </xf>
    <xf numFmtId="0" fontId="176" fillId="60" borderId="18" xfId="0" applyFont="1" applyFill="1" applyBorder="1" applyAlignment="1">
      <alignment horizontal="center" vertical="center"/>
    </xf>
    <xf numFmtId="0" fontId="176" fillId="60" borderId="1" xfId="0" applyFont="1" applyFill="1" applyBorder="1" applyAlignment="1">
      <alignment horizontal="center" vertical="center"/>
    </xf>
    <xf numFmtId="0" fontId="176" fillId="60" borderId="7" xfId="0" applyFont="1" applyFill="1" applyBorder="1" applyAlignment="1">
      <alignment horizontal="center" vertical="center" wrapText="1"/>
    </xf>
    <xf numFmtId="0" fontId="177" fillId="60" borderId="18" xfId="0" applyFont="1" applyFill="1" applyBorder="1" applyAlignment="1">
      <alignment horizontal="center" vertical="center"/>
    </xf>
    <xf numFmtId="0" fontId="177" fillId="60" borderId="1" xfId="0" applyFont="1" applyFill="1" applyBorder="1" applyAlignment="1">
      <alignment horizontal="center" vertical="center"/>
    </xf>
    <xf numFmtId="0" fontId="177" fillId="60" borderId="7" xfId="0" applyFont="1" applyFill="1" applyBorder="1" applyAlignment="1">
      <alignment horizontal="center" vertical="center" wrapText="1"/>
    </xf>
    <xf numFmtId="165" fontId="211" fillId="59" borderId="29" xfId="0" quotePrefix="1" applyNumberFormat="1" applyFont="1" applyFill="1" applyBorder="1" applyAlignment="1">
      <alignment horizontal="right"/>
    </xf>
    <xf numFmtId="14" fontId="176" fillId="0" borderId="47" xfId="0" applyNumberFormat="1" applyFont="1" applyBorder="1" applyAlignment="1">
      <alignment horizontal="center" vertical="center" wrapText="1"/>
    </xf>
    <xf numFmtId="3" fontId="178" fillId="0" borderId="46" xfId="0" applyNumberFormat="1" applyFont="1" applyBorder="1"/>
    <xf numFmtId="3" fontId="178" fillId="0" borderId="51" xfId="0" applyNumberFormat="1" applyFont="1" applyBorder="1"/>
    <xf numFmtId="3" fontId="176" fillId="0" borderId="12" xfId="0" applyNumberFormat="1" applyFont="1" applyBorder="1"/>
    <xf numFmtId="3" fontId="176" fillId="0" borderId="46" xfId="0" applyNumberFormat="1" applyFont="1" applyBorder="1"/>
    <xf numFmtId="14" fontId="176" fillId="0" borderId="46" xfId="0" applyNumberFormat="1" applyFont="1" applyBorder="1" applyAlignment="1">
      <alignment vertical="center" wrapText="1"/>
    </xf>
    <xf numFmtId="14" fontId="176" fillId="0" borderId="47" xfId="0" applyNumberFormat="1" applyFont="1" applyBorder="1" applyAlignment="1">
      <alignment vertical="center" wrapText="1"/>
    </xf>
    <xf numFmtId="0" fontId="177" fillId="60" borderId="40" xfId="0" applyFont="1" applyFill="1" applyBorder="1" applyAlignment="1">
      <alignment horizontal="center" vertical="center" wrapText="1"/>
    </xf>
    <xf numFmtId="0" fontId="177" fillId="0" borderId="28" xfId="0" applyFont="1" applyFill="1" applyBorder="1" applyAlignment="1">
      <alignment horizontal="center" vertical="center" wrapText="1"/>
    </xf>
    <xf numFmtId="49" fontId="178" fillId="0" borderId="82" xfId="0" applyNumberFormat="1" applyFont="1" applyBorder="1" applyAlignment="1">
      <alignment horizontal="centerContinuous" vertical="center" wrapText="1"/>
    </xf>
    <xf numFmtId="49" fontId="179" fillId="59" borderId="33" xfId="0" applyNumberFormat="1" applyFont="1" applyFill="1" applyBorder="1" applyAlignment="1">
      <alignment horizontal="centerContinuous" vertical="center" wrapText="1"/>
    </xf>
    <xf numFmtId="49" fontId="178" fillId="0" borderId="19" xfId="0" applyNumberFormat="1" applyFont="1" applyFill="1" applyBorder="1" applyAlignment="1">
      <alignment horizontal="centerContinuous" vertical="center" wrapText="1"/>
    </xf>
    <xf numFmtId="49" fontId="179" fillId="0" borderId="19" xfId="0" applyNumberFormat="1" applyFont="1" applyFill="1" applyBorder="1" applyAlignment="1">
      <alignment horizontal="centerContinuous" vertical="center" wrapText="1"/>
    </xf>
    <xf numFmtId="49" fontId="179" fillId="0" borderId="7" xfId="0" applyNumberFormat="1" applyFont="1" applyFill="1" applyBorder="1" applyAlignment="1">
      <alignment horizontal="centerContinuous" vertical="center" wrapText="1"/>
    </xf>
    <xf numFmtId="3" fontId="176" fillId="0" borderId="47" xfId="0" applyNumberFormat="1" applyFont="1" applyBorder="1"/>
    <xf numFmtId="165" fontId="177" fillId="60" borderId="78" xfId="0" applyNumberFormat="1" applyFont="1" applyFill="1" applyBorder="1"/>
    <xf numFmtId="2" fontId="176" fillId="0" borderId="46" xfId="0" applyNumberFormat="1" applyFont="1" applyFill="1" applyBorder="1"/>
    <xf numFmtId="2" fontId="176" fillId="0" borderId="21" xfId="0" applyNumberFormat="1" applyFont="1" applyFill="1" applyBorder="1"/>
    <xf numFmtId="165" fontId="177" fillId="0" borderId="21" xfId="0" quotePrefix="1" applyNumberFormat="1" applyFont="1" applyFill="1" applyBorder="1" applyAlignment="1">
      <alignment horizontal="center"/>
    </xf>
    <xf numFmtId="165" fontId="177" fillId="0" borderId="29" xfId="0" applyNumberFormat="1" applyFont="1" applyFill="1" applyBorder="1"/>
    <xf numFmtId="3" fontId="178" fillId="0" borderId="47" xfId="0" applyNumberFormat="1" applyFont="1" applyBorder="1"/>
    <xf numFmtId="165" fontId="179" fillId="60" borderId="79" xfId="0" applyNumberFormat="1" applyFont="1" applyFill="1" applyBorder="1"/>
    <xf numFmtId="2" fontId="178" fillId="0" borderId="46" xfId="0" applyNumberFormat="1" applyFont="1" applyFill="1" applyBorder="1"/>
    <xf numFmtId="2" fontId="178" fillId="0" borderId="21" xfId="0" applyNumberFormat="1" applyFont="1" applyFill="1" applyBorder="1"/>
    <xf numFmtId="165" fontId="179" fillId="0" borderId="21" xfId="0" applyNumberFormat="1" applyFont="1" applyFill="1" applyBorder="1"/>
    <xf numFmtId="165" fontId="179" fillId="0" borderId="29" xfId="0" applyNumberFormat="1" applyFont="1" applyFill="1" applyBorder="1"/>
    <xf numFmtId="3" fontId="178" fillId="0" borderId="60" xfId="0" applyNumberFormat="1" applyFont="1" applyBorder="1"/>
    <xf numFmtId="165" fontId="179" fillId="60" borderId="80" xfId="0" applyNumberFormat="1" applyFont="1" applyFill="1" applyBorder="1"/>
    <xf numFmtId="2" fontId="178" fillId="0" borderId="51" xfId="0" applyNumberFormat="1" applyFont="1" applyFill="1" applyBorder="1"/>
    <xf numFmtId="2" fontId="178" fillId="0" borderId="23" xfId="0" applyNumberFormat="1" applyFont="1" applyFill="1" applyBorder="1"/>
    <xf numFmtId="165" fontId="179" fillId="0" borderId="23" xfId="0" applyNumberFormat="1" applyFont="1" applyFill="1" applyBorder="1"/>
    <xf numFmtId="165" fontId="179" fillId="0" borderId="30" xfId="0" applyNumberFormat="1" applyFont="1" applyFill="1" applyBorder="1"/>
    <xf numFmtId="3" fontId="176" fillId="0" borderId="53" xfId="0" applyNumberFormat="1" applyFont="1" applyBorder="1"/>
    <xf numFmtId="2" fontId="176" fillId="0" borderId="12" xfId="0" applyNumberFormat="1" applyFont="1" applyFill="1" applyBorder="1"/>
    <xf numFmtId="2" fontId="176" fillId="0" borderId="15" xfId="0" applyNumberFormat="1" applyFont="1" applyFill="1" applyBorder="1"/>
    <xf numFmtId="165" fontId="177" fillId="0" borderId="15" xfId="0" quotePrefix="1" applyNumberFormat="1" applyFont="1" applyFill="1" applyBorder="1" applyAlignment="1">
      <alignment horizontal="center"/>
    </xf>
    <xf numFmtId="165" fontId="177" fillId="0" borderId="28" xfId="0" applyNumberFormat="1" applyFont="1" applyFill="1" applyBorder="1"/>
    <xf numFmtId="167" fontId="178" fillId="0" borderId="82" xfId="0" applyNumberFormat="1" applyFont="1" applyBorder="1" applyAlignment="1">
      <alignment horizontal="centerContinuous" vertical="center" wrapText="1"/>
    </xf>
    <xf numFmtId="2" fontId="179" fillId="59" borderId="33" xfId="0" applyNumberFormat="1" applyFont="1" applyFill="1" applyBorder="1" applyAlignment="1">
      <alignment horizontal="centerContinuous" vertical="center" wrapText="1"/>
    </xf>
    <xf numFmtId="2" fontId="178" fillId="0" borderId="19" xfId="0" applyNumberFormat="1" applyFont="1" applyFill="1" applyBorder="1" applyAlignment="1">
      <alignment horizontal="centerContinuous" vertical="center" wrapText="1"/>
    </xf>
    <xf numFmtId="165" fontId="179" fillId="0" borderId="19" xfId="0" applyNumberFormat="1" applyFont="1" applyFill="1" applyBorder="1" applyAlignment="1">
      <alignment horizontal="centerContinuous" vertical="center" wrapText="1"/>
    </xf>
    <xf numFmtId="165" fontId="179" fillId="0" borderId="7" xfId="0" applyNumberFormat="1" applyFont="1" applyFill="1" applyBorder="1" applyAlignment="1">
      <alignment horizontal="centerContinuous" vertical="center" wrapText="1"/>
    </xf>
    <xf numFmtId="165" fontId="177" fillId="60" borderId="81" xfId="0" applyNumberFormat="1" applyFont="1" applyFill="1" applyBorder="1"/>
    <xf numFmtId="167" fontId="176" fillId="0" borderId="47" xfId="0" applyNumberFormat="1" applyFont="1" applyBorder="1"/>
    <xf numFmtId="0" fontId="184" fillId="0" borderId="18" xfId="234" applyFont="1" applyBorder="1"/>
    <xf numFmtId="4" fontId="184" fillId="65" borderId="1" xfId="234" applyNumberFormat="1" applyFont="1" applyFill="1" applyBorder="1" applyAlignment="1">
      <alignment horizontal="right"/>
    </xf>
    <xf numFmtId="4" fontId="184" fillId="66" borderId="1" xfId="234" applyNumberFormat="1" applyFont="1" applyFill="1" applyBorder="1" applyAlignment="1">
      <alignment horizontal="right"/>
    </xf>
    <xf numFmtId="0" fontId="5" fillId="0" borderId="7" xfId="58" quotePrefix="1" applyBorder="1" applyAlignment="1">
      <alignment horizontal="right"/>
    </xf>
    <xf numFmtId="0" fontId="184" fillId="0" borderId="20" xfId="234" applyFont="1" applyBorder="1"/>
    <xf numFmtId="4" fontId="184" fillId="65" borderId="46" xfId="234" applyNumberFormat="1" applyFont="1" applyFill="1" applyBorder="1" applyAlignment="1">
      <alignment horizontal="right"/>
    </xf>
    <xf numFmtId="4" fontId="184" fillId="66" borderId="46" xfId="234" applyNumberFormat="1" applyFont="1" applyFill="1" applyBorder="1" applyAlignment="1">
      <alignment horizontal="right"/>
    </xf>
    <xf numFmtId="165" fontId="242" fillId="0" borderId="29" xfId="234" quotePrefix="1" applyNumberFormat="1" applyFont="1" applyBorder="1" applyAlignment="1">
      <alignment horizontal="right"/>
    </xf>
    <xf numFmtId="0" fontId="184" fillId="0" borderId="22" xfId="234" applyFont="1" applyBorder="1"/>
    <xf numFmtId="4" fontId="184" fillId="65" borderId="51" xfId="234" applyNumberFormat="1" applyFont="1" applyFill="1" applyBorder="1" applyAlignment="1"/>
    <xf numFmtId="4" fontId="184" fillId="66" borderId="51" xfId="234" applyNumberFormat="1" applyFont="1" applyFill="1" applyBorder="1" applyAlignment="1"/>
    <xf numFmtId="165" fontId="242" fillId="0" borderId="30" xfId="234" quotePrefix="1" applyNumberFormat="1" applyFont="1" applyBorder="1" applyAlignment="1">
      <alignment horizontal="right"/>
    </xf>
    <xf numFmtId="0" fontId="184" fillId="0" borderId="16" xfId="234" applyFont="1" applyBorder="1"/>
    <xf numFmtId="4" fontId="184" fillId="65" borderId="55" xfId="234" applyNumberFormat="1" applyFont="1" applyFill="1" applyBorder="1" applyAlignment="1">
      <alignment horizontal="right"/>
    </xf>
    <xf numFmtId="4" fontId="184" fillId="66" borderId="55" xfId="234" applyNumberFormat="1" applyFont="1" applyFill="1" applyBorder="1" applyAlignment="1">
      <alignment horizontal="right"/>
    </xf>
    <xf numFmtId="165" fontId="240" fillId="0" borderId="27" xfId="234" quotePrefix="1" applyNumberFormat="1" applyFont="1" applyBorder="1" applyAlignment="1">
      <alignment horizontal="right"/>
    </xf>
    <xf numFmtId="14" fontId="183" fillId="65" borderId="51" xfId="234" applyNumberFormat="1" applyFont="1" applyFill="1" applyBorder="1" applyAlignment="1">
      <alignment horizontal="center" vertical="center"/>
    </xf>
    <xf numFmtId="14" fontId="183" fillId="66" borderId="51" xfId="234" applyNumberFormat="1" applyFont="1" applyFill="1" applyBorder="1" applyAlignment="1">
      <alignment horizontal="center" vertical="center"/>
    </xf>
    <xf numFmtId="0" fontId="198" fillId="0" borderId="16" xfId="0" applyFont="1" applyBorder="1"/>
    <xf numFmtId="0" fontId="198" fillId="0" borderId="17" xfId="0" applyFont="1" applyBorder="1" applyAlignment="1">
      <alignment horizontal="center"/>
    </xf>
    <xf numFmtId="0" fontId="198" fillId="0" borderId="2" xfId="0" applyFont="1" applyFill="1" applyBorder="1"/>
    <xf numFmtId="0" fontId="198" fillId="0" borderId="3" xfId="0" applyFont="1" applyFill="1" applyBorder="1" applyAlignment="1">
      <alignment horizontal="center"/>
    </xf>
    <xf numFmtId="0" fontId="197" fillId="0" borderId="18" xfId="0" applyFont="1" applyBorder="1"/>
    <xf numFmtId="0" fontId="197" fillId="0" borderId="19" xfId="0" applyFont="1" applyBorder="1" applyAlignment="1">
      <alignment horizontal="center"/>
    </xf>
    <xf numFmtId="0" fontId="197" fillId="0" borderId="15" xfId="0" applyFont="1" applyBorder="1" applyAlignment="1">
      <alignment horizontal="center"/>
    </xf>
    <xf numFmtId="0" fontId="197" fillId="0" borderId="21" xfId="0" applyFont="1" applyBorder="1" applyAlignment="1">
      <alignment horizontal="center"/>
    </xf>
    <xf numFmtId="0" fontId="197" fillId="0" borderId="22" xfId="0" applyFont="1" applyBorder="1"/>
    <xf numFmtId="0" fontId="197" fillId="0" borderId="23" xfId="0" applyFont="1" applyBorder="1" applyAlignment="1">
      <alignment horizontal="center"/>
    </xf>
    <xf numFmtId="0" fontId="198" fillId="0" borderId="3" xfId="0" applyFont="1" applyFill="1" applyBorder="1"/>
    <xf numFmtId="0" fontId="198" fillId="0" borderId="15" xfId="0" applyFont="1" applyBorder="1"/>
    <xf numFmtId="0" fontId="197" fillId="0" borderId="21" xfId="0" applyFont="1" applyBorder="1"/>
    <xf numFmtId="0" fontId="198" fillId="0" borderId="21" xfId="0" applyFont="1" applyBorder="1"/>
    <xf numFmtId="0" fontId="197" fillId="0" borderId="10" xfId="0" applyFont="1" applyBorder="1"/>
    <xf numFmtId="0" fontId="197" fillId="0" borderId="24" xfId="0" applyFont="1" applyBorder="1"/>
    <xf numFmtId="0" fontId="197" fillId="0" borderId="2" xfId="0" applyFont="1" applyFill="1" applyBorder="1"/>
    <xf numFmtId="0" fontId="197" fillId="0" borderId="3" xfId="0" applyFont="1" applyFill="1" applyBorder="1"/>
    <xf numFmtId="0" fontId="197" fillId="0" borderId="11" xfId="0" applyFont="1" applyBorder="1"/>
    <xf numFmtId="0" fontId="197" fillId="0" borderId="25" xfId="0" applyFont="1" applyBorder="1"/>
    <xf numFmtId="0" fontId="197" fillId="0" borderId="26" xfId="0" applyFont="1" applyBorder="1"/>
    <xf numFmtId="0" fontId="197" fillId="0" borderId="23" xfId="0" applyFont="1" applyBorder="1"/>
    <xf numFmtId="0" fontId="197" fillId="0" borderId="0" xfId="0" applyFont="1" applyAlignment="1">
      <alignment vertical="center"/>
    </xf>
    <xf numFmtId="0" fontId="198" fillId="0" borderId="0" xfId="0" applyFont="1" applyAlignment="1">
      <alignment vertical="center"/>
    </xf>
    <xf numFmtId="0" fontId="197" fillId="0" borderId="0" xfId="0" quotePrefix="1" applyFont="1" applyAlignment="1">
      <alignment vertical="center"/>
    </xf>
    <xf numFmtId="0" fontId="198" fillId="0" borderId="2" xfId="0" applyFont="1" applyBorder="1" applyAlignment="1">
      <alignment horizontal="centerContinuous"/>
    </xf>
    <xf numFmtId="0" fontId="197" fillId="0" borderId="3" xfId="0" applyFont="1" applyBorder="1" applyAlignment="1">
      <alignment horizontal="centerContinuous"/>
    </xf>
    <xf numFmtId="0" fontId="197" fillId="0" borderId="4" xfId="0" applyFont="1" applyBorder="1" applyAlignment="1">
      <alignment horizontal="centerContinuous"/>
    </xf>
    <xf numFmtId="0" fontId="198" fillId="0" borderId="5" xfId="0" applyFont="1" applyBorder="1" applyAlignment="1">
      <alignment horizontal="center" vertical="center" wrapText="1"/>
    </xf>
    <xf numFmtId="0" fontId="198" fillId="0" borderId="6" xfId="0" applyFont="1" applyBorder="1" applyAlignment="1">
      <alignment horizontal="center" vertical="center" wrapText="1"/>
    </xf>
    <xf numFmtId="0" fontId="198" fillId="0" borderId="7" xfId="0" applyFont="1" applyFill="1" applyBorder="1" applyAlignment="1">
      <alignment horizontal="centerContinuous" vertical="center" wrapText="1"/>
    </xf>
    <xf numFmtId="0" fontId="198" fillId="0" borderId="8" xfId="0" applyFont="1" applyFill="1" applyBorder="1" applyAlignment="1">
      <alignment horizontal="centerContinuous" vertical="center"/>
    </xf>
    <xf numFmtId="0" fontId="198" fillId="0" borderId="8" xfId="0" applyFont="1" applyFill="1" applyBorder="1" applyAlignment="1">
      <alignment horizontal="centerContinuous" vertical="center" wrapText="1"/>
    </xf>
    <xf numFmtId="0" fontId="198" fillId="0" borderId="9" xfId="0" applyFont="1" applyFill="1" applyBorder="1" applyAlignment="1">
      <alignment horizontal="centerContinuous" vertical="center" wrapText="1"/>
    </xf>
    <xf numFmtId="0" fontId="198" fillId="0" borderId="10" xfId="0" applyFont="1" applyBorder="1" applyAlignment="1">
      <alignment horizontal="center" vertical="center" wrapText="1"/>
    </xf>
    <xf numFmtId="0" fontId="198" fillId="0" borderId="11" xfId="0" applyFont="1" applyBorder="1" applyAlignment="1">
      <alignment horizontal="center" vertical="center" wrapText="1"/>
    </xf>
    <xf numFmtId="0" fontId="198" fillId="0" borderId="12" xfId="0" applyFont="1" applyBorder="1" applyAlignment="1">
      <alignment horizontal="centerContinuous" vertical="center"/>
    </xf>
    <xf numFmtId="0" fontId="198" fillId="2" borderId="52" xfId="0" applyFont="1" applyFill="1" applyBorder="1" applyAlignment="1">
      <alignment horizontal="centerContinuous" vertical="center"/>
    </xf>
    <xf numFmtId="0" fontId="198" fillId="2" borderId="12" xfId="0" applyFont="1" applyFill="1" applyBorder="1" applyAlignment="1">
      <alignment horizontal="centerContinuous" vertical="center"/>
    </xf>
    <xf numFmtId="0" fontId="198" fillId="0" borderId="0" xfId="0" applyFont="1" applyFill="1" applyBorder="1" applyAlignment="1">
      <alignment horizontal="center" vertical="center" wrapText="1"/>
    </xf>
    <xf numFmtId="0" fontId="198" fillId="0" borderId="52" xfId="0" applyFont="1" applyFill="1" applyBorder="1" applyAlignment="1">
      <alignment horizontal="centerContinuous" vertical="center"/>
    </xf>
    <xf numFmtId="0" fontId="198" fillId="0" borderId="54" xfId="0" applyFont="1" applyFill="1" applyBorder="1" applyAlignment="1">
      <alignment horizontal="centerContinuous" vertical="center" wrapText="1"/>
    </xf>
    <xf numFmtId="0" fontId="198" fillId="0" borderId="13" xfId="0" applyFont="1" applyFill="1" applyBorder="1" applyAlignment="1">
      <alignment horizontal="centerContinuous" vertical="center" wrapText="1"/>
    </xf>
    <xf numFmtId="0" fontId="198" fillId="0" borderId="14" xfId="0" applyFont="1" applyBorder="1" applyAlignment="1">
      <alignment horizontal="center" vertical="center"/>
    </xf>
    <xf numFmtId="0" fontId="198" fillId="0" borderId="15" xfId="0" applyFont="1" applyBorder="1" applyAlignment="1">
      <alignment horizontal="center" vertical="center"/>
    </xf>
    <xf numFmtId="14" fontId="198" fillId="0" borderId="46" xfId="0" applyNumberFormat="1" applyFont="1" applyBorder="1" applyAlignment="1">
      <alignment horizontal="center" vertical="center" wrapText="1"/>
    </xf>
    <xf numFmtId="14" fontId="198" fillId="0" borderId="47" xfId="0" applyNumberFormat="1" applyFont="1" applyBorder="1" applyAlignment="1">
      <alignment horizontal="center" vertical="center" wrapText="1"/>
    </xf>
    <xf numFmtId="14" fontId="198" fillId="2" borderId="51" xfId="0" applyNumberFormat="1" applyFont="1" applyFill="1" applyBorder="1" applyAlignment="1">
      <alignment horizontal="center" vertical="center" wrapText="1"/>
    </xf>
    <xf numFmtId="14" fontId="198" fillId="2" borderId="21" xfId="0" applyNumberFormat="1" applyFont="1" applyFill="1" applyBorder="1" applyAlignment="1">
      <alignment horizontal="center" vertical="center" wrapText="1"/>
    </xf>
    <xf numFmtId="0" fontId="198" fillId="0" borderId="13" xfId="0" applyFont="1" applyFill="1" applyBorder="1" applyAlignment="1">
      <alignment horizontal="center" vertical="center" wrapText="1"/>
    </xf>
    <xf numFmtId="0" fontId="198" fillId="0" borderId="53" xfId="0" applyFont="1" applyFill="1" applyBorder="1" applyAlignment="1">
      <alignment horizontal="center" vertical="center" wrapText="1"/>
    </xf>
    <xf numFmtId="0" fontId="198" fillId="0" borderId="12" xfId="0" applyFont="1" applyFill="1" applyBorder="1" applyAlignment="1">
      <alignment horizontal="center" vertical="center" wrapText="1"/>
    </xf>
    <xf numFmtId="14" fontId="198" fillId="0" borderId="12" xfId="0" applyNumberFormat="1" applyFont="1" applyFill="1" applyBorder="1" applyAlignment="1">
      <alignment horizontal="center" vertical="center" wrapText="1"/>
    </xf>
    <xf numFmtId="14" fontId="198" fillId="0" borderId="46" xfId="0" applyNumberFormat="1" applyFont="1" applyFill="1" applyBorder="1" applyAlignment="1">
      <alignment horizontal="center" vertical="center" wrapText="1"/>
    </xf>
    <xf numFmtId="14" fontId="198" fillId="0" borderId="29" xfId="0" applyNumberFormat="1" applyFont="1" applyFill="1" applyBorder="1" applyAlignment="1">
      <alignment horizontal="center" vertical="center" wrapText="1"/>
    </xf>
    <xf numFmtId="3" fontId="198" fillId="0" borderId="55" xfId="0" applyNumberFormat="1" applyFont="1" applyBorder="1"/>
    <xf numFmtId="3" fontId="198" fillId="2" borderId="43" xfId="0" applyNumberFormat="1" applyFont="1" applyFill="1" applyBorder="1"/>
    <xf numFmtId="3" fontId="198" fillId="2" borderId="55" xfId="0" applyNumberFormat="1" applyFont="1" applyFill="1" applyBorder="1"/>
    <xf numFmtId="2" fontId="198" fillId="0" borderId="4" xfId="0" applyNumberFormat="1" applyFont="1" applyFill="1" applyBorder="1"/>
    <xf numFmtId="165" fontId="198" fillId="0" borderId="56" xfId="0" applyNumberFormat="1" applyFont="1" applyFill="1" applyBorder="1"/>
    <xf numFmtId="165" fontId="198" fillId="0" borderId="3" xfId="0" applyNumberFormat="1" applyFont="1" applyFill="1" applyBorder="1"/>
    <xf numFmtId="165" fontId="198" fillId="0" borderId="27" xfId="0" applyNumberFormat="1" applyFont="1" applyFill="1" applyBorder="1"/>
    <xf numFmtId="3" fontId="198" fillId="0" borderId="3" xfId="0" applyNumberFormat="1" applyFont="1" applyFill="1" applyBorder="1"/>
    <xf numFmtId="2" fontId="198" fillId="0" borderId="3" xfId="0" applyNumberFormat="1" applyFont="1" applyFill="1" applyBorder="1"/>
    <xf numFmtId="165" fontId="198" fillId="0" borderId="4" xfId="0" applyNumberFormat="1" applyFont="1" applyFill="1" applyBorder="1"/>
    <xf numFmtId="3" fontId="197" fillId="0" borderId="1" xfId="0" applyNumberFormat="1" applyFont="1" applyBorder="1"/>
    <xf numFmtId="3" fontId="197" fillId="2" borderId="1" xfId="0" applyNumberFormat="1" applyFont="1" applyFill="1" applyBorder="1"/>
    <xf numFmtId="2" fontId="197" fillId="0" borderId="35" xfId="0" applyNumberFormat="1" applyFont="1" applyFill="1" applyBorder="1"/>
    <xf numFmtId="165" fontId="197" fillId="0" borderId="57" xfId="0" applyNumberFormat="1" applyFont="1" applyFill="1" applyBorder="1"/>
    <xf numFmtId="165" fontId="197" fillId="0" borderId="7" xfId="0" applyNumberFormat="1" applyFont="1" applyFill="1" applyBorder="1"/>
    <xf numFmtId="3" fontId="197" fillId="2" borderId="12" xfId="0" applyNumberFormat="1" applyFont="1" applyFill="1" applyBorder="1"/>
    <xf numFmtId="2" fontId="197" fillId="0" borderId="13" xfId="0" applyNumberFormat="1" applyFont="1" applyFill="1" applyBorder="1"/>
    <xf numFmtId="165" fontId="197" fillId="0" borderId="53" xfId="0" applyNumberFormat="1" applyFont="1" applyFill="1" applyBorder="1"/>
    <xf numFmtId="165" fontId="197" fillId="0" borderId="28" xfId="0" applyNumberFormat="1" applyFont="1" applyFill="1" applyBorder="1"/>
    <xf numFmtId="3" fontId="197" fillId="2" borderId="46" xfId="0" applyNumberFormat="1" applyFont="1" applyFill="1" applyBorder="1"/>
    <xf numFmtId="2" fontId="197" fillId="0" borderId="58" xfId="0" applyNumberFormat="1" applyFont="1" applyFill="1" applyBorder="1"/>
    <xf numFmtId="165" fontId="197" fillId="0" borderId="47" xfId="0" applyNumberFormat="1" applyFont="1" applyFill="1" applyBorder="1"/>
    <xf numFmtId="165" fontId="197" fillId="0" borderId="29" xfId="0" applyNumberFormat="1" applyFont="1" applyFill="1" applyBorder="1"/>
    <xf numFmtId="3" fontId="197" fillId="2" borderId="51" xfId="0" applyNumberFormat="1" applyFont="1" applyFill="1" applyBorder="1"/>
    <xf numFmtId="2" fontId="197" fillId="0" borderId="59" xfId="0" applyNumberFormat="1" applyFont="1" applyFill="1" applyBorder="1"/>
    <xf numFmtId="165" fontId="197" fillId="0" borderId="60" xfId="0" applyNumberFormat="1" applyFont="1" applyFill="1" applyBorder="1"/>
    <xf numFmtId="165" fontId="197" fillId="0" borderId="30" xfId="0" applyNumberFormat="1" applyFont="1" applyFill="1" applyBorder="1"/>
    <xf numFmtId="3" fontId="198" fillId="0" borderId="12" xfId="0" applyNumberFormat="1" applyFont="1" applyBorder="1"/>
    <xf numFmtId="3" fontId="198" fillId="2" borderId="12" xfId="0" applyNumberFormat="1" applyFont="1" applyFill="1" applyBorder="1"/>
    <xf numFmtId="2" fontId="198" fillId="0" borderId="13" xfId="0" applyNumberFormat="1" applyFont="1" applyFill="1" applyBorder="1"/>
    <xf numFmtId="165" fontId="198" fillId="0" borderId="53" xfId="0" applyNumberFormat="1" applyFont="1" applyFill="1" applyBorder="1"/>
    <xf numFmtId="165" fontId="198" fillId="0" borderId="49" xfId="0" applyNumberFormat="1" applyFont="1" applyFill="1" applyBorder="1"/>
    <xf numFmtId="165" fontId="198" fillId="0" borderId="37" xfId="0" applyNumberFormat="1" applyFont="1" applyFill="1" applyBorder="1"/>
    <xf numFmtId="165" fontId="197" fillId="0" borderId="61" xfId="0" applyNumberFormat="1" applyFont="1" applyFill="1" applyBorder="1"/>
    <xf numFmtId="165" fontId="197" fillId="0" borderId="62" xfId="0" applyNumberFormat="1" applyFont="1" applyFill="1" applyBorder="1"/>
    <xf numFmtId="3" fontId="198" fillId="0" borderId="46" xfId="0" applyNumberFormat="1" applyFont="1" applyBorder="1"/>
    <xf numFmtId="3" fontId="198" fillId="2" borderId="46" xfId="0" applyNumberFormat="1" applyFont="1" applyFill="1" applyBorder="1"/>
    <xf numFmtId="2" fontId="198" fillId="0" borderId="58" xfId="0" applyNumberFormat="1" applyFont="1" applyFill="1" applyBorder="1"/>
    <xf numFmtId="165" fontId="198" fillId="0" borderId="47" xfId="0" applyNumberFormat="1" applyFont="1" applyFill="1" applyBorder="1"/>
    <xf numFmtId="165" fontId="198" fillId="0" borderId="61" xfId="0" applyNumberFormat="1" applyFont="1" applyFill="1" applyBorder="1"/>
    <xf numFmtId="165" fontId="198" fillId="0" borderId="62" xfId="0" applyNumberFormat="1" applyFont="1" applyFill="1" applyBorder="1"/>
    <xf numFmtId="3" fontId="197" fillId="2" borderId="48" xfId="0" applyNumberFormat="1" applyFont="1" applyFill="1" applyBorder="1"/>
    <xf numFmtId="2" fontId="197" fillId="0" borderId="63" xfId="0" applyNumberFormat="1" applyFont="1" applyFill="1" applyBorder="1"/>
    <xf numFmtId="3" fontId="197" fillId="0" borderId="3" xfId="0" applyNumberFormat="1" applyFont="1" applyFill="1" applyBorder="1"/>
    <xf numFmtId="2" fontId="197" fillId="0" borderId="3" xfId="0" applyNumberFormat="1" applyFont="1" applyFill="1" applyBorder="1"/>
    <xf numFmtId="165" fontId="197" fillId="0" borderId="3" xfId="0" applyNumberFormat="1" applyFont="1" applyFill="1" applyBorder="1"/>
    <xf numFmtId="165" fontId="197" fillId="0" borderId="4" xfId="0" applyNumberFormat="1" applyFont="1" applyFill="1" applyBorder="1"/>
    <xf numFmtId="3" fontId="197" fillId="0" borderId="52" xfId="0" applyNumberFormat="1" applyFont="1" applyBorder="1"/>
    <xf numFmtId="3" fontId="197" fillId="2" borderId="52" xfId="0" applyNumberFormat="1" applyFont="1" applyFill="1" applyBorder="1"/>
    <xf numFmtId="2" fontId="197" fillId="0" borderId="64" xfId="0" applyNumberFormat="1" applyFont="1" applyFill="1" applyBorder="1"/>
    <xf numFmtId="165" fontId="197" fillId="0" borderId="49" xfId="0" applyNumberFormat="1" applyFont="1" applyFill="1" applyBorder="1"/>
    <xf numFmtId="165" fontId="197" fillId="0" borderId="37" xfId="0" applyNumberFormat="1" applyFont="1" applyFill="1" applyBorder="1"/>
    <xf numFmtId="4" fontId="197" fillId="0" borderId="0" xfId="0" applyNumberFormat="1" applyFont="1"/>
    <xf numFmtId="0" fontId="197" fillId="0" borderId="0" xfId="0" applyFont="1" applyFill="1"/>
    <xf numFmtId="0" fontId="197" fillId="0" borderId="41" xfId="0" applyFont="1" applyFill="1" applyBorder="1"/>
    <xf numFmtId="0" fontId="197" fillId="0" borderId="3" xfId="0" applyFont="1" applyFill="1" applyBorder="1" applyAlignment="1">
      <alignment horizontal="centerContinuous"/>
    </xf>
    <xf numFmtId="0" fontId="197" fillId="0" borderId="4" xfId="0" applyFont="1" applyFill="1" applyBorder="1" applyAlignment="1">
      <alignment horizontal="centerContinuous"/>
    </xf>
    <xf numFmtId="0" fontId="197" fillId="0" borderId="0" xfId="0" applyFont="1" applyFill="1" applyBorder="1"/>
    <xf numFmtId="0" fontId="0" fillId="0" borderId="0" xfId="0" applyFill="1" applyAlignment="1">
      <alignment vertical="center"/>
    </xf>
    <xf numFmtId="0" fontId="165" fillId="0" borderId="0" xfId="0" applyFont="1" applyFill="1" applyAlignment="1">
      <alignment horizontal="right"/>
    </xf>
    <xf numFmtId="179" fontId="151" fillId="0" borderId="0" xfId="0" applyNumberFormat="1" applyFont="1" applyFill="1" applyAlignment="1">
      <alignment horizontal="right"/>
    </xf>
    <xf numFmtId="0" fontId="0" fillId="0" borderId="0" xfId="0" applyFill="1"/>
    <xf numFmtId="0" fontId="165" fillId="0" borderId="0" xfId="0" applyFont="1" applyFill="1" applyAlignment="1">
      <alignment horizontal="right" vertical="top"/>
    </xf>
    <xf numFmtId="179" fontId="151" fillId="0" borderId="0" xfId="0" applyNumberFormat="1" applyFont="1" applyFill="1" applyAlignment="1">
      <alignment horizontal="right" vertical="top"/>
    </xf>
    <xf numFmtId="0" fontId="141" fillId="62" borderId="0" xfId="0" applyFont="1" applyFill="1" applyAlignment="1">
      <alignment horizontal="center" vertical="center"/>
    </xf>
    <xf numFmtId="0" fontId="128" fillId="0" borderId="0" xfId="0" applyFont="1" applyAlignment="1">
      <alignment vertical="center"/>
    </xf>
    <xf numFmtId="0" fontId="128" fillId="59" borderId="0" xfId="0" applyFont="1" applyFill="1" applyBorder="1" applyAlignment="1">
      <alignment horizontal="center" vertical="center"/>
    </xf>
    <xf numFmtId="0" fontId="128" fillId="59" borderId="0" xfId="0" applyFont="1" applyFill="1" applyBorder="1" applyAlignment="1">
      <alignment vertical="center"/>
    </xf>
    <xf numFmtId="0" fontId="130" fillId="59" borderId="0" xfId="0" applyFont="1" applyFill="1" applyBorder="1" applyAlignment="1">
      <alignment vertical="center"/>
    </xf>
    <xf numFmtId="0" fontId="129" fillId="62" borderId="0" xfId="0" quotePrefix="1" applyFont="1" applyFill="1" applyBorder="1" applyAlignment="1">
      <alignment horizontal="center" vertical="center"/>
    </xf>
    <xf numFmtId="0" fontId="132" fillId="62" borderId="0" xfId="0" applyFont="1" applyFill="1" applyBorder="1" applyAlignment="1" applyProtection="1">
      <alignment horizontal="center"/>
      <protection locked="0"/>
    </xf>
    <xf numFmtId="0" fontId="133" fillId="62" borderId="0" xfId="0" applyFont="1" applyFill="1" applyBorder="1" applyAlignment="1" applyProtection="1">
      <alignment horizontal="center"/>
      <protection locked="0"/>
    </xf>
    <xf numFmtId="0" fontId="132" fillId="62" borderId="0" xfId="0" applyFont="1" applyFill="1" applyBorder="1" applyAlignment="1">
      <alignment horizontal="center"/>
    </xf>
    <xf numFmtId="0" fontId="129" fillId="62" borderId="0" xfId="0" applyFont="1" applyFill="1" applyBorder="1" applyAlignment="1" applyProtection="1">
      <alignment horizontal="center"/>
      <protection locked="0"/>
    </xf>
    <xf numFmtId="0" fontId="132" fillId="62" borderId="0" xfId="0" applyFont="1" applyFill="1" applyBorder="1" applyAlignment="1" applyProtection="1">
      <alignment horizontal="center" vertical="top"/>
      <protection locked="0"/>
    </xf>
    <xf numFmtId="0" fontId="133" fillId="62" borderId="0" xfId="0" applyFont="1" applyFill="1" applyBorder="1" applyAlignment="1" applyProtection="1">
      <alignment horizontal="center" vertical="top"/>
      <protection locked="0"/>
    </xf>
    <xf numFmtId="0" fontId="132" fillId="59" borderId="0" xfId="0" applyFont="1" applyFill="1" applyBorder="1" applyAlignment="1" applyProtection="1">
      <alignment horizontal="center" vertical="center"/>
      <protection locked="0"/>
    </xf>
    <xf numFmtId="0" fontId="132" fillId="62" borderId="0" xfId="0" applyFont="1" applyFill="1" applyBorder="1" applyAlignment="1">
      <alignment horizontal="center" vertical="top"/>
    </xf>
    <xf numFmtId="0" fontId="129" fillId="62" borderId="0" xfId="0" applyFont="1" applyFill="1" applyBorder="1" applyAlignment="1" applyProtection="1">
      <alignment horizontal="center" vertical="top"/>
      <protection locked="0"/>
    </xf>
    <xf numFmtId="2" fontId="132" fillId="59" borderId="2" xfId="0" applyNumberFormat="1" applyFont="1" applyFill="1" applyBorder="1" applyAlignment="1" applyProtection="1">
      <alignment horizontal="center" vertical="center"/>
      <protection locked="0"/>
    </xf>
    <xf numFmtId="2" fontId="132" fillId="59" borderId="3" xfId="0" applyNumberFormat="1" applyFont="1" applyFill="1" applyBorder="1" applyAlignment="1" applyProtection="1">
      <alignment horizontal="center" vertical="center"/>
      <protection locked="0"/>
    </xf>
    <xf numFmtId="2" fontId="132" fillId="59" borderId="3" xfId="0" applyNumberFormat="1" applyFont="1" applyFill="1" applyBorder="1" applyAlignment="1">
      <alignment horizontal="center" vertical="center"/>
    </xf>
    <xf numFmtId="2" fontId="132" fillId="62" borderId="3" xfId="0" applyNumberFormat="1" applyFont="1" applyFill="1" applyBorder="1" applyAlignment="1" applyProtection="1">
      <alignment horizontal="center" vertical="center"/>
      <protection locked="0"/>
    </xf>
    <xf numFmtId="2" fontId="131" fillId="62" borderId="2" xfId="0" applyNumberFormat="1" applyFont="1" applyFill="1" applyBorder="1" applyAlignment="1">
      <alignment horizontal="center" vertical="center"/>
    </xf>
    <xf numFmtId="2" fontId="132" fillId="59" borderId="0" xfId="0" applyNumberFormat="1" applyFont="1" applyFill="1" applyBorder="1" applyAlignment="1" applyProtection="1">
      <alignment horizontal="center" vertical="center"/>
      <protection locked="0"/>
    </xf>
    <xf numFmtId="0" fontId="128" fillId="59" borderId="0" xfId="0" applyFont="1" applyFill="1" applyAlignment="1">
      <alignment vertical="center"/>
    </xf>
    <xf numFmtId="2" fontId="131" fillId="59" borderId="0" xfId="0" applyNumberFormat="1" applyFont="1" applyFill="1" applyBorder="1" applyAlignment="1">
      <alignment horizontal="center" vertical="center"/>
    </xf>
    <xf numFmtId="10" fontId="136" fillId="59" borderId="33" xfId="0" applyNumberFormat="1" applyFont="1" applyFill="1" applyBorder="1" applyAlignment="1">
      <alignment horizontal="center" vertical="center"/>
    </xf>
    <xf numFmtId="0" fontId="132" fillId="59" borderId="0" xfId="0" applyFont="1" applyFill="1" applyBorder="1" applyAlignment="1">
      <alignment horizontal="center" vertical="center"/>
    </xf>
    <xf numFmtId="169" fontId="128" fillId="59" borderId="0" xfId="0" applyNumberFormat="1" applyFont="1" applyFill="1" applyBorder="1" applyAlignment="1">
      <alignment horizontal="center" vertical="center"/>
    </xf>
    <xf numFmtId="0" fontId="132" fillId="62" borderId="0" xfId="0" applyFont="1" applyFill="1" applyBorder="1" applyAlignment="1" applyProtection="1">
      <alignment horizontal="center" vertical="center"/>
      <protection locked="0"/>
    </xf>
    <xf numFmtId="0" fontId="128" fillId="62" borderId="0" xfId="0" applyFont="1" applyFill="1" applyBorder="1" applyAlignment="1">
      <alignment horizontal="center" vertical="center"/>
    </xf>
    <xf numFmtId="0" fontId="132" fillId="62" borderId="0" xfId="0" applyFont="1" applyFill="1" applyBorder="1" applyAlignment="1">
      <alignment horizontal="center" vertical="center"/>
    </xf>
    <xf numFmtId="0" fontId="131" fillId="62" borderId="36" xfId="0" applyFont="1" applyFill="1" applyBorder="1" applyAlignment="1" applyProtection="1">
      <alignment horizontal="center" vertical="center"/>
      <protection locked="0"/>
    </xf>
    <xf numFmtId="2" fontId="132" fillId="59" borderId="96" xfId="0" applyNumberFormat="1" applyFont="1" applyFill="1" applyBorder="1" applyAlignment="1">
      <alignment horizontal="center" vertical="center"/>
    </xf>
    <xf numFmtId="2" fontId="132" fillId="59" borderId="97" xfId="0" applyNumberFormat="1" applyFont="1" applyFill="1" applyBorder="1" applyAlignment="1">
      <alignment horizontal="center" vertical="center"/>
    </xf>
    <xf numFmtId="2" fontId="132" fillId="62" borderId="97" xfId="0" applyNumberFormat="1" applyFont="1" applyFill="1" applyBorder="1" applyAlignment="1">
      <alignment horizontal="center" vertical="center"/>
    </xf>
    <xf numFmtId="169" fontId="132" fillId="59" borderId="0" xfId="0" applyNumberFormat="1" applyFont="1" applyFill="1" applyBorder="1" applyAlignment="1" applyProtection="1">
      <alignment horizontal="center" vertical="center"/>
      <protection locked="0"/>
    </xf>
    <xf numFmtId="2" fontId="132" fillId="62" borderId="99" xfId="0" applyNumberFormat="1" applyFont="1" applyFill="1" applyBorder="1" applyAlignment="1">
      <alignment horizontal="center" vertical="center"/>
    </xf>
    <xf numFmtId="0" fontId="128" fillId="59" borderId="0" xfId="0" applyFont="1" applyFill="1"/>
    <xf numFmtId="0" fontId="128" fillId="0" borderId="0" xfId="0" applyFont="1"/>
    <xf numFmtId="0" fontId="131" fillId="62" borderId="38" xfId="0" applyFont="1" applyFill="1" applyBorder="1" applyAlignment="1" applyProtection="1">
      <alignment horizontal="center" vertical="center"/>
      <protection locked="0"/>
    </xf>
    <xf numFmtId="2" fontId="132" fillId="59" borderId="100" xfId="0" applyNumberFormat="1" applyFont="1" applyFill="1" applyBorder="1" applyAlignment="1">
      <alignment horizontal="center" vertical="center"/>
    </xf>
    <xf numFmtId="2" fontId="132" fillId="59" borderId="101" xfId="0" applyNumberFormat="1" applyFont="1" applyFill="1" applyBorder="1" applyAlignment="1">
      <alignment horizontal="center" vertical="center"/>
    </xf>
    <xf numFmtId="2" fontId="132" fillId="62" borderId="101" xfId="0" applyNumberFormat="1" applyFont="1" applyFill="1" applyBorder="1" applyAlignment="1">
      <alignment horizontal="center" vertical="center"/>
    </xf>
    <xf numFmtId="2" fontId="132" fillId="62" borderId="103" xfId="0" applyNumberFormat="1" applyFont="1" applyFill="1" applyBorder="1" applyAlignment="1">
      <alignment horizontal="center" vertical="center"/>
    </xf>
    <xf numFmtId="2" fontId="132" fillId="62" borderId="104" xfId="0" applyNumberFormat="1" applyFont="1" applyFill="1" applyBorder="1" applyAlignment="1">
      <alignment horizontal="center" vertical="center"/>
    </xf>
    <xf numFmtId="2" fontId="132" fillId="59" borderId="100" xfId="0" applyNumberFormat="1" applyFont="1" applyFill="1" applyBorder="1" applyAlignment="1" applyProtection="1">
      <alignment horizontal="center" vertical="center"/>
      <protection locked="0"/>
    </xf>
    <xf numFmtId="2" fontId="132" fillId="59" borderId="101" xfId="0" applyNumberFormat="1" applyFont="1" applyFill="1" applyBorder="1" applyAlignment="1" applyProtection="1">
      <alignment horizontal="center" vertical="center"/>
      <protection locked="0"/>
    </xf>
    <xf numFmtId="2" fontId="132" fillId="62" borderId="101" xfId="0" applyNumberFormat="1" applyFont="1" applyFill="1" applyBorder="1" applyAlignment="1" applyProtection="1">
      <alignment horizontal="center" vertical="center"/>
      <protection locked="0"/>
    </xf>
    <xf numFmtId="169" fontId="132" fillId="59" borderId="0" xfId="0" applyNumberFormat="1" applyFont="1" applyFill="1" applyBorder="1" applyAlignment="1">
      <alignment horizontal="center" vertical="center"/>
    </xf>
    <xf numFmtId="0" fontId="131" fillId="62" borderId="40" xfId="0" applyFont="1" applyFill="1" applyBorder="1" applyAlignment="1" applyProtection="1">
      <alignment horizontal="center" vertical="center"/>
      <protection locked="0"/>
    </xf>
    <xf numFmtId="2" fontId="132" fillId="59" borderId="105" xfId="0" applyNumberFormat="1" applyFont="1" applyFill="1" applyBorder="1" applyAlignment="1">
      <alignment horizontal="center" vertical="center"/>
    </xf>
    <xf numFmtId="2" fontId="132" fillId="59" borderId="106" xfId="0" applyNumberFormat="1" applyFont="1" applyFill="1" applyBorder="1" applyAlignment="1">
      <alignment horizontal="center" vertical="center"/>
    </xf>
    <xf numFmtId="2" fontId="132" fillId="62" borderId="106" xfId="0" applyNumberFormat="1" applyFont="1" applyFill="1" applyBorder="1" applyAlignment="1">
      <alignment horizontal="center" vertical="center"/>
    </xf>
    <xf numFmtId="2" fontId="132" fillId="62" borderId="108" xfId="0" applyNumberFormat="1" applyFont="1" applyFill="1" applyBorder="1" applyAlignment="1">
      <alignment horizontal="center" vertical="center"/>
    </xf>
    <xf numFmtId="0" fontId="129" fillId="0" borderId="0" xfId="0" applyFont="1" applyFill="1" applyBorder="1" applyAlignment="1" applyProtection="1">
      <alignment horizontal="left" vertical="center"/>
      <protection locked="0"/>
    </xf>
    <xf numFmtId="0" fontId="176" fillId="0" borderId="41" xfId="0" applyFont="1" applyBorder="1" applyAlignment="1">
      <alignment vertical="center" wrapText="1"/>
    </xf>
    <xf numFmtId="0" fontId="179" fillId="0" borderId="0" xfId="0" applyFont="1" applyAlignment="1">
      <alignment horizontal="left" vertical="center" wrapText="1"/>
    </xf>
    <xf numFmtId="0" fontId="176" fillId="0" borderId="82" xfId="0" applyFont="1" applyFill="1" applyBorder="1" applyAlignment="1">
      <alignment horizontal="center" vertical="center" wrapText="1"/>
    </xf>
    <xf numFmtId="0" fontId="176" fillId="0" borderId="19" xfId="0" applyFont="1" applyFill="1" applyBorder="1" applyAlignment="1">
      <alignment horizontal="center" vertical="center" wrapText="1"/>
    </xf>
    <xf numFmtId="0" fontId="176" fillId="0" borderId="57" xfId="0" applyFont="1" applyFill="1" applyBorder="1" applyAlignment="1">
      <alignment horizontal="center" vertical="center" wrapText="1"/>
    </xf>
    <xf numFmtId="0" fontId="176" fillId="0" borderId="35" xfId="0" applyFont="1" applyFill="1" applyBorder="1" applyAlignment="1">
      <alignment horizontal="center" vertical="center" wrapText="1"/>
    </xf>
    <xf numFmtId="0" fontId="176" fillId="0" borderId="2" xfId="0" applyFont="1" applyFill="1" applyBorder="1" applyAlignment="1">
      <alignment horizontal="center" vertical="center"/>
    </xf>
    <xf numFmtId="0" fontId="176" fillId="0" borderId="3" xfId="0" applyFont="1" applyFill="1" applyBorder="1" applyAlignment="1">
      <alignment horizontal="center" vertical="center"/>
    </xf>
    <xf numFmtId="0" fontId="176" fillId="0" borderId="4" xfId="0" applyFont="1" applyFill="1" applyBorder="1" applyAlignment="1">
      <alignment horizontal="center" vertical="center"/>
    </xf>
    <xf numFmtId="0" fontId="187" fillId="0" borderId="44" xfId="0" applyFont="1" applyFill="1" applyBorder="1" applyAlignment="1">
      <alignment horizontal="center" vertical="center" wrapText="1"/>
    </xf>
    <xf numFmtId="0" fontId="187" fillId="0" borderId="12" xfId="0" applyFont="1" applyFill="1" applyBorder="1" applyAlignment="1">
      <alignment horizontal="center" vertical="center" wrapText="1"/>
    </xf>
    <xf numFmtId="0" fontId="186" fillId="0" borderId="33" xfId="0" applyFont="1" applyBorder="1" applyAlignment="1">
      <alignment horizontal="left"/>
    </xf>
    <xf numFmtId="0" fontId="176" fillId="0" borderId="2" xfId="0" applyFont="1" applyBorder="1" applyAlignment="1">
      <alignment horizontal="left"/>
    </xf>
    <xf numFmtId="0" fontId="176" fillId="0" borderId="3" xfId="0" applyFont="1" applyBorder="1" applyAlignment="1">
      <alignment horizontal="left"/>
    </xf>
    <xf numFmtId="0" fontId="176" fillId="0" borderId="4" xfId="0" applyFont="1" applyBorder="1" applyAlignment="1">
      <alignment horizontal="left"/>
    </xf>
    <xf numFmtId="0" fontId="178" fillId="0" borderId="76" xfId="0" applyFont="1" applyBorder="1" applyAlignment="1">
      <alignment horizontal="left"/>
    </xf>
    <xf numFmtId="0" fontId="178" fillId="0" borderId="93" xfId="0" applyFont="1" applyBorder="1" applyAlignment="1">
      <alignment horizontal="left"/>
    </xf>
    <xf numFmtId="0" fontId="178" fillId="0" borderId="58" xfId="0" applyFont="1" applyBorder="1" applyAlignment="1">
      <alignment horizontal="left"/>
    </xf>
    <xf numFmtId="0" fontId="178" fillId="0" borderId="31" xfId="0" applyFont="1" applyBorder="1" applyAlignment="1">
      <alignment horizontal="left"/>
    </xf>
    <xf numFmtId="0" fontId="178" fillId="0" borderId="82" xfId="0" applyFont="1" applyBorder="1" applyAlignment="1">
      <alignment horizontal="left"/>
    </xf>
    <xf numFmtId="0" fontId="178" fillId="0" borderId="35" xfId="0" applyFont="1" applyBorder="1" applyAlignment="1">
      <alignment horizontal="left"/>
    </xf>
    <xf numFmtId="0" fontId="178" fillId="0" borderId="77" xfId="0" applyFont="1" applyBorder="1" applyAlignment="1">
      <alignment horizontal="left"/>
    </xf>
    <xf numFmtId="0" fontId="178" fillId="0" borderId="95" xfId="0" applyFont="1" applyBorder="1" applyAlignment="1">
      <alignment horizontal="left"/>
    </xf>
    <xf numFmtId="0" fontId="178" fillId="0" borderId="59" xfId="0" applyFont="1" applyBorder="1" applyAlignment="1">
      <alignment horizontal="left"/>
    </xf>
    <xf numFmtId="0" fontId="176" fillId="0" borderId="2" xfId="0" applyFont="1" applyBorder="1" applyAlignment="1">
      <alignment horizontal="center"/>
    </xf>
    <xf numFmtId="0" fontId="176" fillId="0" borderId="3" xfId="0" applyFont="1" applyBorder="1" applyAlignment="1">
      <alignment horizontal="center"/>
    </xf>
    <xf numFmtId="0" fontId="176" fillId="0" borderId="4" xfId="0" applyFont="1" applyBorder="1" applyAlignment="1">
      <alignment horizontal="center"/>
    </xf>
    <xf numFmtId="0" fontId="198" fillId="0" borderId="32" xfId="0" applyFont="1" applyFill="1" applyBorder="1" applyAlignment="1">
      <alignment horizontal="center" vertical="center" wrapText="1"/>
    </xf>
    <xf numFmtId="0" fontId="198" fillId="0" borderId="6" xfId="0" applyFont="1" applyFill="1" applyBorder="1" applyAlignment="1">
      <alignment horizontal="center" vertical="center" wrapText="1"/>
    </xf>
    <xf numFmtId="0" fontId="198" fillId="0" borderId="66" xfId="0" applyFont="1" applyFill="1" applyBorder="1" applyAlignment="1">
      <alignment horizontal="center" vertical="center" wrapText="1"/>
    </xf>
    <xf numFmtId="0" fontId="198" fillId="0" borderId="54" xfId="0" applyFont="1" applyFill="1" applyBorder="1" applyAlignment="1">
      <alignment horizontal="center" vertical="center" wrapText="1"/>
    </xf>
    <xf numFmtId="0" fontId="182" fillId="0" borderId="0" xfId="51" applyFont="1" applyAlignment="1">
      <alignment horizontal="left" wrapText="1"/>
    </xf>
    <xf numFmtId="0" fontId="209" fillId="0" borderId="41" xfId="51" applyFont="1" applyFill="1" applyBorder="1" applyAlignment="1">
      <alignment vertical="center" wrapText="1"/>
    </xf>
    <xf numFmtId="0" fontId="198" fillId="0" borderId="57" xfId="0" applyFont="1" applyFill="1" applyBorder="1" applyAlignment="1">
      <alignment horizontal="center" vertical="center" wrapText="1"/>
    </xf>
    <xf numFmtId="0" fontId="197" fillId="0" borderId="82" xfId="0" applyFont="1" applyFill="1" applyBorder="1" applyAlignment="1">
      <alignment horizontal="center" vertical="center" wrapText="1"/>
    </xf>
    <xf numFmtId="0" fontId="197" fillId="0" borderId="35" xfId="0" applyFont="1" applyFill="1" applyBorder="1" applyAlignment="1">
      <alignment horizontal="center" vertical="center" wrapText="1"/>
    </xf>
    <xf numFmtId="0" fontId="229" fillId="0" borderId="0" xfId="51" applyFont="1" applyAlignment="1">
      <alignment horizontal="left"/>
    </xf>
    <xf numFmtId="0" fontId="197" fillId="0" borderId="47" xfId="51" applyFont="1" applyBorder="1" applyAlignment="1">
      <alignment horizontal="left"/>
    </xf>
    <xf numFmtId="0" fontId="197" fillId="0" borderId="93" xfId="51" applyFont="1" applyBorder="1" applyAlignment="1">
      <alignment horizontal="left"/>
    </xf>
    <xf numFmtId="0" fontId="197" fillId="0" borderId="21" xfId="51" applyFont="1" applyBorder="1" applyAlignment="1">
      <alignment horizontal="left"/>
    </xf>
    <xf numFmtId="0" fontId="176" fillId="0" borderId="5" xfId="0" applyFont="1" applyBorder="1" applyAlignment="1">
      <alignment horizontal="center" vertical="center"/>
    </xf>
    <xf numFmtId="0" fontId="176" fillId="0" borderId="26" xfId="0" applyFont="1" applyBorder="1" applyAlignment="1">
      <alignment horizontal="center" vertical="center"/>
    </xf>
    <xf numFmtId="0" fontId="209" fillId="0" borderId="0" xfId="51" applyFont="1" applyFill="1" applyBorder="1" applyAlignment="1">
      <alignment vertical="center" wrapText="1"/>
    </xf>
    <xf numFmtId="0" fontId="176" fillId="0" borderId="32" xfId="0" applyFont="1" applyBorder="1" applyAlignment="1">
      <alignment horizontal="center" vertical="center"/>
    </xf>
    <xf numFmtId="0" fontId="176" fillId="0" borderId="50" xfId="0" applyFont="1" applyBorder="1" applyAlignment="1">
      <alignment horizontal="center" vertical="center"/>
    </xf>
    <xf numFmtId="0" fontId="180" fillId="0" borderId="36" xfId="0" applyFont="1" applyBorder="1" applyAlignment="1">
      <alignment horizontal="center" vertical="center" wrapText="1"/>
    </xf>
    <xf numFmtId="0" fontId="180" fillId="0" borderId="40" xfId="0" applyFont="1" applyBorder="1" applyAlignment="1">
      <alignment horizontal="center" vertical="center" wrapText="1"/>
    </xf>
    <xf numFmtId="0" fontId="181" fillId="0" borderId="31" xfId="0" applyFont="1" applyBorder="1" applyAlignment="1">
      <alignment horizontal="center" vertical="center" wrapText="1"/>
    </xf>
    <xf numFmtId="0" fontId="181" fillId="0" borderId="35" xfId="0" applyFont="1" applyBorder="1" applyAlignment="1">
      <alignment horizontal="center" vertical="center" wrapText="1"/>
    </xf>
    <xf numFmtId="0" fontId="209" fillId="0" borderId="0" xfId="0" applyFont="1" applyAlignment="1">
      <alignment horizontal="left" vertical="center" wrapText="1"/>
    </xf>
    <xf numFmtId="0" fontId="180" fillId="0" borderId="31" xfId="0" applyFont="1" applyBorder="1" applyAlignment="1">
      <alignment horizontal="center" vertical="center" wrapText="1"/>
    </xf>
    <xf numFmtId="0" fontId="180" fillId="0" borderId="82" xfId="0" applyFont="1" applyBorder="1" applyAlignment="1">
      <alignment horizontal="center" vertical="center" wrapText="1"/>
    </xf>
    <xf numFmtId="0" fontId="180" fillId="0" borderId="35" xfId="0" applyFont="1" applyBorder="1" applyAlignment="1">
      <alignment horizontal="center" vertical="center" wrapText="1"/>
    </xf>
    <xf numFmtId="0" fontId="183" fillId="0" borderId="18" xfId="234" applyFont="1" applyBorder="1" applyAlignment="1">
      <alignment horizontal="center" vertical="center"/>
    </xf>
    <xf numFmtId="0" fontId="183" fillId="0" borderId="22" xfId="234" applyFont="1" applyBorder="1" applyAlignment="1">
      <alignment horizontal="center" vertical="center"/>
    </xf>
    <xf numFmtId="0" fontId="183" fillId="0" borderId="1" xfId="234" applyFont="1" applyBorder="1" applyAlignment="1">
      <alignment horizontal="center" vertical="center"/>
    </xf>
    <xf numFmtId="0" fontId="183" fillId="0" borderId="7" xfId="234" applyFont="1" applyBorder="1" applyAlignment="1">
      <alignment horizontal="center" vertical="center" wrapText="1"/>
    </xf>
    <xf numFmtId="0" fontId="183" fillId="0" borderId="30" xfId="234" applyFont="1" applyBorder="1" applyAlignment="1">
      <alignment horizontal="center" vertical="center" wrapText="1"/>
    </xf>
    <xf numFmtId="0" fontId="183" fillId="0" borderId="32" xfId="234" applyFont="1" applyBorder="1" applyAlignment="1">
      <alignment horizontal="left"/>
    </xf>
    <xf numFmtId="0" fontId="183" fillId="0" borderId="33" xfId="234" applyFont="1" applyBorder="1" applyAlignment="1">
      <alignment horizontal="left"/>
    </xf>
    <xf numFmtId="0" fontId="183" fillId="0" borderId="9" xfId="234" applyFont="1" applyBorder="1" applyAlignment="1">
      <alignment horizontal="left"/>
    </xf>
    <xf numFmtId="0" fontId="132" fillId="62" borderId="0" xfId="0" applyFont="1" applyFill="1" applyBorder="1" applyAlignment="1" applyProtection="1">
      <alignment horizontal="center" vertical="center"/>
      <protection locked="0"/>
    </xf>
    <xf numFmtId="0" fontId="132" fillId="62" borderId="41" xfId="0" applyFont="1" applyFill="1" applyBorder="1" applyAlignment="1" applyProtection="1">
      <alignment horizontal="center" vertical="center"/>
      <protection locked="0"/>
    </xf>
    <xf numFmtId="0" fontId="132" fillId="62" borderId="0" xfId="0" applyFont="1" applyFill="1" applyBorder="1" applyAlignment="1">
      <alignment horizontal="center" vertical="center"/>
    </xf>
    <xf numFmtId="0" fontId="132" fillId="62" borderId="41" xfId="0" applyFont="1" applyFill="1" applyBorder="1" applyAlignment="1">
      <alignment horizontal="center" vertical="center"/>
    </xf>
    <xf numFmtId="0" fontId="132" fillId="62" borderId="33" xfId="0" applyFont="1" applyFill="1" applyBorder="1" applyAlignment="1" applyProtection="1">
      <alignment horizontal="center" vertical="center"/>
      <protection locked="0"/>
    </xf>
    <xf numFmtId="178" fontId="151" fillId="0" borderId="0" xfId="0" applyNumberFormat="1" applyFont="1" applyFill="1" applyAlignment="1">
      <alignment horizontal="right" vertical="center"/>
    </xf>
    <xf numFmtId="0" fontId="141" fillId="62" borderId="0" xfId="0" applyFont="1" applyFill="1" applyAlignment="1">
      <alignment horizontal="center" vertical="center"/>
    </xf>
    <xf numFmtId="0" fontId="131" fillId="59" borderId="2" xfId="0" applyFont="1" applyFill="1" applyBorder="1" applyAlignment="1" applyProtection="1">
      <alignment horizontal="center" vertical="center"/>
      <protection locked="0"/>
    </xf>
    <xf numFmtId="0" fontId="131" fillId="59" borderId="3" xfId="0" applyFont="1" applyFill="1" applyBorder="1" applyAlignment="1" applyProtection="1">
      <alignment horizontal="center" vertical="center"/>
      <protection locked="0"/>
    </xf>
    <xf numFmtId="0" fontId="131" fillId="59" borderId="4" xfId="0" applyFont="1" applyFill="1" applyBorder="1" applyAlignment="1" applyProtection="1">
      <alignment horizontal="center" vertical="center"/>
      <protection locked="0"/>
    </xf>
    <xf numFmtId="0" fontId="131" fillId="59" borderId="2" xfId="0" applyFont="1" applyFill="1" applyBorder="1" applyAlignment="1">
      <alignment horizontal="center" vertical="center"/>
    </xf>
    <xf numFmtId="0" fontId="131" fillId="59" borderId="3" xfId="0" applyFont="1" applyFill="1" applyBorder="1" applyAlignment="1">
      <alignment horizontal="center" vertical="center"/>
    </xf>
    <xf numFmtId="0" fontId="131" fillId="59" borderId="4" xfId="0" applyFont="1" applyFill="1" applyBorder="1" applyAlignment="1">
      <alignment horizontal="center" vertical="center"/>
    </xf>
    <xf numFmtId="0" fontId="170" fillId="67" borderId="0" xfId="174" applyFont="1" applyFill="1" applyAlignment="1">
      <alignment horizontal="center"/>
    </xf>
    <xf numFmtId="0" fontId="233" fillId="0" borderId="0" xfId="188" applyFont="1" applyFill="1" applyBorder="1" applyAlignment="1">
      <alignment horizontal="center"/>
    </xf>
    <xf numFmtId="0" fontId="198" fillId="0" borderId="41" xfId="188" applyFont="1" applyBorder="1" applyAlignment="1">
      <alignment horizontal="justify" wrapText="1"/>
    </xf>
    <xf numFmtId="0" fontId="228" fillId="59" borderId="36" xfId="188" applyFont="1" applyFill="1" applyBorder="1" applyAlignment="1">
      <alignment horizontal="center" wrapText="1"/>
    </xf>
    <xf numFmtId="0" fontId="228" fillId="59" borderId="38" xfId="188" applyFont="1" applyFill="1" applyBorder="1" applyAlignment="1">
      <alignment horizontal="center" wrapText="1"/>
    </xf>
    <xf numFmtId="0" fontId="180" fillId="59" borderId="2" xfId="188" applyFont="1" applyFill="1" applyBorder="1" applyAlignment="1">
      <alignment horizontal="center" wrapText="1"/>
    </xf>
    <xf numFmtId="0" fontId="180" fillId="59" borderId="3" xfId="188" applyFont="1" applyFill="1" applyBorder="1" applyAlignment="1">
      <alignment horizontal="center" wrapText="1"/>
    </xf>
    <xf numFmtId="0" fontId="180" fillId="59" borderId="4" xfId="188" applyFont="1" applyFill="1" applyBorder="1" applyAlignment="1">
      <alignment horizontal="center" wrapText="1"/>
    </xf>
    <xf numFmtId="0" fontId="180" fillId="59" borderId="36" xfId="188" applyFont="1" applyFill="1" applyBorder="1" applyAlignment="1">
      <alignment horizontal="center" vertical="center" wrapText="1"/>
    </xf>
    <xf numFmtId="0" fontId="180" fillId="59" borderId="38" xfId="188" applyFont="1" applyFill="1" applyBorder="1" applyAlignment="1">
      <alignment horizontal="center" vertical="center" wrapText="1"/>
    </xf>
    <xf numFmtId="0" fontId="228" fillId="59" borderId="36" xfId="188" applyFont="1" applyFill="1" applyBorder="1" applyAlignment="1">
      <alignment horizontal="center" vertical="center" wrapText="1"/>
    </xf>
    <xf numFmtId="0" fontId="228" fillId="59" borderId="38" xfId="188" applyFont="1" applyFill="1" applyBorder="1" applyAlignment="1">
      <alignment horizontal="center" vertical="center" wrapText="1"/>
    </xf>
    <xf numFmtId="0" fontId="228" fillId="0" borderId="36" xfId="188" applyFont="1" applyBorder="1" applyAlignment="1">
      <alignment horizontal="center" wrapText="1"/>
    </xf>
    <xf numFmtId="0" fontId="228" fillId="0" borderId="40" xfId="188" applyFont="1" applyBorder="1" applyAlignment="1">
      <alignment horizontal="center" wrapText="1"/>
    </xf>
    <xf numFmtId="0" fontId="180" fillId="59" borderId="40" xfId="188" applyFont="1" applyFill="1" applyBorder="1" applyAlignment="1">
      <alignment horizontal="center" vertical="center" wrapText="1"/>
    </xf>
    <xf numFmtId="0" fontId="228" fillId="59" borderId="83" xfId="188" applyFont="1" applyFill="1" applyBorder="1" applyAlignment="1">
      <alignment horizontal="center" vertical="center" wrapText="1"/>
    </xf>
    <xf numFmtId="0" fontId="236" fillId="0" borderId="0" xfId="188" applyFont="1" applyAlignment="1">
      <alignment horizontal="left" vertical="center" wrapText="1"/>
    </xf>
    <xf numFmtId="0" fontId="210" fillId="0" borderId="0" xfId="188" applyFont="1" applyAlignment="1">
      <alignment horizontal="center" vertical="center" wrapText="1"/>
    </xf>
    <xf numFmtId="0" fontId="238" fillId="0" borderId="41" xfId="188" applyFont="1" applyBorder="1" applyAlignment="1">
      <alignment horizontal="center" vertical="center" wrapText="1"/>
    </xf>
    <xf numFmtId="0" fontId="210" fillId="0" borderId="0" xfId="188" applyFont="1" applyAlignment="1">
      <alignment horizontal="left"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40"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38"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22" fillId="59" borderId="83" xfId="188" applyFont="1" applyFill="1" applyBorder="1" applyAlignment="1">
      <alignment horizontal="center" wrapText="1"/>
    </xf>
    <xf numFmtId="0" fontId="75" fillId="0" borderId="0" xfId="188" applyFont="1" applyFill="1" applyBorder="1" applyAlignment="1">
      <alignment horizontal="left" wrapText="1"/>
    </xf>
    <xf numFmtId="0" fontId="118" fillId="0" borderId="0" xfId="188" applyFont="1" applyAlignment="1">
      <alignment horizontal="left" vertical="center" wrapText="1"/>
    </xf>
    <xf numFmtId="0" fontId="21" fillId="0" borderId="0" xfId="0" applyFont="1" applyBorder="1" applyAlignment="1">
      <alignment horizontal="center"/>
    </xf>
    <xf numFmtId="0" fontId="21"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37" xfId="0" applyFont="1" applyBorder="1" applyAlignment="1">
      <alignment horizontal="center" vertical="center" wrapText="1"/>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12" xfId="0" applyFont="1" applyBorder="1" applyAlignment="1">
      <alignment horizontal="center" vertical="center" wrapText="1"/>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1" fillId="0" borderId="11" xfId="0" applyFont="1" applyBorder="1" applyAlignment="1">
      <alignment horizontal="center"/>
    </xf>
    <xf numFmtId="0" fontId="13"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0" xfId="51" applyFont="1" applyBorder="1" applyAlignment="1">
      <alignment horizontal="center"/>
    </xf>
    <xf numFmtId="0" fontId="21" fillId="0" borderId="11" xfId="51" applyFont="1" applyBorder="1" applyAlignment="1">
      <alignment horizont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0" xfId="51" applyFont="1" applyBorder="1" applyAlignment="1">
      <alignment horizontal="center"/>
    </xf>
    <xf numFmtId="0" fontId="13"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1" fillId="0" borderId="64" xfId="51" applyFont="1" applyBorder="1" applyAlignment="1">
      <alignment horizontal="center"/>
    </xf>
    <xf numFmtId="0" fontId="5" fillId="0" borderId="11" xfId="51" applyFont="1" applyBorder="1" applyAlignment="1">
      <alignment horizontal="center" vertical="center"/>
    </xf>
    <xf numFmtId="0" fontId="12" fillId="0" borderId="48" xfId="51" applyFont="1" applyBorder="1" applyAlignment="1">
      <alignment horizontal="center" vertical="center" wrapText="1"/>
    </xf>
    <xf numFmtId="0" fontId="5" fillId="0" borderId="52" xfId="51" applyBorder="1" applyAlignment="1">
      <alignment horizontal="center" vertical="center" wrapText="1"/>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7"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6600"/>
      <color rgb="FFFFFFCC"/>
      <color rgb="FFFFFF99"/>
      <color rgb="FF33CC33"/>
      <color rgb="FF0000FF"/>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11</xdr:col>
      <xdr:colOff>549216</xdr:colOff>
      <xdr:row>22</xdr:row>
      <xdr:rowOff>62416</xdr:rowOff>
    </xdr:to>
    <xdr:pic>
      <xdr:nvPicPr>
        <xdr:cNvPr id="4" name="Obraz 3"/>
        <xdr:cNvPicPr>
          <a:picLocks noChangeAspect="1"/>
        </xdr:cNvPicPr>
      </xdr:nvPicPr>
      <xdr:blipFill>
        <a:blip xmlns:r="http://schemas.openxmlformats.org/officeDocument/2006/relationships" r:embed="rId1"/>
        <a:stretch>
          <a:fillRect/>
        </a:stretch>
      </xdr:blipFill>
      <xdr:spPr>
        <a:xfrm>
          <a:off x="609600" y="0"/>
          <a:ext cx="6645216" cy="3615241"/>
        </a:xfrm>
        <a:prstGeom prst="rect">
          <a:avLst/>
        </a:prstGeom>
      </xdr:spPr>
    </xdr:pic>
    <xdr:clientData/>
  </xdr:twoCellAnchor>
  <xdr:twoCellAnchor editAs="oneCell">
    <xdr:from>
      <xdr:col>11</xdr:col>
      <xdr:colOff>581025</xdr:colOff>
      <xdr:row>0</xdr:row>
      <xdr:rowOff>66675</xdr:rowOff>
    </xdr:from>
    <xdr:to>
      <xdr:col>22</xdr:col>
      <xdr:colOff>520641</xdr:colOff>
      <xdr:row>22</xdr:row>
      <xdr:rowOff>66675</xdr:rowOff>
    </xdr:to>
    <xdr:pic>
      <xdr:nvPicPr>
        <xdr:cNvPr id="5" name="Obraz 4"/>
        <xdr:cNvPicPr>
          <a:picLocks noChangeAspect="1"/>
        </xdr:cNvPicPr>
      </xdr:nvPicPr>
      <xdr:blipFill>
        <a:blip xmlns:r="http://schemas.openxmlformats.org/officeDocument/2006/relationships" r:embed="rId2"/>
        <a:stretch>
          <a:fillRect/>
        </a:stretch>
      </xdr:blipFill>
      <xdr:spPr>
        <a:xfrm>
          <a:off x="7286625" y="66675"/>
          <a:ext cx="6645216" cy="3552825"/>
        </a:xfrm>
        <a:prstGeom prst="rect">
          <a:avLst/>
        </a:prstGeom>
      </xdr:spPr>
    </xdr:pic>
    <xdr:clientData/>
  </xdr:twoCellAnchor>
  <xdr:twoCellAnchor editAs="oneCell">
    <xdr:from>
      <xdr:col>1</xdr:col>
      <xdr:colOff>0</xdr:colOff>
      <xdr:row>23</xdr:row>
      <xdr:rowOff>0</xdr:rowOff>
    </xdr:from>
    <xdr:to>
      <xdr:col>11</xdr:col>
      <xdr:colOff>549216</xdr:colOff>
      <xdr:row>44</xdr:row>
      <xdr:rowOff>73849</xdr:rowOff>
    </xdr:to>
    <xdr:pic>
      <xdr:nvPicPr>
        <xdr:cNvPr id="6" name="Obraz 5"/>
        <xdr:cNvPicPr>
          <a:picLocks noChangeAspect="1"/>
        </xdr:cNvPicPr>
      </xdr:nvPicPr>
      <xdr:blipFill>
        <a:blip xmlns:r="http://schemas.openxmlformats.org/officeDocument/2006/relationships" r:embed="rId3"/>
        <a:stretch>
          <a:fillRect/>
        </a:stretch>
      </xdr:blipFill>
      <xdr:spPr>
        <a:xfrm>
          <a:off x="609600" y="3705225"/>
          <a:ext cx="6645216" cy="3645724"/>
        </a:xfrm>
        <a:prstGeom prst="rect">
          <a:avLst/>
        </a:prstGeom>
      </xdr:spPr>
    </xdr:pic>
    <xdr:clientData/>
  </xdr:twoCellAnchor>
  <xdr:twoCellAnchor editAs="oneCell">
    <xdr:from>
      <xdr:col>12</xdr:col>
      <xdr:colOff>0</xdr:colOff>
      <xdr:row>23</xdr:row>
      <xdr:rowOff>0</xdr:rowOff>
    </xdr:from>
    <xdr:to>
      <xdr:col>22</xdr:col>
      <xdr:colOff>549216</xdr:colOff>
      <xdr:row>44</xdr:row>
      <xdr:rowOff>73849</xdr:rowOff>
    </xdr:to>
    <xdr:pic>
      <xdr:nvPicPr>
        <xdr:cNvPr id="10" name="Obraz 9"/>
        <xdr:cNvPicPr>
          <a:picLocks noChangeAspect="1"/>
        </xdr:cNvPicPr>
      </xdr:nvPicPr>
      <xdr:blipFill>
        <a:blip xmlns:r="http://schemas.openxmlformats.org/officeDocument/2006/relationships" r:embed="rId4"/>
        <a:stretch>
          <a:fillRect/>
        </a:stretch>
      </xdr:blipFill>
      <xdr:spPr>
        <a:xfrm>
          <a:off x="7315200" y="3705225"/>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C23" sqref="C23"/>
    </sheetView>
  </sheetViews>
  <sheetFormatPr defaultRowHeight="12.75"/>
  <cols>
    <col min="1" max="1" width="7.85546875" style="1072" customWidth="1"/>
    <col min="2" max="2" width="19.28515625" style="1072" customWidth="1"/>
    <col min="3" max="3" width="19.85546875" style="1072" customWidth="1"/>
    <col min="4" max="4" width="21" style="1072" customWidth="1"/>
    <col min="5" max="5" width="14.7109375" style="1072" customWidth="1"/>
    <col min="6" max="6" width="13.42578125" style="1072" customWidth="1"/>
    <col min="7" max="10" width="9.140625" style="1072"/>
    <col min="11" max="11" width="17.85546875" style="1072" customWidth="1"/>
    <col min="12" max="16384" width="9.140625" style="1072"/>
  </cols>
  <sheetData>
    <row r="1" spans="2:36" ht="15" customHeight="1">
      <c r="B1"/>
      <c r="C1"/>
      <c r="D1"/>
      <c r="E1"/>
      <c r="F1"/>
      <c r="G1" s="1073"/>
      <c r="L1" s="1074"/>
      <c r="M1" s="1074"/>
      <c r="N1" s="1074"/>
      <c r="O1" s="1074"/>
      <c r="P1" s="1074"/>
      <c r="Q1" s="1074"/>
      <c r="R1" s="1074"/>
      <c r="S1" s="1074"/>
      <c r="T1" s="1074"/>
    </row>
    <row r="2" spans="2:36">
      <c r="B2" s="1291"/>
      <c r="C2" s="1291"/>
      <c r="D2" s="1291"/>
      <c r="E2" s="1292"/>
      <c r="F2" s="1292"/>
      <c r="G2" s="1073"/>
      <c r="L2" s="1074"/>
      <c r="M2" s="1074"/>
      <c r="N2" s="1074"/>
      <c r="O2" s="1074"/>
      <c r="P2" s="1074"/>
      <c r="Q2" s="1074"/>
      <c r="R2" s="1074"/>
      <c r="S2" s="1074"/>
      <c r="T2" s="1074"/>
      <c r="AI2" s="1075"/>
      <c r="AJ2" s="1075"/>
    </row>
    <row r="3" spans="2:36" ht="19.5" customHeight="1">
      <c r="B3" s="1291"/>
      <c r="C3" s="1291"/>
      <c r="D3" s="1293" t="s">
        <v>428</v>
      </c>
      <c r="E3" s="1292"/>
      <c r="F3" s="1292"/>
      <c r="G3" s="1076"/>
      <c r="H3" s="1074"/>
      <c r="I3" s="1074"/>
      <c r="J3" s="1074"/>
      <c r="K3" s="1074"/>
      <c r="L3" s="1074"/>
      <c r="M3" s="1074"/>
      <c r="N3" s="1074"/>
      <c r="O3" s="1074"/>
      <c r="P3" s="1074"/>
      <c r="Q3" s="1074"/>
      <c r="R3" s="1074"/>
      <c r="S3" s="1074"/>
      <c r="T3" s="1074"/>
      <c r="AI3" s="1075"/>
      <c r="AJ3" s="1075"/>
    </row>
    <row r="4" spans="2:36" ht="15.75">
      <c r="B4" s="1291"/>
      <c r="C4" s="1291"/>
      <c r="D4" s="1293" t="s">
        <v>497</v>
      </c>
      <c r="E4" s="1292"/>
      <c r="F4" s="1292"/>
      <c r="G4" s="1076"/>
      <c r="H4" s="1077"/>
      <c r="I4" s="1074"/>
      <c r="J4" s="1074"/>
      <c r="K4" s="1074"/>
      <c r="L4" s="1074"/>
      <c r="M4" s="1074"/>
      <c r="N4" s="1074"/>
      <c r="O4" s="1074"/>
      <c r="P4" s="1074"/>
      <c r="Q4" s="1074"/>
      <c r="R4" s="1074"/>
      <c r="S4" s="1074"/>
      <c r="T4" s="1074"/>
    </row>
    <row r="5" spans="2:36" ht="17.25">
      <c r="B5" s="1291"/>
      <c r="C5" s="1291"/>
      <c r="D5" s="1294" t="s">
        <v>481</v>
      </c>
      <c r="E5" s="1291"/>
      <c r="F5" s="1292"/>
      <c r="G5" s="1076"/>
      <c r="H5" s="1077"/>
      <c r="I5" s="1074"/>
      <c r="J5" s="1074"/>
      <c r="K5" s="1074"/>
      <c r="L5" s="1074"/>
      <c r="M5" s="1074"/>
      <c r="N5" s="1074"/>
      <c r="O5" s="1074"/>
      <c r="P5" s="1074"/>
      <c r="Q5" s="1074"/>
      <c r="R5" s="1074"/>
      <c r="S5" s="1074"/>
      <c r="T5" s="1074"/>
    </row>
    <row r="6" spans="2:36" ht="18" customHeight="1">
      <c r="B6" s="1292"/>
      <c r="C6" s="1292"/>
      <c r="D6" s="1292"/>
      <c r="E6" s="1292"/>
      <c r="F6" s="1292"/>
      <c r="G6" s="1076"/>
      <c r="H6" s="1077"/>
      <c r="I6" s="1074"/>
      <c r="J6" s="1074"/>
      <c r="K6" s="1074"/>
      <c r="L6" s="1074"/>
      <c r="M6" s="1074"/>
      <c r="N6" s="1074"/>
      <c r="O6" s="1074"/>
      <c r="P6" s="1074"/>
      <c r="Q6" s="1074"/>
      <c r="R6" s="1074"/>
      <c r="S6" s="1074"/>
      <c r="T6" s="1074"/>
    </row>
    <row r="7" spans="2:36" ht="16.5" customHeight="1">
      <c r="B7" s="1296" t="s">
        <v>0</v>
      </c>
      <c r="C7" s="1104"/>
      <c r="D7" s="1104"/>
      <c r="E7" s="1074"/>
      <c r="F7" s="1074"/>
      <c r="G7" s="1076"/>
      <c r="H7" s="1074"/>
      <c r="I7" s="1074"/>
      <c r="J7" s="1074"/>
      <c r="K7" s="1074"/>
      <c r="L7" s="1074"/>
      <c r="M7" s="1074"/>
      <c r="N7" s="1074"/>
      <c r="O7" s="1074"/>
      <c r="P7" s="1074"/>
      <c r="Q7" s="1074"/>
      <c r="R7" s="1074"/>
      <c r="S7" s="1074"/>
      <c r="T7" s="1074"/>
    </row>
    <row r="8" spans="2:36" ht="23.25" customHeight="1">
      <c r="B8" s="1295"/>
      <c r="C8" s="1104"/>
      <c r="D8" s="1104"/>
      <c r="E8" s="1074"/>
      <c r="F8" s="1074"/>
      <c r="G8" s="1076"/>
      <c r="H8" s="1074"/>
      <c r="I8" s="1074"/>
      <c r="J8" s="1074"/>
      <c r="K8" s="1074"/>
      <c r="L8" s="1074"/>
      <c r="M8" s="1074"/>
      <c r="N8" s="1074"/>
      <c r="O8" s="1074"/>
      <c r="P8" s="1074"/>
      <c r="Q8" s="1074"/>
      <c r="R8" s="1074"/>
      <c r="S8" s="1074"/>
      <c r="T8" s="1074"/>
    </row>
    <row r="9" spans="2:36" s="1073" customFormat="1" ht="33" customHeight="1">
      <c r="B9" s="1078" t="s">
        <v>48</v>
      </c>
      <c r="C9" s="1079"/>
      <c r="D9" s="1079"/>
      <c r="E9" s="1079"/>
      <c r="F9" s="1076"/>
      <c r="G9" s="1076"/>
      <c r="H9" s="1076"/>
      <c r="I9" s="1076"/>
      <c r="J9" s="1076"/>
      <c r="K9" s="1076"/>
      <c r="L9" s="1076"/>
      <c r="M9" s="1076"/>
      <c r="N9" s="1076"/>
      <c r="O9" s="1076"/>
      <c r="P9" s="1076"/>
      <c r="Q9" s="1076"/>
      <c r="R9" s="1076"/>
      <c r="S9" s="1076"/>
      <c r="T9" s="1076"/>
    </row>
    <row r="10" spans="2:36" s="1073" customFormat="1" ht="23.25" customHeight="1">
      <c r="B10" s="1080"/>
      <c r="C10" s="1076"/>
      <c r="D10" s="1076"/>
      <c r="E10" s="1076"/>
      <c r="F10" s="1076"/>
      <c r="G10" s="1076"/>
      <c r="H10" s="1076"/>
      <c r="I10" s="1076"/>
      <c r="J10" s="1076"/>
      <c r="K10" s="1076"/>
      <c r="L10" s="1076"/>
      <c r="M10" s="1076"/>
      <c r="N10" s="1076"/>
      <c r="O10" s="1076"/>
      <c r="P10" s="1076"/>
      <c r="Q10" s="1076"/>
      <c r="R10" s="1076"/>
      <c r="S10" s="1076"/>
      <c r="T10" s="1076"/>
    </row>
    <row r="11" spans="2:36">
      <c r="B11" s="1074"/>
      <c r="C11" s="1074"/>
      <c r="D11" s="1074"/>
      <c r="E11" s="1074"/>
      <c r="F11" s="1074"/>
      <c r="G11" s="1076"/>
      <c r="H11" s="1074"/>
      <c r="I11" s="1074"/>
      <c r="J11" s="1074"/>
      <c r="K11" s="1074"/>
      <c r="L11" s="1074"/>
      <c r="M11" s="1074"/>
      <c r="N11" s="1074"/>
      <c r="O11" s="1074"/>
      <c r="P11" s="1074"/>
      <c r="Q11" s="1074"/>
      <c r="R11" s="1074"/>
      <c r="S11" s="1074"/>
      <c r="T11" s="1074"/>
    </row>
    <row r="12" spans="2:36" ht="23.25">
      <c r="B12" s="1081" t="s">
        <v>519</v>
      </c>
      <c r="C12" s="1082"/>
      <c r="D12" s="1083"/>
      <c r="E12" s="1084" t="s">
        <v>525</v>
      </c>
      <c r="F12" s="1085"/>
      <c r="G12" s="1086"/>
      <c r="Q12" s="1074"/>
      <c r="R12" s="1074"/>
      <c r="S12" s="1074"/>
      <c r="T12" s="1074"/>
    </row>
    <row r="13" spans="2:36">
      <c r="B13" s="1074"/>
      <c r="C13" s="1074"/>
      <c r="D13" s="1074"/>
      <c r="E13" s="1074"/>
      <c r="F13" s="1074"/>
      <c r="G13" s="1076"/>
      <c r="H13" s="1074"/>
      <c r="I13" s="1074"/>
      <c r="J13" s="1074"/>
      <c r="K13" s="1074"/>
      <c r="L13" s="1074"/>
      <c r="M13" s="1074"/>
      <c r="N13" s="1074"/>
      <c r="O13" s="1074"/>
      <c r="P13" s="1074"/>
      <c r="Q13" s="1074"/>
      <c r="R13" s="1074"/>
      <c r="S13" s="1074"/>
      <c r="T13" s="1074"/>
    </row>
    <row r="14" spans="2:36">
      <c r="B14" s="1074"/>
      <c r="C14" s="1074"/>
      <c r="D14" s="1074"/>
      <c r="E14" s="1074"/>
      <c r="F14" s="1074"/>
      <c r="G14" s="1076"/>
      <c r="H14" s="1074"/>
      <c r="I14" s="1074"/>
      <c r="J14" s="1074"/>
      <c r="K14" s="1074"/>
      <c r="L14" s="1074"/>
      <c r="M14" s="1074"/>
      <c r="N14" s="1074"/>
      <c r="O14" s="1074"/>
      <c r="P14" s="1074"/>
      <c r="Q14" s="1074"/>
      <c r="R14" s="1074"/>
      <c r="S14" s="1074"/>
      <c r="T14" s="1074"/>
    </row>
    <row r="15" spans="2:36" ht="18.75">
      <c r="B15" s="1297" t="s">
        <v>482</v>
      </c>
      <c r="C15" s="1298"/>
      <c r="D15" s="1300" t="s">
        <v>520</v>
      </c>
      <c r="E15" s="1301"/>
      <c r="F15" s="1298"/>
      <c r="G15" s="1299"/>
      <c r="H15" s="1074"/>
      <c r="I15" s="1074"/>
      <c r="J15" s="1074"/>
      <c r="K15" s="1074"/>
      <c r="L15" s="1074"/>
      <c r="M15" s="1074"/>
      <c r="N15" s="1074"/>
      <c r="O15" s="1074"/>
      <c r="P15" s="1074"/>
      <c r="Q15" s="1074"/>
      <c r="R15" s="1074"/>
      <c r="S15" s="1074"/>
      <c r="T15" s="1074"/>
    </row>
    <row r="16" spans="2:36" ht="15">
      <c r="B16" s="1087"/>
      <c r="C16" s="1087"/>
      <c r="D16" s="1087"/>
      <c r="E16" s="1087"/>
      <c r="F16" s="1087"/>
      <c r="G16" s="1076"/>
      <c r="H16" s="1074"/>
      <c r="I16" s="1074"/>
      <c r="J16" s="1074"/>
      <c r="K16" s="1074"/>
      <c r="L16" s="1074"/>
      <c r="M16" s="1074"/>
      <c r="N16" s="1074"/>
      <c r="O16" s="1074"/>
      <c r="P16" s="1074"/>
      <c r="Q16" s="1074"/>
      <c r="R16" s="1074"/>
      <c r="S16" s="1074"/>
      <c r="T16" s="1074"/>
    </row>
    <row r="17" spans="2:20" ht="15">
      <c r="B17" s="1074" t="s">
        <v>498</v>
      </c>
      <c r="C17" s="1074"/>
      <c r="D17" s="1074"/>
      <c r="E17" s="1074"/>
      <c r="F17" s="1087"/>
      <c r="G17" s="1074"/>
      <c r="H17" s="1074"/>
      <c r="I17" s="1074"/>
      <c r="J17" s="1074"/>
      <c r="K17" s="1074"/>
      <c r="L17" s="1074"/>
      <c r="M17" s="1074"/>
      <c r="N17" s="1074"/>
      <c r="O17" s="1074"/>
      <c r="P17" s="1074"/>
      <c r="Q17" s="1074"/>
      <c r="R17" s="1074"/>
      <c r="S17" s="1074"/>
      <c r="T17" s="1074"/>
    </row>
    <row r="18" spans="2:20" ht="15">
      <c r="B18" s="1074" t="s">
        <v>1</v>
      </c>
      <c r="C18" s="1074"/>
      <c r="D18" s="1074"/>
      <c r="E18" s="1074"/>
      <c r="F18" s="1087"/>
      <c r="G18" s="1074"/>
      <c r="H18" s="1074"/>
      <c r="I18" s="1074"/>
      <c r="J18" s="1074"/>
      <c r="K18" s="1074"/>
      <c r="L18" s="1074"/>
      <c r="M18" s="1074"/>
      <c r="N18" s="1074"/>
      <c r="O18" s="1074"/>
      <c r="P18" s="1074"/>
      <c r="Q18" s="1074"/>
      <c r="R18" s="1074"/>
      <c r="S18" s="1074"/>
      <c r="T18" s="1074"/>
    </row>
    <row r="19" spans="2:20" ht="15">
      <c r="B19" s="1089" t="s">
        <v>495</v>
      </c>
      <c r="C19" s="1089"/>
      <c r="D19" s="1089"/>
      <c r="E19" s="1089"/>
      <c r="F19" s="1088"/>
      <c r="G19" s="1089"/>
      <c r="H19" s="1089"/>
      <c r="I19" s="1089"/>
      <c r="J19" s="1089"/>
      <c r="K19" s="1074"/>
      <c r="L19" s="1074"/>
      <c r="M19" s="1074"/>
      <c r="N19" s="1074"/>
      <c r="O19" s="1074"/>
      <c r="P19" s="1074"/>
      <c r="Q19" s="1074"/>
      <c r="R19" s="1074"/>
      <c r="S19" s="1074"/>
      <c r="T19" s="1074"/>
    </row>
    <row r="20" spans="2:20" ht="15">
      <c r="B20" s="1089" t="s">
        <v>496</v>
      </c>
      <c r="C20" s="1089"/>
      <c r="D20" s="1089"/>
      <c r="E20" s="1089"/>
      <c r="F20" s="1087"/>
      <c r="G20" s="1074"/>
      <c r="H20" s="1074"/>
      <c r="I20" s="1074"/>
      <c r="J20" s="1074"/>
      <c r="K20" s="1074"/>
      <c r="L20" s="1074"/>
      <c r="M20" s="1074"/>
      <c r="N20" s="1074"/>
      <c r="O20" s="1074"/>
      <c r="P20" s="1074"/>
      <c r="Q20" s="1074"/>
      <c r="R20" s="1074"/>
      <c r="S20" s="1074"/>
      <c r="T20" s="1074"/>
    </row>
    <row r="21" spans="2:20" ht="15">
      <c r="B21" s="1074" t="s">
        <v>2</v>
      </c>
      <c r="C21" s="1074"/>
      <c r="D21" s="1074"/>
      <c r="E21" s="1074"/>
      <c r="F21" s="1087"/>
      <c r="G21" s="1074"/>
      <c r="H21" s="1074"/>
      <c r="I21" s="1074"/>
      <c r="J21" s="1074"/>
      <c r="K21" s="1074"/>
      <c r="L21" s="1074"/>
      <c r="M21" s="1074"/>
      <c r="N21" s="1074"/>
      <c r="O21" s="1074"/>
      <c r="P21" s="1074"/>
      <c r="Q21" s="1074"/>
      <c r="R21" s="1074"/>
      <c r="S21" s="1074"/>
      <c r="T21" s="1074"/>
    </row>
    <row r="22" spans="2:20" ht="15">
      <c r="B22" s="1074" t="s">
        <v>3</v>
      </c>
      <c r="C22" s="1074"/>
      <c r="D22" s="1074"/>
      <c r="E22" s="1074"/>
      <c r="F22" s="1087"/>
      <c r="G22" s="1074"/>
      <c r="H22" s="1074"/>
      <c r="I22" s="1074"/>
      <c r="J22" s="1074"/>
      <c r="K22" s="1074"/>
      <c r="L22" s="1074"/>
      <c r="M22" s="1074"/>
      <c r="N22" s="1074"/>
      <c r="O22" s="1074"/>
      <c r="P22" s="1074"/>
      <c r="Q22" s="1074"/>
      <c r="R22" s="1074"/>
      <c r="S22" s="1074"/>
      <c r="T22" s="1074"/>
    </row>
    <row r="23" spans="2:20" ht="15">
      <c r="B23" s="1087"/>
      <c r="C23" s="1087"/>
      <c r="D23" s="1087"/>
      <c r="E23" s="1087"/>
      <c r="F23" s="1087"/>
      <c r="G23" s="1074"/>
      <c r="H23" s="1074"/>
      <c r="I23" s="1074"/>
      <c r="J23" s="1074"/>
      <c r="K23" s="1074"/>
      <c r="L23" s="1074"/>
      <c r="M23" s="1074"/>
      <c r="N23" s="1074"/>
      <c r="O23" s="1074"/>
      <c r="P23" s="1074"/>
      <c r="Q23" s="1074"/>
      <c r="R23" s="1074"/>
      <c r="S23" s="1074"/>
      <c r="T23" s="1074"/>
    </row>
    <row r="24" spans="2:20" ht="15">
      <c r="B24" s="1087"/>
      <c r="C24" s="1090"/>
      <c r="D24" s="1087"/>
      <c r="E24" s="1087"/>
      <c r="F24" s="1087"/>
      <c r="G24" s="1074"/>
      <c r="H24" s="1074"/>
      <c r="I24" s="1074"/>
      <c r="J24" s="1074"/>
      <c r="K24" s="1074"/>
      <c r="L24" s="1074"/>
      <c r="M24" s="1074"/>
      <c r="N24" s="1074"/>
      <c r="O24" s="1074"/>
      <c r="P24" s="1074"/>
      <c r="Q24" s="1074"/>
      <c r="R24" s="1074"/>
      <c r="S24" s="1074"/>
      <c r="T24" s="1074"/>
    </row>
    <row r="25" spans="2:20" ht="15">
      <c r="B25" s="1087"/>
      <c r="C25" s="1090"/>
      <c r="D25" s="1087"/>
      <c r="E25" s="1087"/>
      <c r="F25" s="1087"/>
      <c r="G25" s="1074"/>
      <c r="H25" s="1074"/>
      <c r="I25" s="1074"/>
      <c r="J25" s="1074"/>
      <c r="K25" s="1074"/>
      <c r="L25" s="1074"/>
      <c r="M25" s="1074"/>
      <c r="N25" s="1074"/>
      <c r="O25" s="1074"/>
      <c r="P25" s="1074"/>
      <c r="Q25" s="1074"/>
      <c r="R25" s="1074"/>
      <c r="S25" s="1074"/>
      <c r="T25" s="1074"/>
    </row>
    <row r="26" spans="2:20" ht="15">
      <c r="B26" s="1088" t="s">
        <v>483</v>
      </c>
      <c r="C26" s="1087"/>
      <c r="D26" s="1087"/>
      <c r="E26" s="1087"/>
      <c r="F26" s="1087"/>
      <c r="G26" s="1074"/>
      <c r="H26" s="1074"/>
      <c r="I26" s="1074"/>
      <c r="J26" s="1074"/>
      <c r="K26" s="1074"/>
      <c r="L26" s="1074"/>
      <c r="M26" s="1074"/>
      <c r="N26" s="1074"/>
      <c r="O26" s="1074"/>
      <c r="P26" s="1074"/>
      <c r="Q26" s="1074"/>
      <c r="R26" s="1074"/>
      <c r="S26" s="1074"/>
      <c r="T26" s="1074"/>
    </row>
    <row r="27" spans="2:20" ht="15">
      <c r="B27" s="1088" t="s">
        <v>488</v>
      </c>
      <c r="C27" s="1088"/>
      <c r="D27" s="1088"/>
      <c r="E27" s="1088"/>
      <c r="F27" s="1088"/>
      <c r="G27" s="1089"/>
      <c r="H27" s="1089"/>
      <c r="I27" s="1089"/>
      <c r="J27" s="1089"/>
      <c r="K27" s="1074"/>
      <c r="L27" s="1074"/>
      <c r="M27" s="1074"/>
      <c r="N27" s="1074"/>
      <c r="O27" s="1074"/>
      <c r="P27" s="1074"/>
      <c r="Q27" s="1074"/>
      <c r="R27" s="1074"/>
      <c r="S27" s="1074"/>
      <c r="T27" s="1074"/>
    </row>
    <row r="28" spans="2:20" ht="15">
      <c r="B28" s="1087" t="s">
        <v>484</v>
      </c>
      <c r="C28" s="1098" t="s">
        <v>489</v>
      </c>
      <c r="D28" s="1087"/>
      <c r="E28" s="1087"/>
      <c r="F28" s="1087"/>
      <c r="G28" s="1074"/>
      <c r="H28" s="1074"/>
      <c r="I28" s="1074"/>
      <c r="J28" s="1074"/>
      <c r="K28" s="1074"/>
      <c r="L28" s="1074"/>
      <c r="M28" s="1074"/>
      <c r="N28" s="1074"/>
      <c r="O28" s="1074"/>
      <c r="P28" s="1074"/>
      <c r="Q28" s="1074"/>
      <c r="R28" s="1074"/>
      <c r="S28" s="1074"/>
      <c r="T28" s="1074"/>
    </row>
    <row r="29" spans="2:20" ht="15">
      <c r="B29" s="1087" t="s">
        <v>499</v>
      </c>
      <c r="C29" s="1087"/>
      <c r="D29" s="1087"/>
      <c r="E29" s="1087"/>
      <c r="F29" s="1087"/>
      <c r="G29" s="1074"/>
      <c r="H29" s="1074"/>
      <c r="I29" s="1074"/>
      <c r="J29" s="1074"/>
      <c r="K29" s="1074"/>
      <c r="L29" s="1074"/>
      <c r="M29" s="1074"/>
      <c r="N29" s="1074"/>
      <c r="O29" s="1074"/>
      <c r="P29" s="1074"/>
      <c r="Q29" s="1074"/>
      <c r="R29" s="1074"/>
      <c r="S29" s="1074"/>
      <c r="T29" s="1074"/>
    </row>
    <row r="30" spans="2:20" ht="15">
      <c r="B30" s="1087"/>
      <c r="C30" s="1087"/>
      <c r="D30" s="1087"/>
      <c r="E30" s="1087"/>
      <c r="F30" s="1087"/>
      <c r="G30" s="1074"/>
      <c r="H30" s="1074"/>
      <c r="I30" s="1074"/>
      <c r="J30" s="1074"/>
      <c r="K30" s="1074"/>
      <c r="L30" s="1074"/>
      <c r="M30" s="1074"/>
      <c r="N30" s="1074"/>
      <c r="O30" s="1074"/>
      <c r="P30" s="1074"/>
      <c r="Q30" s="1074"/>
      <c r="R30" s="1074"/>
      <c r="S30" s="1074"/>
      <c r="T30" s="1074"/>
    </row>
    <row r="31" spans="2:20" ht="15">
      <c r="B31" s="1091" t="s">
        <v>485</v>
      </c>
      <c r="C31" s="1092"/>
      <c r="D31" s="1092"/>
      <c r="E31" s="1092"/>
      <c r="F31" s="1092"/>
      <c r="G31" s="1093"/>
      <c r="H31" s="1093"/>
      <c r="I31" s="1093"/>
      <c r="J31" s="1093"/>
      <c r="K31" s="1093"/>
      <c r="L31" s="1093"/>
      <c r="M31" s="1093"/>
      <c r="N31" s="1093"/>
      <c r="O31" s="1093"/>
      <c r="P31" s="1093"/>
      <c r="Q31" s="1074"/>
      <c r="R31" s="1074"/>
      <c r="S31" s="1074"/>
      <c r="T31" s="1074"/>
    </row>
    <row r="32" spans="2:20" ht="15">
      <c r="B32" s="1094" t="s">
        <v>486</v>
      </c>
      <c r="C32" s="1092"/>
      <c r="D32" s="1092"/>
      <c r="E32" s="1092"/>
      <c r="F32" s="1092"/>
      <c r="G32" s="1093"/>
      <c r="H32" s="1093"/>
      <c r="I32" s="1093"/>
      <c r="J32" s="1093"/>
      <c r="K32" s="1093"/>
      <c r="L32" s="1093"/>
      <c r="M32" s="1093"/>
      <c r="N32" s="1093"/>
      <c r="O32" s="1093"/>
      <c r="P32" s="1093"/>
      <c r="Q32" s="1074"/>
      <c r="R32" s="1074"/>
      <c r="S32" s="1074"/>
      <c r="T32" s="1074"/>
    </row>
    <row r="33" spans="2:20" ht="15.75">
      <c r="B33" s="1094" t="s">
        <v>487</v>
      </c>
      <c r="C33" s="1087"/>
      <c r="D33" s="1087"/>
      <c r="E33" s="1087"/>
      <c r="F33" s="1087"/>
      <c r="G33" s="1074"/>
      <c r="H33" s="1074"/>
      <c r="I33" s="1074"/>
      <c r="J33" s="1074"/>
      <c r="K33" s="1074"/>
      <c r="L33" s="1074"/>
      <c r="M33" s="1074"/>
      <c r="N33" s="1095"/>
      <c r="O33" s="1074"/>
      <c r="P33" s="1074"/>
      <c r="Q33" s="1074"/>
      <c r="R33" s="1074"/>
      <c r="S33" s="1074"/>
      <c r="T33" s="1074"/>
    </row>
    <row r="34" spans="2:20" ht="15.75">
      <c r="B34" s="1087"/>
      <c r="C34" s="1087"/>
      <c r="D34" s="1087"/>
      <c r="E34" s="1087"/>
      <c r="F34" s="1087"/>
      <c r="G34" s="1074"/>
      <c r="H34" s="1074"/>
      <c r="I34" s="1074"/>
      <c r="J34" s="1074"/>
      <c r="K34" s="1074"/>
      <c r="L34" s="1074"/>
      <c r="M34" s="1074"/>
      <c r="N34" s="1095"/>
      <c r="O34" s="1074"/>
      <c r="P34" s="1074"/>
      <c r="Q34" s="1074"/>
      <c r="R34" s="1074"/>
      <c r="S34" s="1074"/>
      <c r="T34" s="1074"/>
    </row>
    <row r="35" spans="2:20" ht="15.75">
      <c r="B35" s="1074"/>
      <c r="C35" s="1074"/>
      <c r="D35" s="1074"/>
      <c r="E35" s="1074"/>
      <c r="F35" s="1074"/>
      <c r="G35" s="1074"/>
      <c r="H35" s="1074"/>
      <c r="I35" s="1074"/>
      <c r="J35" s="1074"/>
      <c r="K35" s="1074"/>
      <c r="L35" s="1074"/>
      <c r="M35" s="1074"/>
      <c r="N35" s="1095"/>
      <c r="O35" s="1074"/>
      <c r="P35" s="1074"/>
      <c r="Q35" s="1074"/>
      <c r="R35" s="1074"/>
      <c r="S35" s="1074"/>
      <c r="T35" s="1074"/>
    </row>
    <row r="36" spans="2:20" ht="15.75">
      <c r="B36" s="1074"/>
      <c r="C36" s="1074"/>
      <c r="D36" s="1074"/>
      <c r="E36" s="1074"/>
      <c r="F36" s="1074"/>
      <c r="G36" s="1074"/>
      <c r="H36" s="1074"/>
      <c r="I36" s="1074"/>
      <c r="J36" s="1074"/>
      <c r="K36" s="1074"/>
      <c r="L36" s="1074"/>
      <c r="M36" s="1074"/>
      <c r="N36" s="1095"/>
      <c r="O36" s="1074"/>
      <c r="P36" s="1074"/>
      <c r="Q36" s="1074"/>
      <c r="R36" s="1074"/>
      <c r="S36" s="1074"/>
      <c r="T36" s="1074"/>
    </row>
    <row r="37" spans="2:20" ht="15.75">
      <c r="B37" s="1096"/>
      <c r="C37" s="1096"/>
      <c r="D37" s="1096"/>
      <c r="E37" s="1096"/>
      <c r="F37" s="1096"/>
      <c r="G37" s="1096"/>
      <c r="H37" s="1096"/>
      <c r="I37" s="1096"/>
      <c r="J37" s="1096"/>
      <c r="K37" s="1096"/>
      <c r="N37" s="1097"/>
    </row>
    <row r="38" spans="2:20" ht="15.75">
      <c r="B38" s="1096"/>
      <c r="C38" s="1096"/>
      <c r="D38" s="1096"/>
      <c r="E38" s="1096"/>
      <c r="F38" s="1096"/>
      <c r="G38" s="1096"/>
      <c r="H38" s="1096"/>
      <c r="I38" s="1096"/>
      <c r="J38" s="1096"/>
      <c r="K38" s="1096"/>
      <c r="N38" s="1097"/>
    </row>
    <row r="39" spans="2:20">
      <c r="B39" s="1096"/>
      <c r="C39" s="1096"/>
      <c r="D39" s="1096"/>
      <c r="E39" s="1096"/>
      <c r="F39" s="1096"/>
      <c r="G39" s="1096"/>
      <c r="H39" s="1096"/>
      <c r="I39" s="1096"/>
      <c r="J39" s="1096"/>
      <c r="K39" s="1096"/>
    </row>
    <row r="40" spans="2:20">
      <c r="B40" s="1096"/>
      <c r="C40" s="1096"/>
      <c r="D40" s="1096"/>
      <c r="E40" s="1096"/>
      <c r="F40" s="1096"/>
      <c r="G40" s="1096"/>
      <c r="H40" s="1096"/>
      <c r="I40" s="1096"/>
      <c r="J40" s="1096"/>
      <c r="K40" s="1096"/>
    </row>
    <row r="41" spans="2:20">
      <c r="B41" s="1096"/>
      <c r="C41" s="1096"/>
      <c r="D41" s="1096"/>
      <c r="E41" s="1096"/>
      <c r="F41" s="1096"/>
      <c r="G41" s="1096"/>
      <c r="H41" s="1096"/>
      <c r="I41" s="1096"/>
      <c r="J41" s="1096"/>
      <c r="K41" s="1096"/>
    </row>
    <row r="42" spans="2:20">
      <c r="B42" s="1096"/>
      <c r="C42" s="1096"/>
      <c r="D42" s="1096"/>
      <c r="E42" s="1096"/>
      <c r="F42" s="1096"/>
      <c r="G42" s="1096"/>
      <c r="H42" s="1096"/>
      <c r="I42" s="1096"/>
      <c r="J42" s="1096"/>
      <c r="K42" s="1096"/>
    </row>
    <row r="43" spans="2:20">
      <c r="B43" s="1096"/>
      <c r="C43" s="1096"/>
      <c r="D43" s="1096"/>
      <c r="E43" s="1096"/>
      <c r="F43" s="1096"/>
      <c r="G43" s="1096"/>
      <c r="H43" s="1096"/>
      <c r="I43" s="1096"/>
      <c r="J43" s="1096"/>
      <c r="K43" s="1096"/>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612" t="s">
        <v>434</v>
      </c>
      <c r="B1" s="1612"/>
      <c r="C1" s="1612"/>
      <c r="D1" s="1612"/>
      <c r="E1" s="1612"/>
      <c r="F1" s="1612"/>
      <c r="G1" s="471"/>
      <c r="H1" s="471"/>
    </row>
    <row r="2" spans="1:8" ht="18.75" customHeight="1" thickBot="1">
      <c r="A2" s="1132"/>
      <c r="B2" s="1131"/>
      <c r="C2" s="1131"/>
      <c r="D2" s="1131"/>
      <c r="E2" s="1131"/>
      <c r="F2" s="1131"/>
    </row>
    <row r="3" spans="1:8" ht="27" customHeight="1">
      <c r="A3" s="1608" t="s">
        <v>53</v>
      </c>
      <c r="B3" s="1608" t="s">
        <v>90</v>
      </c>
      <c r="C3" s="1613" t="s">
        <v>59</v>
      </c>
      <c r="D3" s="1614"/>
      <c r="E3" s="1615"/>
      <c r="F3" s="1610" t="s">
        <v>91</v>
      </c>
      <c r="G3" s="1611"/>
      <c r="H3" s="3"/>
    </row>
    <row r="4" spans="1:8" ht="32.25" customHeight="1" thickBot="1">
      <c r="A4" s="1609"/>
      <c r="B4" s="1609"/>
      <c r="C4" s="909">
        <v>44983</v>
      </c>
      <c r="D4" s="910">
        <v>44976</v>
      </c>
      <c r="E4" s="911">
        <v>44619</v>
      </c>
      <c r="F4" s="912" t="s">
        <v>277</v>
      </c>
      <c r="G4" s="913" t="s">
        <v>92</v>
      </c>
      <c r="H4" s="3"/>
    </row>
    <row r="5" spans="1:8" ht="29.25" customHeight="1">
      <c r="A5" s="914" t="s">
        <v>96</v>
      </c>
      <c r="B5" s="915" t="s">
        <v>261</v>
      </c>
      <c r="C5" s="916">
        <v>856.67</v>
      </c>
      <c r="D5" s="917">
        <v>863.16</v>
      </c>
      <c r="E5" s="918">
        <v>696.86</v>
      </c>
      <c r="F5" s="1100">
        <v>-0.75188841002826923</v>
      </c>
      <c r="G5" s="1222">
        <v>22.932870303934784</v>
      </c>
      <c r="H5" s="3"/>
    </row>
    <row r="6" spans="1:8" ht="28.5" customHeight="1" thickBot="1">
      <c r="A6" s="919" t="s">
        <v>97</v>
      </c>
      <c r="B6" s="920" t="s">
        <v>261</v>
      </c>
      <c r="C6" s="921" t="s">
        <v>200</v>
      </c>
      <c r="D6" s="922">
        <v>1202.67</v>
      </c>
      <c r="E6" s="923">
        <v>1064.8800000000001</v>
      </c>
      <c r="F6" s="1101" t="s">
        <v>73</v>
      </c>
      <c r="G6" s="1102" t="s">
        <v>73</v>
      </c>
      <c r="H6" s="3"/>
    </row>
    <row r="7" spans="1:8" ht="32.25" customHeight="1" thickBot="1">
      <c r="A7" s="924" t="s">
        <v>93</v>
      </c>
      <c r="B7" s="925" t="s">
        <v>94</v>
      </c>
      <c r="C7" s="921" t="s">
        <v>200</v>
      </c>
      <c r="D7" s="926" t="s">
        <v>200</v>
      </c>
      <c r="E7" s="927" t="s">
        <v>200</v>
      </c>
      <c r="F7" s="1101" t="s">
        <v>73</v>
      </c>
      <c r="G7" s="1102" t="s">
        <v>73</v>
      </c>
      <c r="H7" s="3"/>
    </row>
    <row r="8" spans="1:8" s="3" customFormat="1" ht="15.75">
      <c r="A8" s="601"/>
      <c r="B8" s="602"/>
      <c r="D8" s="580"/>
      <c r="E8" s="581"/>
      <c r="F8" s="582"/>
      <c r="G8" s="582"/>
    </row>
    <row r="9" spans="1:8" ht="19.5" customHeight="1">
      <c r="A9" s="1281" t="s">
        <v>38</v>
      </c>
      <c r="B9" s="1104"/>
      <c r="C9" s="3"/>
      <c r="E9" s="3"/>
      <c r="F9" s="3"/>
      <c r="G9" s="3"/>
      <c r="H9" s="3"/>
    </row>
    <row r="10" spans="1:8">
      <c r="A10" s="1282" t="s">
        <v>494</v>
      </c>
      <c r="B10" s="1104"/>
      <c r="C10" s="3"/>
      <c r="E10" s="3"/>
      <c r="F10" s="3"/>
      <c r="G10" s="3"/>
      <c r="H10" s="3"/>
    </row>
    <row r="11" spans="1:8" ht="15">
      <c r="A11" s="1283"/>
      <c r="B11" s="1104"/>
      <c r="C11" s="3"/>
      <c r="E11" s="3"/>
      <c r="F11" s="3"/>
      <c r="G11" s="3"/>
      <c r="H11" s="3"/>
    </row>
    <row r="12" spans="1:8" ht="15">
      <c r="A12" s="470"/>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E37" sqref="E37"/>
    </sheetView>
  </sheetViews>
  <sheetFormatPr defaultColWidth="9.140625" defaultRowHeight="12.75"/>
  <cols>
    <col min="1" max="1" width="19.7109375" style="1104" customWidth="1"/>
    <col min="2" max="2" width="38.85546875" style="1104" bestFit="1" customWidth="1"/>
    <col min="3" max="3" width="16" style="1104" bestFit="1" customWidth="1"/>
    <col min="4" max="4" width="15.7109375" style="1104" customWidth="1"/>
    <col min="5" max="5" width="11.42578125" style="1104" customWidth="1"/>
    <col min="6" max="6" width="26.7109375" style="1104" customWidth="1"/>
    <col min="7" max="8" width="10.28515625" style="1104" bestFit="1" customWidth="1"/>
    <col min="9" max="9" width="11.28515625" style="1104" bestFit="1" customWidth="1"/>
    <col min="10" max="16384" width="9.140625" style="1104"/>
  </cols>
  <sheetData>
    <row r="1" spans="1:14" ht="27.75" customHeight="1">
      <c r="A1" s="1123" t="s">
        <v>526</v>
      </c>
      <c r="B1" s="1124"/>
      <c r="C1" s="1124"/>
      <c r="D1" s="1124"/>
      <c r="E1" s="1124"/>
      <c r="F1" s="1125"/>
      <c r="G1" s="1125"/>
      <c r="H1" s="1125"/>
      <c r="I1" s="1125"/>
      <c r="J1" s="1125"/>
      <c r="K1" s="1125"/>
      <c r="L1" s="1125"/>
      <c r="M1" s="1125"/>
      <c r="N1" s="1125"/>
    </row>
    <row r="2" spans="1:14" ht="21">
      <c r="A2" s="1126" t="s">
        <v>429</v>
      </c>
      <c r="B2" s="1124"/>
      <c r="C2" s="1124"/>
      <c r="D2" s="1124"/>
      <c r="E2" s="1124"/>
      <c r="F2" s="1125"/>
      <c r="G2" s="1125"/>
      <c r="H2" s="1125"/>
      <c r="I2" s="1125"/>
      <c r="J2" s="1125"/>
      <c r="K2" s="1125"/>
      <c r="L2" s="1125"/>
      <c r="M2" s="1125"/>
      <c r="N2" s="1125"/>
    </row>
    <row r="3" spans="1:14" ht="25.5" customHeight="1">
      <c r="A3" s="1250"/>
      <c r="B3" s="1127"/>
      <c r="C3" s="1128"/>
      <c r="D3" s="1128"/>
      <c r="E3" s="1128"/>
      <c r="F3" s="1128"/>
      <c r="G3" s="1128"/>
      <c r="H3" s="1128"/>
    </row>
    <row r="4" spans="1:14" ht="34.5" customHeight="1" thickBot="1">
      <c r="A4" s="1107"/>
      <c r="B4" s="1132"/>
    </row>
    <row r="5" spans="1:14" ht="24.95" customHeight="1">
      <c r="B5" s="1616" t="s">
        <v>95</v>
      </c>
      <c r="C5" s="1618" t="s">
        <v>430</v>
      </c>
      <c r="D5" s="1618"/>
      <c r="E5" s="1619" t="s">
        <v>431</v>
      </c>
      <c r="F5" s="1129"/>
    </row>
    <row r="6" spans="1:14" ht="24.95" customHeight="1" thickBot="1">
      <c r="B6" s="1617"/>
      <c r="C6" s="1389">
        <v>44983</v>
      </c>
      <c r="D6" s="1390">
        <v>44976</v>
      </c>
      <c r="E6" s="1620"/>
    </row>
    <row r="7" spans="1:14" ht="24.95" customHeight="1" thickBot="1">
      <c r="B7" s="1621" t="s">
        <v>447</v>
      </c>
      <c r="C7" s="1622"/>
      <c r="D7" s="1622"/>
      <c r="E7" s="1623"/>
    </row>
    <row r="8" spans="1:14" ht="24.95" customHeight="1">
      <c r="B8" s="1373" t="s">
        <v>477</v>
      </c>
      <c r="C8" s="1374" t="s">
        <v>200</v>
      </c>
      <c r="D8" s="1375">
        <v>49.66</v>
      </c>
      <c r="E8" s="1376" t="s">
        <v>73</v>
      </c>
    </row>
    <row r="9" spans="1:14" ht="24.95" customHeight="1">
      <c r="B9" s="1377" t="s">
        <v>448</v>
      </c>
      <c r="C9" s="1378">
        <v>34.909999999999997</v>
      </c>
      <c r="D9" s="1379">
        <v>35.46</v>
      </c>
      <c r="E9" s="1380">
        <v>-1.55104342921603</v>
      </c>
    </row>
    <row r="10" spans="1:14" ht="24.95" customHeight="1" thickBot="1">
      <c r="B10" s="1381" t="s">
        <v>449</v>
      </c>
      <c r="C10" s="1382">
        <v>25.45</v>
      </c>
      <c r="D10" s="1383">
        <v>25.4</v>
      </c>
      <c r="E10" s="1384">
        <v>0.19685039370079022</v>
      </c>
    </row>
    <row r="11" spans="1:14" ht="25.5" customHeight="1" thickBot="1">
      <c r="B11" s="1621" t="s">
        <v>450</v>
      </c>
      <c r="C11" s="1622"/>
      <c r="D11" s="1622"/>
      <c r="E11" s="1623"/>
    </row>
    <row r="12" spans="1:14" ht="20.25" customHeight="1" thickBot="1">
      <c r="B12" s="1385" t="s">
        <v>448</v>
      </c>
      <c r="C12" s="1386">
        <v>34.43</v>
      </c>
      <c r="D12" s="1387">
        <v>33.28</v>
      </c>
      <c r="E12" s="1388">
        <v>3.45552884615384</v>
      </c>
    </row>
    <row r="13" spans="1:14" ht="15.75">
      <c r="B13" s="1130" t="s">
        <v>479</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31" priority="10" stopIfTrue="1" operator="lessThan">
      <formula>0</formula>
    </cfRule>
    <cfRule type="cellIs" dxfId="30" priority="11" stopIfTrue="1" operator="greaterThan">
      <formula>0</formula>
    </cfRule>
    <cfRule type="cellIs" dxfId="29" priority="12" stopIfTrue="1" operator="equal">
      <formula>0</formula>
    </cfRule>
  </conditionalFormatting>
  <conditionalFormatting sqref="E12">
    <cfRule type="cellIs" dxfId="28" priority="7" stopIfTrue="1" operator="lessThan">
      <formula>0</formula>
    </cfRule>
    <cfRule type="cellIs" dxfId="27" priority="8" stopIfTrue="1" operator="greaterThan">
      <formula>0</formula>
    </cfRule>
    <cfRule type="cellIs" dxfId="26" priority="9" stopIfTrue="1" operator="equal">
      <formula>0</formula>
    </cfRule>
  </conditionalFormatting>
  <conditionalFormatting sqref="E8">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9:E10">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751" customWidth="1"/>
    <col min="2" max="2" width="1" style="751" customWidth="1"/>
    <col min="3" max="7" width="7.42578125" style="751" customWidth="1"/>
    <col min="8" max="8" width="7.7109375" style="751" customWidth="1"/>
    <col min="9" max="9" width="0.5703125" style="751" customWidth="1"/>
    <col min="10" max="15" width="7.42578125" style="751" customWidth="1"/>
    <col min="16" max="16" width="0.5703125" style="751" customWidth="1"/>
    <col min="17" max="22" width="7.42578125" style="751" customWidth="1"/>
    <col min="23" max="23" width="0.5703125" style="751" customWidth="1"/>
    <col min="24" max="24" width="7" style="751" customWidth="1"/>
    <col min="25" max="26" width="7.42578125" style="751" customWidth="1"/>
    <col min="27" max="27" width="9.42578125" style="751" customWidth="1"/>
    <col min="28" max="29" width="2.5703125" style="751" customWidth="1"/>
    <col min="30" max="31" width="9.42578125" style="751" customWidth="1"/>
    <col min="32" max="33" width="9.42578125" style="751"/>
    <col min="34" max="34" width="3.42578125" style="751" customWidth="1"/>
    <col min="35" max="16384" width="9.42578125" style="751"/>
  </cols>
  <sheetData>
    <row r="1" spans="1:35" s="739" customFormat="1" ht="56.1" customHeight="1">
      <c r="A1" s="824" t="s">
        <v>417</v>
      </c>
      <c r="B1" s="825"/>
      <c r="C1" s="825"/>
      <c r="D1" s="826"/>
      <c r="E1" s="826"/>
      <c r="F1" s="825"/>
      <c r="G1" s="825"/>
      <c r="H1" s="825"/>
      <c r="I1" s="825"/>
      <c r="J1" s="825"/>
      <c r="K1" s="825"/>
      <c r="L1" s="825"/>
      <c r="M1" s="825"/>
      <c r="N1" s="825"/>
      <c r="O1" s="825"/>
      <c r="P1" s="825"/>
      <c r="Q1" s="825"/>
      <c r="R1" s="825"/>
      <c r="S1" s="825"/>
      <c r="T1" s="825"/>
      <c r="U1" s="825"/>
      <c r="V1" s="825"/>
      <c r="W1" s="825"/>
      <c r="X1" s="825"/>
      <c r="Y1" s="825"/>
      <c r="Z1" s="827"/>
      <c r="AA1" s="827" t="s">
        <v>422</v>
      </c>
      <c r="AD1" s="740">
        <v>1</v>
      </c>
      <c r="AE1" s="740"/>
      <c r="AF1" s="740"/>
      <c r="AG1" s="740">
        <v>0</v>
      </c>
      <c r="AH1" s="740">
        <v>0</v>
      </c>
      <c r="AI1" s="740">
        <v>0</v>
      </c>
    </row>
    <row r="2" spans="1:35" s="742" customFormat="1" ht="18" customHeight="1">
      <c r="A2" s="828"/>
      <c r="B2" s="829"/>
      <c r="C2" s="829"/>
      <c r="D2" s="830"/>
      <c r="E2" s="830"/>
      <c r="F2" s="829"/>
      <c r="G2" s="829"/>
      <c r="H2" s="829"/>
      <c r="I2" s="829"/>
      <c r="J2" s="829"/>
      <c r="K2" s="829"/>
      <c r="L2" s="829"/>
      <c r="M2" s="829"/>
      <c r="N2" s="829"/>
      <c r="O2" s="829"/>
      <c r="P2" s="829"/>
      <c r="Q2" s="829"/>
      <c r="R2" s="829"/>
      <c r="S2" s="829"/>
      <c r="T2" s="829"/>
      <c r="U2" s="829"/>
      <c r="V2" s="829"/>
      <c r="W2" s="829"/>
      <c r="X2" s="829"/>
      <c r="Y2" s="829"/>
      <c r="Z2" s="741"/>
      <c r="AA2" s="831" t="s">
        <v>527</v>
      </c>
      <c r="AD2" s="743"/>
      <c r="AF2" s="744"/>
    </row>
    <row r="3" spans="1:35" s="739" customFormat="1" ht="15" customHeight="1">
      <c r="A3" s="745"/>
      <c r="B3" s="746"/>
      <c r="C3" s="747"/>
      <c r="D3" s="748"/>
      <c r="E3" s="748"/>
      <c r="F3" s="747"/>
      <c r="G3" s="747"/>
      <c r="H3" s="747"/>
      <c r="I3" s="747"/>
      <c r="J3" s="747"/>
      <c r="K3" s="747"/>
      <c r="L3" s="747"/>
      <c r="M3" s="747"/>
      <c r="N3" s="749"/>
      <c r="Y3" s="750"/>
      <c r="Z3" s="751"/>
      <c r="AA3" s="752"/>
    </row>
    <row r="4" spans="1:35" ht="15">
      <c r="A4" s="745"/>
      <c r="Y4" s="1629">
        <v>8</v>
      </c>
      <c r="Z4" s="1629"/>
      <c r="AA4" s="1629"/>
    </row>
    <row r="5" spans="1:35" s="755" customFormat="1" ht="15.75">
      <c r="A5" s="753" t="s">
        <v>514</v>
      </c>
      <c r="B5" s="754"/>
      <c r="C5" s="754"/>
      <c r="D5" s="754"/>
      <c r="E5" s="754"/>
      <c r="F5" s="754"/>
      <c r="G5" s="754"/>
      <c r="H5" s="754"/>
      <c r="I5" s="754"/>
      <c r="J5" s="754"/>
      <c r="Y5" s="1504"/>
      <c r="Z5" s="1505" t="s">
        <v>423</v>
      </c>
      <c r="AA5" s="1506">
        <v>44977</v>
      </c>
      <c r="AE5" s="1507"/>
      <c r="AF5" s="1507"/>
      <c r="AG5" s="1507"/>
      <c r="AH5" s="1507"/>
      <c r="AI5" s="1507"/>
    </row>
    <row r="6" spans="1:35">
      <c r="Y6" s="1504"/>
      <c r="Z6" s="1508" t="s">
        <v>424</v>
      </c>
      <c r="AA6" s="1509">
        <v>44983</v>
      </c>
      <c r="AE6" s="3"/>
      <c r="AF6" s="3"/>
      <c r="AG6" s="3"/>
      <c r="AH6" s="3"/>
      <c r="AI6" s="3"/>
    </row>
    <row r="7" spans="1:35" s="756" customFormat="1" ht="15.75">
      <c r="A7" s="1630" t="s">
        <v>425</v>
      </c>
      <c r="B7" s="1630"/>
      <c r="C7" s="1630"/>
      <c r="D7" s="1630"/>
      <c r="E7" s="1630"/>
      <c r="F7" s="1630"/>
      <c r="G7" s="1630"/>
      <c r="H7" s="1630"/>
      <c r="I7" s="1630"/>
      <c r="J7" s="1630"/>
      <c r="K7" s="1630"/>
      <c r="L7" s="1630"/>
      <c r="M7" s="1630"/>
      <c r="N7" s="1630"/>
      <c r="O7" s="1630"/>
      <c r="P7" s="1630"/>
      <c r="Q7" s="1630"/>
      <c r="R7" s="1630"/>
      <c r="S7" s="1630"/>
      <c r="T7" s="1630"/>
      <c r="U7" s="1630"/>
      <c r="V7" s="1630"/>
      <c r="W7" s="1630"/>
      <c r="X7" s="1630"/>
      <c r="Y7" s="1630"/>
      <c r="Z7" s="1630"/>
      <c r="AA7" s="1510"/>
      <c r="AB7" s="1511"/>
      <c r="AC7" s="1511"/>
      <c r="AD7" s="1511"/>
      <c r="AE7" s="3"/>
      <c r="AF7" s="3"/>
      <c r="AG7" s="3"/>
      <c r="AH7" s="3"/>
      <c r="AI7" s="3"/>
    </row>
    <row r="8" spans="1:35" s="756" customFormat="1" ht="15.75">
      <c r="A8" s="1630" t="s">
        <v>426</v>
      </c>
      <c r="B8" s="1630"/>
      <c r="C8" s="1630"/>
      <c r="D8" s="1630"/>
      <c r="E8" s="1630"/>
      <c r="F8" s="1630"/>
      <c r="G8" s="1630"/>
      <c r="H8" s="1630"/>
      <c r="I8" s="1630"/>
      <c r="J8" s="1630"/>
      <c r="K8" s="1630"/>
      <c r="L8" s="1630"/>
      <c r="M8" s="1630"/>
      <c r="N8" s="1630"/>
      <c r="O8" s="1630"/>
      <c r="P8" s="1630"/>
      <c r="Q8" s="1630"/>
      <c r="R8" s="1630"/>
      <c r="S8" s="1630"/>
      <c r="T8" s="1630"/>
      <c r="U8" s="1630"/>
      <c r="V8" s="1630"/>
      <c r="W8" s="1630"/>
      <c r="X8" s="1630"/>
      <c r="Y8" s="1630"/>
      <c r="Z8" s="1630"/>
      <c r="AA8" s="1510"/>
      <c r="AB8" s="1511"/>
      <c r="AC8" s="1511"/>
      <c r="AD8" s="1511"/>
      <c r="AE8" s="3"/>
      <c r="AF8" s="3"/>
      <c r="AG8" s="3"/>
      <c r="AH8" s="3"/>
      <c r="AI8" s="3"/>
    </row>
    <row r="9" spans="1:35" s="756" customFormat="1" ht="13.5" thickBot="1">
      <c r="A9" s="1512"/>
      <c r="B9" s="1512"/>
      <c r="C9" s="1513"/>
      <c r="D9" s="1513"/>
      <c r="E9" s="1513"/>
      <c r="F9" s="1513"/>
      <c r="G9" s="1513"/>
      <c r="H9" s="1514"/>
      <c r="I9" s="1513"/>
      <c r="J9" s="1513"/>
      <c r="K9" s="1513"/>
      <c r="L9" s="1513"/>
      <c r="M9" s="1513"/>
      <c r="N9" s="1513"/>
      <c r="O9" s="1513"/>
      <c r="P9" s="1513"/>
      <c r="Q9" s="1513"/>
      <c r="R9" s="1513"/>
      <c r="S9" s="1513"/>
      <c r="T9" s="1513"/>
      <c r="U9" s="1513"/>
      <c r="V9" s="1513"/>
      <c r="W9" s="1513"/>
      <c r="X9" s="1513"/>
      <c r="Y9" s="1513"/>
      <c r="Z9" s="1512"/>
      <c r="AA9" s="1512"/>
      <c r="AB9" s="1511"/>
      <c r="AC9" s="1511"/>
      <c r="AD9" s="1511"/>
      <c r="AE9" s="3"/>
      <c r="AF9" s="3"/>
      <c r="AG9" s="3"/>
      <c r="AH9" s="3"/>
      <c r="AI9" s="3"/>
    </row>
    <row r="10" spans="1:35" s="756" customFormat="1" ht="13.5" thickBot="1">
      <c r="A10" s="1515" t="s">
        <v>310</v>
      </c>
      <c r="B10" s="1512"/>
      <c r="C10" s="1631" t="s">
        <v>362</v>
      </c>
      <c r="D10" s="1632"/>
      <c r="E10" s="1632"/>
      <c r="F10" s="1632"/>
      <c r="G10" s="1632"/>
      <c r="H10" s="1633"/>
      <c r="I10" s="1513"/>
      <c r="J10" s="1631" t="s">
        <v>363</v>
      </c>
      <c r="K10" s="1632"/>
      <c r="L10" s="1632"/>
      <c r="M10" s="1632"/>
      <c r="N10" s="1632"/>
      <c r="O10" s="1633"/>
      <c r="P10" s="1513"/>
      <c r="Q10" s="1631" t="s">
        <v>364</v>
      </c>
      <c r="R10" s="1632"/>
      <c r="S10" s="1632"/>
      <c r="T10" s="1632"/>
      <c r="U10" s="1632"/>
      <c r="V10" s="1633"/>
      <c r="W10" s="1513"/>
      <c r="X10" s="1634" t="s">
        <v>365</v>
      </c>
      <c r="Y10" s="1635"/>
      <c r="Z10" s="1635"/>
      <c r="AA10" s="1636"/>
      <c r="AB10" s="1511"/>
      <c r="AC10" s="1511"/>
      <c r="AD10" s="1511"/>
      <c r="AE10" s="3"/>
      <c r="AF10" s="3"/>
      <c r="AG10" s="3"/>
      <c r="AH10" s="3"/>
      <c r="AI10" s="3"/>
    </row>
    <row r="11" spans="1:35" s="756" customFormat="1" ht="12" customHeight="1">
      <c r="A11" s="1512"/>
      <c r="B11" s="1512"/>
      <c r="C11" s="1624" t="s">
        <v>311</v>
      </c>
      <c r="D11" s="1624" t="s">
        <v>312</v>
      </c>
      <c r="E11" s="1624" t="s">
        <v>313</v>
      </c>
      <c r="F11" s="1624" t="s">
        <v>314</v>
      </c>
      <c r="G11" s="1516" t="s">
        <v>357</v>
      </c>
      <c r="H11" s="1517"/>
      <c r="I11" s="1513"/>
      <c r="J11" s="1628" t="s">
        <v>315</v>
      </c>
      <c r="K11" s="1628" t="s">
        <v>316</v>
      </c>
      <c r="L11" s="1628" t="s">
        <v>317</v>
      </c>
      <c r="M11" s="1628" t="s">
        <v>314</v>
      </c>
      <c r="N11" s="1516" t="s">
        <v>357</v>
      </c>
      <c r="O11" s="1516"/>
      <c r="P11" s="1513"/>
      <c r="Q11" s="1624" t="s">
        <v>311</v>
      </c>
      <c r="R11" s="1624" t="s">
        <v>312</v>
      </c>
      <c r="S11" s="1624" t="s">
        <v>313</v>
      </c>
      <c r="T11" s="1624" t="s">
        <v>314</v>
      </c>
      <c r="U11" s="1516" t="s">
        <v>357</v>
      </c>
      <c r="V11" s="1517"/>
      <c r="W11" s="1513"/>
      <c r="X11" s="1626" t="s">
        <v>318</v>
      </c>
      <c r="Y11" s="1518" t="s">
        <v>319</v>
      </c>
      <c r="Z11" s="1516" t="s">
        <v>357</v>
      </c>
      <c r="AA11" s="1516"/>
      <c r="AB11" s="1511"/>
      <c r="AC11" s="1511"/>
      <c r="AD11" s="1511"/>
      <c r="AE11" s="3"/>
      <c r="AF11" s="3"/>
      <c r="AG11" s="3"/>
      <c r="AH11" s="3"/>
      <c r="AI11" s="3"/>
    </row>
    <row r="12" spans="1:35" s="756" customFormat="1" ht="12" customHeight="1" thickBot="1">
      <c r="A12" s="1519" t="s">
        <v>358</v>
      </c>
      <c r="B12" s="1512"/>
      <c r="C12" s="1625"/>
      <c r="D12" s="1625"/>
      <c r="E12" s="1625"/>
      <c r="F12" s="1625"/>
      <c r="G12" s="1520" t="s">
        <v>359</v>
      </c>
      <c r="H12" s="1521" t="s">
        <v>320</v>
      </c>
      <c r="I12" s="1522"/>
      <c r="J12" s="1625"/>
      <c r="K12" s="1625"/>
      <c r="L12" s="1625"/>
      <c r="M12" s="1625"/>
      <c r="N12" s="1520" t="s">
        <v>359</v>
      </c>
      <c r="O12" s="1521" t="s">
        <v>320</v>
      </c>
      <c r="P12" s="1512"/>
      <c r="Q12" s="1625"/>
      <c r="R12" s="1625"/>
      <c r="S12" s="1625"/>
      <c r="T12" s="1625"/>
      <c r="U12" s="1520" t="s">
        <v>359</v>
      </c>
      <c r="V12" s="1521" t="s">
        <v>320</v>
      </c>
      <c r="W12" s="1512"/>
      <c r="X12" s="1627"/>
      <c r="Y12" s="1523" t="s">
        <v>321</v>
      </c>
      <c r="Z12" s="1520" t="s">
        <v>359</v>
      </c>
      <c r="AA12" s="1520" t="s">
        <v>320</v>
      </c>
      <c r="AB12" s="1511"/>
      <c r="AC12" s="1511"/>
      <c r="AD12" s="1511"/>
      <c r="AE12" s="1511"/>
    </row>
    <row r="13" spans="1:35" s="756" customFormat="1" ht="15.75" thickBot="1">
      <c r="A13" s="1524" t="s">
        <v>360</v>
      </c>
      <c r="B13" s="1512"/>
      <c r="C13" s="1525">
        <v>512.98099999999999</v>
      </c>
      <c r="D13" s="1526">
        <v>509.17899999999997</v>
      </c>
      <c r="E13" s="1527"/>
      <c r="F13" s="1528">
        <v>505.96</v>
      </c>
      <c r="G13" s="757">
        <v>1.5299999999999727</v>
      </c>
      <c r="H13" s="758">
        <v>3.0331264992169427E-3</v>
      </c>
      <c r="I13" s="1522"/>
      <c r="J13" s="1525">
        <v>410.64299999999997</v>
      </c>
      <c r="K13" s="1526">
        <v>532.298</v>
      </c>
      <c r="L13" s="1527">
        <v>549.38900000000001</v>
      </c>
      <c r="M13" s="1528">
        <v>539.04999999999995</v>
      </c>
      <c r="N13" s="757">
        <v>-1.1210000000000946</v>
      </c>
      <c r="O13" s="758">
        <v>-2.0752687574862039E-3</v>
      </c>
      <c r="P13" s="1512"/>
      <c r="Q13" s="1525">
        <v>520.01300000000003</v>
      </c>
      <c r="R13" s="1526">
        <v>522.077</v>
      </c>
      <c r="S13" s="1527"/>
      <c r="T13" s="1528">
        <v>507.54399999999998</v>
      </c>
      <c r="U13" s="757">
        <v>1.0029999999999859</v>
      </c>
      <c r="V13" s="758">
        <v>1.9800963791676285E-3</v>
      </c>
      <c r="W13" s="1512"/>
      <c r="X13" s="1529">
        <v>510.40559999999999</v>
      </c>
      <c r="Y13" s="789">
        <v>229.49892086330937</v>
      </c>
      <c r="Z13" s="757">
        <v>1.0876999999999839</v>
      </c>
      <c r="AA13" s="758">
        <v>2.1356013601721013E-3</v>
      </c>
      <c r="AB13" s="1511"/>
      <c r="AC13" s="1511"/>
      <c r="AD13" s="1511"/>
      <c r="AE13" s="1511"/>
      <c r="AF13" s="759"/>
    </row>
    <row r="14" spans="1:35" s="756" customFormat="1" ht="2.1" customHeight="1">
      <c r="A14" s="1530"/>
      <c r="B14" s="1512"/>
      <c r="C14" s="1530"/>
      <c r="D14" s="1531"/>
      <c r="E14" s="1531"/>
      <c r="F14" s="1531"/>
      <c r="G14" s="1531"/>
      <c r="H14" s="760"/>
      <c r="I14" s="1531"/>
      <c r="J14" s="1531"/>
      <c r="K14" s="1531"/>
      <c r="L14" s="1531"/>
      <c r="M14" s="1531"/>
      <c r="N14" s="1531"/>
      <c r="O14" s="761"/>
      <c r="P14" s="1512"/>
      <c r="Q14" s="1530"/>
      <c r="R14" s="1531"/>
      <c r="S14" s="1531"/>
      <c r="T14" s="1531"/>
      <c r="U14" s="1531"/>
      <c r="V14" s="760"/>
      <c r="W14" s="1512"/>
      <c r="X14" s="1532"/>
      <c r="Y14" s="1533"/>
      <c r="Z14" s="1530"/>
      <c r="AA14" s="1530"/>
      <c r="AB14" s="1511"/>
      <c r="AC14" s="1511"/>
      <c r="AD14" s="1511"/>
      <c r="AE14" s="1511"/>
    </row>
    <row r="15" spans="1:35" s="756" customFormat="1" ht="2.85" customHeight="1">
      <c r="A15" s="1534"/>
      <c r="B15" s="1512"/>
      <c r="C15" s="1534"/>
      <c r="D15" s="1534"/>
      <c r="E15" s="1534"/>
      <c r="F15" s="1534"/>
      <c r="G15" s="762"/>
      <c r="H15" s="763"/>
      <c r="I15" s="1534"/>
      <c r="J15" s="1534"/>
      <c r="K15" s="1534"/>
      <c r="L15" s="1534"/>
      <c r="M15" s="1534"/>
      <c r="N15" s="1534"/>
      <c r="O15" s="764"/>
      <c r="P15" s="1534"/>
      <c r="Q15" s="1534"/>
      <c r="R15" s="1534"/>
      <c r="S15" s="1534"/>
      <c r="T15" s="1534"/>
      <c r="U15" s="762"/>
      <c r="V15" s="763"/>
      <c r="W15" s="1534"/>
      <c r="X15" s="1534"/>
      <c r="Y15" s="1534"/>
      <c r="Z15" s="1535"/>
      <c r="AA15" s="1535"/>
      <c r="AB15" s="1511"/>
      <c r="AC15" s="1511"/>
      <c r="AD15" s="1511"/>
      <c r="AE15" s="1511"/>
    </row>
    <row r="16" spans="1:35" s="756" customFormat="1" ht="13.5" thickBot="1">
      <c r="A16" s="1534"/>
      <c r="B16" s="1512"/>
      <c r="C16" s="1536" t="s">
        <v>322</v>
      </c>
      <c r="D16" s="1536" t="s">
        <v>323</v>
      </c>
      <c r="E16" s="1536" t="s">
        <v>324</v>
      </c>
      <c r="F16" s="1536" t="s">
        <v>325</v>
      </c>
      <c r="G16" s="1536"/>
      <c r="H16" s="765"/>
      <c r="I16" s="1513"/>
      <c r="J16" s="1536" t="s">
        <v>322</v>
      </c>
      <c r="K16" s="1536" t="s">
        <v>323</v>
      </c>
      <c r="L16" s="1536" t="s">
        <v>324</v>
      </c>
      <c r="M16" s="1536" t="s">
        <v>325</v>
      </c>
      <c r="N16" s="1537"/>
      <c r="O16" s="766"/>
      <c r="P16" s="1513"/>
      <c r="Q16" s="1536" t="s">
        <v>322</v>
      </c>
      <c r="R16" s="1536" t="s">
        <v>323</v>
      </c>
      <c r="S16" s="1536" t="s">
        <v>324</v>
      </c>
      <c r="T16" s="1536" t="s">
        <v>325</v>
      </c>
      <c r="U16" s="1536"/>
      <c r="V16" s="765"/>
      <c r="W16" s="1512"/>
      <c r="X16" s="1538" t="s">
        <v>318</v>
      </c>
      <c r="Y16" s="1513"/>
      <c r="Z16" s="1535"/>
      <c r="AA16" s="1535"/>
      <c r="AB16" s="1511"/>
      <c r="AC16" s="1511"/>
      <c r="AD16" s="1511"/>
      <c r="AE16" s="1511"/>
    </row>
    <row r="17" spans="1:31" s="756" customFormat="1">
      <c r="A17" s="1539" t="s">
        <v>326</v>
      </c>
      <c r="B17" s="1512"/>
      <c r="C17" s="1540">
        <v>501.3852</v>
      </c>
      <c r="D17" s="1541">
        <v>464.92</v>
      </c>
      <c r="E17" s="1541" t="s">
        <v>373</v>
      </c>
      <c r="F17" s="1542">
        <v>496.68360000000001</v>
      </c>
      <c r="G17" s="767">
        <v>-4.0543999999999869</v>
      </c>
      <c r="H17" s="768">
        <v>-8.0968490508009916E-3</v>
      </c>
      <c r="I17" s="1543"/>
      <c r="J17" s="1540" t="s">
        <v>373</v>
      </c>
      <c r="K17" s="1541" t="s">
        <v>373</v>
      </c>
      <c r="L17" s="1541" t="s">
        <v>373</v>
      </c>
      <c r="M17" s="1542" t="s">
        <v>373</v>
      </c>
      <c r="N17" s="767"/>
      <c r="O17" s="768"/>
      <c r="P17" s="1512"/>
      <c r="Q17" s="1540" t="s">
        <v>373</v>
      </c>
      <c r="R17" s="1541" t="s">
        <v>373</v>
      </c>
      <c r="S17" s="1541" t="s">
        <v>373</v>
      </c>
      <c r="T17" s="1542" t="s">
        <v>373</v>
      </c>
      <c r="U17" s="767" t="s">
        <v>373</v>
      </c>
      <c r="V17" s="769" t="s">
        <v>373</v>
      </c>
      <c r="W17" s="1512"/>
      <c r="X17" s="1544">
        <v>496.68360000000001</v>
      </c>
      <c r="Y17" s="1545"/>
      <c r="Z17" s="770">
        <v>-4.0543999999999869</v>
      </c>
      <c r="AA17" s="769">
        <v>-8.0968490508009916E-3</v>
      </c>
      <c r="AB17" s="1546"/>
      <c r="AC17" s="1546"/>
      <c r="AD17" s="1546"/>
      <c r="AE17" s="1546"/>
    </row>
    <row r="18" spans="1:31" s="756" customFormat="1">
      <c r="A18" s="1547" t="s">
        <v>327</v>
      </c>
      <c r="B18" s="1512"/>
      <c r="C18" s="1548" t="s">
        <v>373</v>
      </c>
      <c r="D18" s="1549">
        <v>511.29969999999997</v>
      </c>
      <c r="E18" s="1549" t="s">
        <v>373</v>
      </c>
      <c r="F18" s="1550">
        <v>511.29969999999997</v>
      </c>
      <c r="G18" s="771"/>
      <c r="H18" s="772">
        <v>0</v>
      </c>
      <c r="I18" s="1543"/>
      <c r="J18" s="1548" t="s">
        <v>373</v>
      </c>
      <c r="K18" s="1549" t="s">
        <v>373</v>
      </c>
      <c r="L18" s="1549" t="s">
        <v>373</v>
      </c>
      <c r="M18" s="1550" t="s">
        <v>373</v>
      </c>
      <c r="N18" s="771" t="s">
        <v>373</v>
      </c>
      <c r="O18" s="773" t="s">
        <v>373</v>
      </c>
      <c r="P18" s="1512"/>
      <c r="Q18" s="1548" t="s">
        <v>373</v>
      </c>
      <c r="R18" s="1549" t="s">
        <v>373</v>
      </c>
      <c r="S18" s="1549" t="s">
        <v>373</v>
      </c>
      <c r="T18" s="1550" t="s">
        <v>373</v>
      </c>
      <c r="U18" s="771" t="s">
        <v>373</v>
      </c>
      <c r="V18" s="773" t="s">
        <v>373</v>
      </c>
      <c r="W18" s="1512"/>
      <c r="X18" s="1551">
        <v>511.29969999999997</v>
      </c>
      <c r="Y18" s="1531"/>
      <c r="Z18" s="774" t="s">
        <v>373</v>
      </c>
      <c r="AA18" s="773" t="s">
        <v>373</v>
      </c>
      <c r="AB18" s="1546"/>
      <c r="AC18" s="1546"/>
      <c r="AD18" s="1546"/>
      <c r="AE18" s="1546"/>
    </row>
    <row r="19" spans="1:31" s="756" customFormat="1">
      <c r="A19" s="1547" t="s">
        <v>328</v>
      </c>
      <c r="B19" s="1512"/>
      <c r="C19" s="1548">
        <v>458.08819999999997</v>
      </c>
      <c r="D19" s="1549">
        <v>463.45530000000002</v>
      </c>
      <c r="E19" s="1549" t="s">
        <v>515</v>
      </c>
      <c r="F19" s="1550" t="s">
        <v>515</v>
      </c>
      <c r="G19" s="771" t="s">
        <v>373</v>
      </c>
      <c r="H19" s="772" t="s">
        <v>373</v>
      </c>
      <c r="I19" s="1543"/>
      <c r="J19" s="1548" t="s">
        <v>373</v>
      </c>
      <c r="K19" s="1549" t="s">
        <v>373</v>
      </c>
      <c r="L19" s="1549" t="s">
        <v>373</v>
      </c>
      <c r="M19" s="1550" t="s">
        <v>373</v>
      </c>
      <c r="N19" s="771" t="s">
        <v>373</v>
      </c>
      <c r="O19" s="773" t="s">
        <v>373</v>
      </c>
      <c r="P19" s="1512"/>
      <c r="Q19" s="1548" t="s">
        <v>373</v>
      </c>
      <c r="R19" s="1549" t="s">
        <v>515</v>
      </c>
      <c r="S19" s="1549" t="s">
        <v>515</v>
      </c>
      <c r="T19" s="1550" t="s">
        <v>515</v>
      </c>
      <c r="U19" s="771" t="s">
        <v>373</v>
      </c>
      <c r="V19" s="773" t="s">
        <v>373</v>
      </c>
      <c r="W19" s="1512"/>
      <c r="X19" s="1551" t="s">
        <v>515</v>
      </c>
      <c r="Y19" s="1531"/>
      <c r="Z19" s="774" t="s">
        <v>373</v>
      </c>
      <c r="AA19" s="773" t="s">
        <v>373</v>
      </c>
      <c r="AB19" s="1546"/>
      <c r="AC19" s="1546"/>
      <c r="AD19" s="1546"/>
      <c r="AE19" s="1546"/>
    </row>
    <row r="20" spans="1:31" s="756" customFormat="1">
      <c r="A20" s="1547" t="s">
        <v>329</v>
      </c>
      <c r="B20" s="1512"/>
      <c r="C20" s="1548" t="s">
        <v>373</v>
      </c>
      <c r="D20" s="1549">
        <v>431.46140000000003</v>
      </c>
      <c r="E20" s="1549">
        <v>414.48599999999999</v>
      </c>
      <c r="F20" s="1550">
        <v>420.77499999999998</v>
      </c>
      <c r="G20" s="771">
        <v>-1.762800000000027</v>
      </c>
      <c r="H20" s="772">
        <v>-4.1719344399483438E-3</v>
      </c>
      <c r="I20" s="1543"/>
      <c r="J20" s="1548" t="s">
        <v>373</v>
      </c>
      <c r="K20" s="1549" t="s">
        <v>373</v>
      </c>
      <c r="L20" s="1549" t="s">
        <v>373</v>
      </c>
      <c r="M20" s="1550" t="s">
        <v>373</v>
      </c>
      <c r="N20" s="771" t="s">
        <v>373</v>
      </c>
      <c r="O20" s="773" t="s">
        <v>373</v>
      </c>
      <c r="P20" s="1512"/>
      <c r="Q20" s="1548" t="s">
        <v>373</v>
      </c>
      <c r="R20" s="1549">
        <v>458.1909</v>
      </c>
      <c r="S20" s="1549">
        <v>475.60550000000001</v>
      </c>
      <c r="T20" s="1550">
        <v>471.3383</v>
      </c>
      <c r="U20" s="771">
        <v>1.5803000000000225</v>
      </c>
      <c r="V20" s="773">
        <v>3.3640725650228021E-3</v>
      </c>
      <c r="W20" s="1512"/>
      <c r="X20" s="1552">
        <v>455.62759999999997</v>
      </c>
      <c r="Y20" s="1512"/>
      <c r="Z20" s="774">
        <v>0.54159999999995989</v>
      </c>
      <c r="AA20" s="773">
        <v>1.1901047274580634E-3</v>
      </c>
      <c r="AB20" s="1546"/>
      <c r="AC20" s="1546"/>
      <c r="AD20" s="1546"/>
      <c r="AE20" s="1546"/>
    </row>
    <row r="21" spans="1:31" s="756" customFormat="1">
      <c r="A21" s="1547" t="s">
        <v>330</v>
      </c>
      <c r="B21" s="1512"/>
      <c r="C21" s="1548">
        <v>502.94619999999998</v>
      </c>
      <c r="D21" s="1549">
        <v>519.51080000000002</v>
      </c>
      <c r="E21" s="1549" t="s">
        <v>373</v>
      </c>
      <c r="F21" s="1550">
        <v>510.9178</v>
      </c>
      <c r="G21" s="771">
        <v>4.7868000000000279</v>
      </c>
      <c r="H21" s="772">
        <v>9.4576305343874179E-3</v>
      </c>
      <c r="I21" s="1543"/>
      <c r="J21" s="1548" t="s">
        <v>373</v>
      </c>
      <c r="K21" s="1549" t="s">
        <v>373</v>
      </c>
      <c r="L21" s="1549" t="s">
        <v>373</v>
      </c>
      <c r="M21" s="1550" t="s">
        <v>373</v>
      </c>
      <c r="N21" s="771" t="s">
        <v>373</v>
      </c>
      <c r="O21" s="773" t="s">
        <v>373</v>
      </c>
      <c r="P21" s="1512"/>
      <c r="Q21" s="1548" t="s">
        <v>373</v>
      </c>
      <c r="R21" s="1549">
        <v>256.90640000000002</v>
      </c>
      <c r="S21" s="1549" t="s">
        <v>373</v>
      </c>
      <c r="T21" s="1550">
        <v>256.90640000000002</v>
      </c>
      <c r="U21" s="771" t="s">
        <v>373</v>
      </c>
      <c r="V21" s="773" t="s">
        <v>373</v>
      </c>
      <c r="W21" s="1512"/>
      <c r="X21" s="1552">
        <v>507.36700000000002</v>
      </c>
      <c r="Y21" s="1531"/>
      <c r="Z21" s="774">
        <v>4.7198999999999955</v>
      </c>
      <c r="AA21" s="773">
        <v>9.3900870013972071E-3</v>
      </c>
      <c r="AB21" s="1546"/>
      <c r="AC21" s="1546"/>
      <c r="AD21" s="1546"/>
      <c r="AE21" s="1546"/>
    </row>
    <row r="22" spans="1:31" s="756" customFormat="1">
      <c r="A22" s="1547" t="s">
        <v>331</v>
      </c>
      <c r="B22" s="1512"/>
      <c r="C22" s="1548" t="s">
        <v>373</v>
      </c>
      <c r="D22" s="1549" t="s">
        <v>515</v>
      </c>
      <c r="E22" s="1549" t="s">
        <v>373</v>
      </c>
      <c r="F22" s="1550" t="s">
        <v>515</v>
      </c>
      <c r="G22" s="785" t="s">
        <v>373</v>
      </c>
      <c r="H22" s="786" t="s">
        <v>373</v>
      </c>
      <c r="I22" s="1543"/>
      <c r="J22" s="1548" t="s">
        <v>373</v>
      </c>
      <c r="K22" s="1549" t="s">
        <v>373</v>
      </c>
      <c r="L22" s="1549" t="s">
        <v>373</v>
      </c>
      <c r="M22" s="1550" t="s">
        <v>373</v>
      </c>
      <c r="N22" s="771" t="s">
        <v>373</v>
      </c>
      <c r="O22" s="773" t="s">
        <v>373</v>
      </c>
      <c r="P22" s="1512"/>
      <c r="Q22" s="1548" t="s">
        <v>373</v>
      </c>
      <c r="R22" s="1549" t="s">
        <v>373</v>
      </c>
      <c r="S22" s="1549" t="s">
        <v>373</v>
      </c>
      <c r="T22" s="1550" t="s">
        <v>373</v>
      </c>
      <c r="U22" s="771" t="s">
        <v>373</v>
      </c>
      <c r="V22" s="773" t="s">
        <v>373</v>
      </c>
      <c r="W22" s="1512"/>
      <c r="X22" s="1552" t="s">
        <v>515</v>
      </c>
      <c r="Y22" s="1531"/>
      <c r="Z22" s="774"/>
      <c r="AA22" s="773"/>
      <c r="AB22" s="1546"/>
      <c r="AC22" s="1546"/>
      <c r="AD22" s="1546"/>
      <c r="AE22" s="1546"/>
    </row>
    <row r="23" spans="1:31" s="756" customFormat="1">
      <c r="A23" s="1547" t="s">
        <v>332</v>
      </c>
      <c r="B23" s="1512"/>
      <c r="C23" s="1553" t="s">
        <v>373</v>
      </c>
      <c r="D23" s="1554" t="s">
        <v>373</v>
      </c>
      <c r="E23" s="1554" t="s">
        <v>373</v>
      </c>
      <c r="F23" s="1555" t="s">
        <v>373</v>
      </c>
      <c r="G23" s="771"/>
      <c r="H23" s="772"/>
      <c r="I23" s="1556"/>
      <c r="J23" s="1553">
        <v>512.38959999999997</v>
      </c>
      <c r="K23" s="1554">
        <v>531.65620000000001</v>
      </c>
      <c r="L23" s="1554">
        <v>555.08460000000002</v>
      </c>
      <c r="M23" s="1555">
        <v>541.89739999999995</v>
      </c>
      <c r="N23" s="771">
        <v>-1.3621000000000549</v>
      </c>
      <c r="O23" s="773">
        <v>-2.5072732276196774E-3</v>
      </c>
      <c r="P23" s="1512"/>
      <c r="Q23" s="1553" t="s">
        <v>373</v>
      </c>
      <c r="R23" s="1554" t="s">
        <v>373</v>
      </c>
      <c r="S23" s="1554" t="s">
        <v>373</v>
      </c>
      <c r="T23" s="1555" t="s">
        <v>373</v>
      </c>
      <c r="U23" s="771" t="s">
        <v>373</v>
      </c>
      <c r="V23" s="773" t="s">
        <v>373</v>
      </c>
      <c r="W23" s="1512"/>
      <c r="X23" s="1552">
        <v>541.89739999999995</v>
      </c>
      <c r="Y23" s="1545"/>
      <c r="Z23" s="774">
        <v>-1.3621000000000549</v>
      </c>
      <c r="AA23" s="773">
        <v>-2.5072732276196774E-3</v>
      </c>
      <c r="AB23" s="1546"/>
      <c r="AC23" s="1546"/>
      <c r="AD23" s="1546"/>
      <c r="AE23" s="1546"/>
    </row>
    <row r="24" spans="1:31" s="756" customFormat="1">
      <c r="A24" s="1547" t="s">
        <v>333</v>
      </c>
      <c r="B24" s="1512"/>
      <c r="C24" s="1548" t="s">
        <v>373</v>
      </c>
      <c r="D24" s="1549">
        <v>425.65179999999998</v>
      </c>
      <c r="E24" s="1549">
        <v>453.14429999999999</v>
      </c>
      <c r="F24" s="1550">
        <v>443.99110000000002</v>
      </c>
      <c r="G24" s="771">
        <v>0</v>
      </c>
      <c r="H24" s="772">
        <v>0</v>
      </c>
      <c r="I24" s="1543"/>
      <c r="J24" s="1548" t="s">
        <v>373</v>
      </c>
      <c r="K24" s="1549" t="s">
        <v>373</v>
      </c>
      <c r="L24" s="1549" t="s">
        <v>373</v>
      </c>
      <c r="M24" s="1550" t="s">
        <v>373</v>
      </c>
      <c r="N24" s="771" t="s">
        <v>373</v>
      </c>
      <c r="O24" s="773" t="s">
        <v>373</v>
      </c>
      <c r="P24" s="1512"/>
      <c r="Q24" s="1548" t="s">
        <v>373</v>
      </c>
      <c r="R24" s="1549" t="s">
        <v>373</v>
      </c>
      <c r="S24" s="1549">
        <v>474.8954</v>
      </c>
      <c r="T24" s="1550">
        <v>474.8954</v>
      </c>
      <c r="U24" s="771">
        <v>6.7386999999999944</v>
      </c>
      <c r="V24" s="773">
        <v>1.4394112056924424E-2</v>
      </c>
      <c r="W24" s="1512"/>
      <c r="X24" s="1552">
        <v>460.15640000000002</v>
      </c>
      <c r="Y24" s="1545"/>
      <c r="Z24" s="774">
        <v>3.5249000000000024</v>
      </c>
      <c r="AA24" s="773">
        <v>7.7193535706581162E-3</v>
      </c>
      <c r="AB24" s="1546"/>
      <c r="AC24" s="1546"/>
      <c r="AD24" s="1546"/>
      <c r="AE24" s="1546"/>
    </row>
    <row r="25" spans="1:31" s="756" customFormat="1">
      <c r="A25" s="1547" t="s">
        <v>334</v>
      </c>
      <c r="B25" s="1512"/>
      <c r="C25" s="1548">
        <v>520.43230000000005</v>
      </c>
      <c r="D25" s="1549">
        <v>532.41570000000002</v>
      </c>
      <c r="E25" s="1549" t="s">
        <v>373</v>
      </c>
      <c r="F25" s="1550">
        <v>524.91459999999995</v>
      </c>
      <c r="G25" s="771">
        <v>4.3857999999999038</v>
      </c>
      <c r="H25" s="772">
        <v>8.4256625185770151E-3</v>
      </c>
      <c r="I25" s="1543"/>
      <c r="J25" s="1548" t="s">
        <v>373</v>
      </c>
      <c r="K25" s="1549" t="s">
        <v>373</v>
      </c>
      <c r="L25" s="1549" t="s">
        <v>373</v>
      </c>
      <c r="M25" s="1550" t="s">
        <v>373</v>
      </c>
      <c r="N25" s="771" t="s">
        <v>373</v>
      </c>
      <c r="O25" s="773" t="s">
        <v>373</v>
      </c>
      <c r="P25" s="1512"/>
      <c r="Q25" s="1548">
        <v>522.22529999999995</v>
      </c>
      <c r="R25" s="1549">
        <v>536.68110000000001</v>
      </c>
      <c r="S25" s="1549">
        <v>474.8954</v>
      </c>
      <c r="T25" s="1550">
        <v>531.10550000000001</v>
      </c>
      <c r="U25" s="771">
        <v>0.29660000000001219</v>
      </c>
      <c r="V25" s="773">
        <v>5.5876983223157595E-4</v>
      </c>
      <c r="W25" s="1512"/>
      <c r="X25" s="1552">
        <v>528.31889999999999</v>
      </c>
      <c r="Y25" s="1545"/>
      <c r="Z25" s="774">
        <v>2.137299999999982</v>
      </c>
      <c r="AA25" s="773">
        <v>4.0619056234576512E-3</v>
      </c>
      <c r="AB25" s="1546"/>
      <c r="AC25" s="1546"/>
      <c r="AD25" s="1546"/>
      <c r="AE25" s="1546"/>
    </row>
    <row r="26" spans="1:31" s="756" customFormat="1">
      <c r="A26" s="1547" t="s">
        <v>335</v>
      </c>
      <c r="B26" s="1512"/>
      <c r="C26" s="1553">
        <v>526.92409999999995</v>
      </c>
      <c r="D26" s="1554">
        <v>534.29240000000004</v>
      </c>
      <c r="E26" s="1554">
        <v>528.74760000000003</v>
      </c>
      <c r="F26" s="1555">
        <v>529.2133</v>
      </c>
      <c r="G26" s="771">
        <v>0</v>
      </c>
      <c r="H26" s="772">
        <v>0</v>
      </c>
      <c r="I26" s="1543"/>
      <c r="J26" s="1553" t="s">
        <v>373</v>
      </c>
      <c r="K26" s="1554">
        <v>538</v>
      </c>
      <c r="L26" s="1554" t="s">
        <v>95</v>
      </c>
      <c r="M26" s="1555">
        <v>525.81079999999997</v>
      </c>
      <c r="N26" s="771" t="s">
        <v>373</v>
      </c>
      <c r="O26" s="773" t="s">
        <v>373</v>
      </c>
      <c r="P26" s="1512"/>
      <c r="Q26" s="1553" t="s">
        <v>373</v>
      </c>
      <c r="R26" s="1554" t="s">
        <v>373</v>
      </c>
      <c r="S26" s="1554" t="s">
        <v>373</v>
      </c>
      <c r="T26" s="1555" t="s">
        <v>373</v>
      </c>
      <c r="U26" s="771" t="s">
        <v>373</v>
      </c>
      <c r="V26" s="773" t="s">
        <v>373</v>
      </c>
      <c r="W26" s="1512"/>
      <c r="X26" s="1552">
        <v>528.68349999999998</v>
      </c>
      <c r="Y26" s="1531"/>
      <c r="Z26" s="774" t="s">
        <v>373</v>
      </c>
      <c r="AA26" s="773" t="s">
        <v>373</v>
      </c>
      <c r="AB26" s="1546"/>
      <c r="AC26" s="1546"/>
      <c r="AD26" s="1546"/>
      <c r="AE26" s="1546"/>
    </row>
    <row r="27" spans="1:31" s="756" customFormat="1">
      <c r="A27" s="1547" t="s">
        <v>336</v>
      </c>
      <c r="B27" s="1512"/>
      <c r="C27" s="1553">
        <v>475.892</v>
      </c>
      <c r="D27" s="1554">
        <v>490.916</v>
      </c>
      <c r="E27" s="1554" t="s">
        <v>373</v>
      </c>
      <c r="F27" s="1555">
        <v>487.18310000000002</v>
      </c>
      <c r="G27" s="771">
        <v>-6.870399999999961</v>
      </c>
      <c r="H27" s="772">
        <v>-1.3906186273348831E-2</v>
      </c>
      <c r="I27" s="1543"/>
      <c r="J27" s="1553" t="s">
        <v>373</v>
      </c>
      <c r="K27" s="1554" t="s">
        <v>373</v>
      </c>
      <c r="L27" s="1554" t="s">
        <v>373</v>
      </c>
      <c r="M27" s="1555" t="s">
        <v>373</v>
      </c>
      <c r="N27" s="771" t="s">
        <v>373</v>
      </c>
      <c r="O27" s="773" t="s">
        <v>373</v>
      </c>
      <c r="P27" s="1512"/>
      <c r="Q27" s="1553" t="s">
        <v>373</v>
      </c>
      <c r="R27" s="1554">
        <v>504.34550000000002</v>
      </c>
      <c r="S27" s="1554">
        <v>504.34550000000002</v>
      </c>
      <c r="T27" s="1555">
        <v>550.96469999999999</v>
      </c>
      <c r="U27" s="771" t="s">
        <v>373</v>
      </c>
      <c r="V27" s="773" t="s">
        <v>373</v>
      </c>
      <c r="W27" s="1512"/>
      <c r="X27" s="1552">
        <v>489.72269999999997</v>
      </c>
      <c r="Y27" s="1531"/>
      <c r="Z27" s="774">
        <v>-6.5969000000000051</v>
      </c>
      <c r="AA27" s="773">
        <v>-1.3291637082234908E-2</v>
      </c>
      <c r="AB27" s="1546"/>
      <c r="AC27" s="1546"/>
      <c r="AD27" s="1546"/>
      <c r="AE27" s="1546"/>
    </row>
    <row r="28" spans="1:31" s="756" customFormat="1">
      <c r="A28" s="1547" t="s">
        <v>337</v>
      </c>
      <c r="B28" s="1512"/>
      <c r="C28" s="1548">
        <v>528.70460000000003</v>
      </c>
      <c r="D28" s="1549">
        <v>488.27620000000002</v>
      </c>
      <c r="E28" s="1549">
        <v>462.37079999999997</v>
      </c>
      <c r="F28" s="1550">
        <v>522.51049999999998</v>
      </c>
      <c r="G28" s="775">
        <v>-6.740099999999984</v>
      </c>
      <c r="H28" s="772">
        <v>-1.2735176870843357E-2</v>
      </c>
      <c r="I28" s="1543"/>
      <c r="J28" s="1548" t="s">
        <v>373</v>
      </c>
      <c r="K28" s="1549" t="s">
        <v>373</v>
      </c>
      <c r="L28" s="1549" t="s">
        <v>373</v>
      </c>
      <c r="M28" s="1550" t="s">
        <v>373</v>
      </c>
      <c r="N28" s="771" t="s">
        <v>373</v>
      </c>
      <c r="O28" s="773" t="s">
        <v>373</v>
      </c>
      <c r="P28" s="1512"/>
      <c r="Q28" s="1548">
        <v>490.63799999999998</v>
      </c>
      <c r="R28" s="1549">
        <v>569.7373</v>
      </c>
      <c r="S28" s="1549">
        <v>593.51469999999995</v>
      </c>
      <c r="T28" s="1550">
        <v>539.53930000000003</v>
      </c>
      <c r="U28" s="771">
        <v>-2.4010999999999285</v>
      </c>
      <c r="V28" s="773">
        <v>-4.4305609989584438E-3</v>
      </c>
      <c r="W28" s="1512"/>
      <c r="X28" s="1552">
        <v>523.36369999999999</v>
      </c>
      <c r="Y28" s="1531"/>
      <c r="Z28" s="774">
        <v>-6.5226999999999862</v>
      </c>
      <c r="AA28" s="773">
        <v>-1.2309619571289176E-2</v>
      </c>
      <c r="AB28" s="1546"/>
      <c r="AC28" s="1546"/>
      <c r="AD28" s="1546"/>
      <c r="AE28" s="1546"/>
    </row>
    <row r="29" spans="1:31" s="756" customFormat="1">
      <c r="A29" s="1547" t="s">
        <v>338</v>
      </c>
      <c r="B29" s="1512"/>
      <c r="C29" s="1548" t="s">
        <v>373</v>
      </c>
      <c r="D29" s="1549" t="s">
        <v>373</v>
      </c>
      <c r="E29" s="1549" t="s">
        <v>373</v>
      </c>
      <c r="F29" s="1550" t="s">
        <v>373</v>
      </c>
      <c r="G29" s="771">
        <v>0</v>
      </c>
      <c r="H29" s="772">
        <v>0</v>
      </c>
      <c r="I29" s="1543"/>
      <c r="J29" s="1548" t="s">
        <v>373</v>
      </c>
      <c r="K29" s="1549" t="s">
        <v>373</v>
      </c>
      <c r="L29" s="1549" t="s">
        <v>373</v>
      </c>
      <c r="M29" s="1550" t="s">
        <v>373</v>
      </c>
      <c r="N29" s="771" t="s">
        <v>373</v>
      </c>
      <c r="O29" s="773" t="s">
        <v>373</v>
      </c>
      <c r="P29" s="1512"/>
      <c r="Q29" s="1548" t="s">
        <v>373</v>
      </c>
      <c r="R29" s="1549" t="s">
        <v>373</v>
      </c>
      <c r="S29" s="1549" t="s">
        <v>373</v>
      </c>
      <c r="T29" s="1550" t="s">
        <v>373</v>
      </c>
      <c r="U29" s="771" t="s">
        <v>373</v>
      </c>
      <c r="V29" s="773" t="s">
        <v>373</v>
      </c>
      <c r="W29" s="1512"/>
      <c r="X29" s="1552" t="s">
        <v>373</v>
      </c>
      <c r="Y29" s="1545"/>
      <c r="Z29" s="774" t="s">
        <v>373</v>
      </c>
      <c r="AA29" s="773" t="s">
        <v>373</v>
      </c>
      <c r="AB29" s="1546"/>
      <c r="AC29" s="1546"/>
      <c r="AD29" s="1546"/>
      <c r="AE29" s="1546"/>
    </row>
    <row r="30" spans="1:31" s="756" customFormat="1">
      <c r="A30" s="1547" t="s">
        <v>339</v>
      </c>
      <c r="B30" s="1512"/>
      <c r="C30" s="1548" t="s">
        <v>373</v>
      </c>
      <c r="D30" s="1549">
        <v>391.90140000000002</v>
      </c>
      <c r="E30" s="1549" t="s">
        <v>373</v>
      </c>
      <c r="F30" s="1550">
        <v>391.90140000000002</v>
      </c>
      <c r="G30" s="771">
        <v>-13.263599999999997</v>
      </c>
      <c r="H30" s="772">
        <v>-3.2736292621524554E-2</v>
      </c>
      <c r="I30" s="1543"/>
      <c r="J30" s="1548" t="s">
        <v>373</v>
      </c>
      <c r="K30" s="1549" t="s">
        <v>373</v>
      </c>
      <c r="L30" s="1549" t="s">
        <v>373</v>
      </c>
      <c r="M30" s="1550" t="s">
        <v>373</v>
      </c>
      <c r="N30" s="771" t="s">
        <v>373</v>
      </c>
      <c r="O30" s="773" t="s">
        <v>373</v>
      </c>
      <c r="P30" s="1512"/>
      <c r="Q30" s="1548" t="s">
        <v>373</v>
      </c>
      <c r="R30" s="1549">
        <v>332.17520000000002</v>
      </c>
      <c r="S30" s="1549" t="s">
        <v>373</v>
      </c>
      <c r="T30" s="1550">
        <v>332.17520000000002</v>
      </c>
      <c r="U30" s="771">
        <v>-65.319399999999973</v>
      </c>
      <c r="V30" s="773">
        <v>-0.16432776696840656</v>
      </c>
      <c r="W30" s="1512"/>
      <c r="X30" s="1552">
        <v>379.2928</v>
      </c>
      <c r="Y30" s="1545"/>
      <c r="Z30" s="774">
        <v>-24.252900000000011</v>
      </c>
      <c r="AA30" s="773">
        <v>-6.0099512892839657E-2</v>
      </c>
      <c r="AB30" s="1546"/>
      <c r="AC30" s="1546"/>
      <c r="AD30" s="1546"/>
      <c r="AE30" s="1546"/>
    </row>
    <row r="31" spans="1:31" s="756" customFormat="1">
      <c r="A31" s="1547" t="s">
        <v>340</v>
      </c>
      <c r="B31" s="1512"/>
      <c r="C31" s="1548" t="s">
        <v>373</v>
      </c>
      <c r="D31" s="1549">
        <v>413.35270000000003</v>
      </c>
      <c r="E31" s="1549">
        <v>411.65469999999999</v>
      </c>
      <c r="F31" s="1550">
        <v>412.13819999999998</v>
      </c>
      <c r="G31" s="771">
        <v>-2.4582000000000335</v>
      </c>
      <c r="H31" s="772">
        <v>-5.9291397609820828E-3</v>
      </c>
      <c r="I31" s="1543"/>
      <c r="J31" s="1548" t="s">
        <v>373</v>
      </c>
      <c r="K31" s="1549" t="s">
        <v>373</v>
      </c>
      <c r="L31" s="1549" t="s">
        <v>373</v>
      </c>
      <c r="M31" s="1550" t="s">
        <v>373</v>
      </c>
      <c r="N31" s="771" t="s">
        <v>373</v>
      </c>
      <c r="O31" s="773" t="s">
        <v>373</v>
      </c>
      <c r="P31" s="1512"/>
      <c r="Q31" s="1548" t="s">
        <v>373</v>
      </c>
      <c r="R31" s="1549" t="s">
        <v>515</v>
      </c>
      <c r="S31" s="1549" t="s">
        <v>373</v>
      </c>
      <c r="T31" s="1550" t="s">
        <v>515</v>
      </c>
      <c r="U31" s="771" t="s">
        <v>373</v>
      </c>
      <c r="V31" s="773" t="s">
        <v>373</v>
      </c>
      <c r="W31" s="1512"/>
      <c r="X31" s="1552" t="s">
        <v>515</v>
      </c>
      <c r="Y31" s="1545"/>
      <c r="Z31" s="774" t="s">
        <v>373</v>
      </c>
      <c r="AA31" s="773" t="s">
        <v>373</v>
      </c>
      <c r="AB31" s="1546"/>
      <c r="AC31" s="1546"/>
      <c r="AD31" s="1546"/>
      <c r="AE31" s="1546"/>
    </row>
    <row r="32" spans="1:31" s="756" customFormat="1">
      <c r="A32" s="1547" t="s">
        <v>341</v>
      </c>
      <c r="B32" s="1512"/>
      <c r="C32" s="1548" t="s">
        <v>515</v>
      </c>
      <c r="D32" s="1554">
        <v>534.60469999999998</v>
      </c>
      <c r="E32" s="1554" t="s">
        <v>373</v>
      </c>
      <c r="F32" s="1555" t="s">
        <v>515</v>
      </c>
      <c r="G32" s="771" t="s">
        <v>373</v>
      </c>
      <c r="H32" s="772" t="s">
        <v>373</v>
      </c>
      <c r="I32" s="1543"/>
      <c r="J32" s="1548" t="s">
        <v>373</v>
      </c>
      <c r="K32" s="1554" t="s">
        <v>373</v>
      </c>
      <c r="L32" s="1554" t="s">
        <v>373</v>
      </c>
      <c r="M32" s="1555" t="s">
        <v>373</v>
      </c>
      <c r="N32" s="771" t="s">
        <v>373</v>
      </c>
      <c r="O32" s="773" t="s">
        <v>373</v>
      </c>
      <c r="P32" s="1512"/>
      <c r="Q32" s="1548" t="s">
        <v>373</v>
      </c>
      <c r="R32" s="1554" t="s">
        <v>373</v>
      </c>
      <c r="S32" s="1554" t="s">
        <v>373</v>
      </c>
      <c r="T32" s="1555" t="s">
        <v>373</v>
      </c>
      <c r="U32" s="771" t="s">
        <v>373</v>
      </c>
      <c r="V32" s="773" t="s">
        <v>373</v>
      </c>
      <c r="W32" s="1512"/>
      <c r="X32" s="1552" t="s">
        <v>515</v>
      </c>
      <c r="Y32" s="1545"/>
      <c r="Z32" s="774" t="s">
        <v>373</v>
      </c>
      <c r="AA32" s="773" t="s">
        <v>373</v>
      </c>
      <c r="AB32" s="1546"/>
      <c r="AC32" s="1546"/>
      <c r="AD32" s="1546"/>
      <c r="AE32" s="1546"/>
    </row>
    <row r="33" spans="1:31" s="756" customFormat="1">
      <c r="A33" s="1547" t="s">
        <v>342</v>
      </c>
      <c r="B33" s="1512"/>
      <c r="C33" s="1548" t="s">
        <v>373</v>
      </c>
      <c r="D33" s="1554">
        <v>173.53630000000001</v>
      </c>
      <c r="E33" s="1554" t="s">
        <v>373</v>
      </c>
      <c r="F33" s="1555">
        <v>173.53630000000001</v>
      </c>
      <c r="G33" s="771">
        <v>-34.743899999999996</v>
      </c>
      <c r="H33" s="772">
        <v>-0.16681326405486452</v>
      </c>
      <c r="I33" s="1543"/>
      <c r="J33" s="1548" t="s">
        <v>373</v>
      </c>
      <c r="K33" s="1554" t="s">
        <v>373</v>
      </c>
      <c r="L33" s="1554" t="s">
        <v>373</v>
      </c>
      <c r="M33" s="1555" t="s">
        <v>373</v>
      </c>
      <c r="N33" s="771" t="s">
        <v>373</v>
      </c>
      <c r="O33" s="773" t="s">
        <v>373</v>
      </c>
      <c r="P33" s="1512"/>
      <c r="Q33" s="1548" t="s">
        <v>373</v>
      </c>
      <c r="R33" s="1554" t="s">
        <v>373</v>
      </c>
      <c r="S33" s="1554" t="s">
        <v>373</v>
      </c>
      <c r="T33" s="1555" t="s">
        <v>373</v>
      </c>
      <c r="U33" s="771" t="s">
        <v>373</v>
      </c>
      <c r="V33" s="773" t="s">
        <v>373</v>
      </c>
      <c r="W33" s="1512"/>
      <c r="X33" s="1552">
        <v>173.53630000000001</v>
      </c>
      <c r="Y33" s="1545"/>
      <c r="Z33" s="774">
        <v>-34.743899999999996</v>
      </c>
      <c r="AA33" s="773">
        <v>-0.16681326405486452</v>
      </c>
      <c r="AB33" s="1546"/>
      <c r="AC33" s="1546"/>
      <c r="AD33" s="1546"/>
      <c r="AE33" s="1546"/>
    </row>
    <row r="34" spans="1:31" s="756" customFormat="1">
      <c r="A34" s="1547" t="s">
        <v>343</v>
      </c>
      <c r="B34" s="1512"/>
      <c r="C34" s="1548" t="s">
        <v>373</v>
      </c>
      <c r="D34" s="1554" t="s">
        <v>373</v>
      </c>
      <c r="E34" s="1554" t="s">
        <v>373</v>
      </c>
      <c r="F34" s="1555" t="s">
        <v>373</v>
      </c>
      <c r="G34" s="771"/>
      <c r="H34" s="772" t="s">
        <v>373</v>
      </c>
      <c r="I34" s="1543"/>
      <c r="J34" s="1548" t="s">
        <v>373</v>
      </c>
      <c r="K34" s="1554" t="s">
        <v>373</v>
      </c>
      <c r="L34" s="1554" t="s">
        <v>373</v>
      </c>
      <c r="M34" s="1555" t="s">
        <v>373</v>
      </c>
      <c r="N34" s="771" t="s">
        <v>373</v>
      </c>
      <c r="O34" s="773" t="s">
        <v>373</v>
      </c>
      <c r="P34" s="1512"/>
      <c r="Q34" s="1548" t="s">
        <v>373</v>
      </c>
      <c r="R34" s="1554" t="s">
        <v>373</v>
      </c>
      <c r="S34" s="1554" t="s">
        <v>373</v>
      </c>
      <c r="T34" s="1555" t="s">
        <v>373</v>
      </c>
      <c r="U34" s="771" t="s">
        <v>373</v>
      </c>
      <c r="V34" s="773" t="s">
        <v>373</v>
      </c>
      <c r="W34" s="1512"/>
      <c r="X34" s="1552" t="s">
        <v>373</v>
      </c>
      <c r="Y34" s="1545"/>
      <c r="Z34" s="774" t="s">
        <v>373</v>
      </c>
      <c r="AA34" s="773" t="s">
        <v>373</v>
      </c>
      <c r="AB34" s="1546"/>
      <c r="AC34" s="1546"/>
      <c r="AD34" s="1546"/>
      <c r="AE34" s="1546"/>
    </row>
    <row r="35" spans="1:31" s="756" customFormat="1">
      <c r="A35" s="1547" t="s">
        <v>344</v>
      </c>
      <c r="B35" s="1512"/>
      <c r="C35" s="1548" t="s">
        <v>373</v>
      </c>
      <c r="D35" s="1549">
        <v>429.42950000000002</v>
      </c>
      <c r="E35" s="1549">
        <v>402.34609999999998</v>
      </c>
      <c r="F35" s="1550">
        <v>415.52120000000002</v>
      </c>
      <c r="G35" s="771">
        <v>84.862000000000023</v>
      </c>
      <c r="H35" s="772">
        <v>0.25664490811082841</v>
      </c>
      <c r="I35" s="1543"/>
      <c r="J35" s="1548" t="s">
        <v>373</v>
      </c>
      <c r="K35" s="1549" t="s">
        <v>373</v>
      </c>
      <c r="L35" s="1549" t="s">
        <v>373</v>
      </c>
      <c r="M35" s="1550" t="s">
        <v>373</v>
      </c>
      <c r="N35" s="771" t="s">
        <v>373</v>
      </c>
      <c r="O35" s="773" t="s">
        <v>373</v>
      </c>
      <c r="P35" s="1512"/>
      <c r="Q35" s="1548" t="s">
        <v>373</v>
      </c>
      <c r="R35" s="1549">
        <v>494.61509999999998</v>
      </c>
      <c r="S35" s="1549">
        <v>484.19009999999997</v>
      </c>
      <c r="T35" s="1550">
        <v>485.7749</v>
      </c>
      <c r="U35" s="771">
        <v>2.8987000000000194</v>
      </c>
      <c r="V35" s="773">
        <v>6.0029879294114519E-3</v>
      </c>
      <c r="W35" s="1512"/>
      <c r="X35" s="1552">
        <v>471.37</v>
      </c>
      <c r="Y35" s="1531"/>
      <c r="Z35" s="774">
        <v>19.704499999999996</v>
      </c>
      <c r="AA35" s="773">
        <v>4.3626311949883201E-2</v>
      </c>
      <c r="AB35" s="1546"/>
      <c r="AC35" s="1546"/>
      <c r="AD35" s="1546"/>
      <c r="AE35" s="1546"/>
    </row>
    <row r="36" spans="1:31" s="756" customFormat="1">
      <c r="A36" s="1547" t="s">
        <v>345</v>
      </c>
      <c r="B36" s="1512"/>
      <c r="C36" s="1548">
        <v>480.34570000000002</v>
      </c>
      <c r="D36" s="1549">
        <v>488.4556</v>
      </c>
      <c r="E36" s="1549" t="s">
        <v>373</v>
      </c>
      <c r="F36" s="1550">
        <v>483.01639999999998</v>
      </c>
      <c r="G36" s="771">
        <v>2.4590999999999781</v>
      </c>
      <c r="H36" s="772">
        <v>5.1171837364658579E-3</v>
      </c>
      <c r="I36" s="1543"/>
      <c r="J36" s="1548" t="s">
        <v>373</v>
      </c>
      <c r="K36" s="1549" t="s">
        <v>373</v>
      </c>
      <c r="L36" s="1549" t="s">
        <v>373</v>
      </c>
      <c r="M36" s="1550" t="s">
        <v>373</v>
      </c>
      <c r="N36" s="771" t="s">
        <v>373</v>
      </c>
      <c r="O36" s="773" t="s">
        <v>373</v>
      </c>
      <c r="P36" s="1512"/>
      <c r="Q36" s="1548">
        <v>527.86739999999998</v>
      </c>
      <c r="R36" s="1549">
        <v>511.15469999999999</v>
      </c>
      <c r="S36" s="1549" t="s">
        <v>373</v>
      </c>
      <c r="T36" s="1550">
        <v>521.14919999999995</v>
      </c>
      <c r="U36" s="771">
        <v>-7.1073000000000093</v>
      </c>
      <c r="V36" s="773">
        <v>-1.3454259436466942E-2</v>
      </c>
      <c r="W36" s="1512"/>
      <c r="X36" s="1552">
        <v>484.96100000000001</v>
      </c>
      <c r="Y36" s="1531"/>
      <c r="Z36" s="774">
        <v>1.9712999999999852</v>
      </c>
      <c r="AA36" s="773">
        <v>4.0814534968343086E-3</v>
      </c>
      <c r="AB36" s="1546"/>
      <c r="AC36" s="1546"/>
      <c r="AD36" s="1546"/>
      <c r="AE36" s="1546"/>
    </row>
    <row r="37" spans="1:31" s="756" customFormat="1">
      <c r="A37" s="1547" t="s">
        <v>346</v>
      </c>
      <c r="B37" s="1512"/>
      <c r="C37" s="1548" t="s">
        <v>373</v>
      </c>
      <c r="D37" s="1549">
        <v>473.53719999999998</v>
      </c>
      <c r="E37" s="1549">
        <v>482.04430000000002</v>
      </c>
      <c r="F37" s="1550">
        <v>479.23439999999999</v>
      </c>
      <c r="G37" s="771">
        <v>3.3822000000000116</v>
      </c>
      <c r="H37" s="772">
        <v>7.1076691460079111E-3</v>
      </c>
      <c r="I37" s="1543"/>
      <c r="J37" s="1548" t="s">
        <v>373</v>
      </c>
      <c r="K37" s="1549" t="s">
        <v>373</v>
      </c>
      <c r="L37" s="1549" t="s">
        <v>373</v>
      </c>
      <c r="M37" s="1550" t="s">
        <v>373</v>
      </c>
      <c r="N37" s="771" t="s">
        <v>373</v>
      </c>
      <c r="O37" s="773" t="s">
        <v>373</v>
      </c>
      <c r="P37" s="1512"/>
      <c r="Q37" s="1548" t="s">
        <v>373</v>
      </c>
      <c r="R37" s="1549">
        <v>469.56259999999997</v>
      </c>
      <c r="S37" s="1549">
        <v>478.70569999999998</v>
      </c>
      <c r="T37" s="1550">
        <v>476.5213</v>
      </c>
      <c r="U37" s="771">
        <v>47.549399999999991</v>
      </c>
      <c r="V37" s="773">
        <v>0.1108450227159401</v>
      </c>
      <c r="W37" s="1512"/>
      <c r="X37" s="1552">
        <v>479.21339999999998</v>
      </c>
      <c r="Y37" s="1531"/>
      <c r="Z37" s="774">
        <v>3.7242999999999711</v>
      </c>
      <c r="AA37" s="773">
        <v>7.832566508885197E-3</v>
      </c>
      <c r="AB37" s="1546"/>
      <c r="AC37" s="1546"/>
      <c r="AD37" s="1546"/>
      <c r="AE37" s="1546"/>
    </row>
    <row r="38" spans="1:31" s="756" customFormat="1">
      <c r="A38" s="1547" t="s">
        <v>347</v>
      </c>
      <c r="B38" s="1512"/>
      <c r="C38" s="1548">
        <v>496.11250000000001</v>
      </c>
      <c r="D38" s="1549">
        <v>500.31490000000002</v>
      </c>
      <c r="E38" s="1549" t="s">
        <v>373</v>
      </c>
      <c r="F38" s="1550">
        <v>498.04880000000003</v>
      </c>
      <c r="G38" s="771">
        <v>0.86690000000004375</v>
      </c>
      <c r="H38" s="772">
        <v>1.7436274329376555E-3</v>
      </c>
      <c r="I38" s="1543"/>
      <c r="J38" s="1548" t="s">
        <v>373</v>
      </c>
      <c r="K38" s="1549" t="s">
        <v>373</v>
      </c>
      <c r="L38" s="1549" t="s">
        <v>373</v>
      </c>
      <c r="M38" s="1550" t="s">
        <v>373</v>
      </c>
      <c r="N38" s="771" t="s">
        <v>373</v>
      </c>
      <c r="O38" s="773" t="s">
        <v>373</v>
      </c>
      <c r="P38" s="1512"/>
      <c r="Q38" s="1548">
        <v>482.39449999999999</v>
      </c>
      <c r="R38" s="1549">
        <v>465.03109999999998</v>
      </c>
      <c r="S38" s="1549" t="s">
        <v>373</v>
      </c>
      <c r="T38" s="1550">
        <v>467.63159999999999</v>
      </c>
      <c r="U38" s="771">
        <v>-0.13360000000000127</v>
      </c>
      <c r="V38" s="773">
        <v>-2.856133803882388E-4</v>
      </c>
      <c r="W38" s="1512"/>
      <c r="X38" s="1552">
        <v>483.79450000000003</v>
      </c>
      <c r="Y38" s="1531"/>
      <c r="Z38" s="774">
        <v>0.39800000000002456</v>
      </c>
      <c r="AA38" s="773">
        <v>8.2334067375344766E-4</v>
      </c>
      <c r="AB38" s="1511"/>
      <c r="AC38" s="1511"/>
      <c r="AD38" s="1511"/>
      <c r="AE38" s="1511"/>
    </row>
    <row r="39" spans="1:31" s="756" customFormat="1">
      <c r="A39" s="1547" t="s">
        <v>348</v>
      </c>
      <c r="B39" s="1512"/>
      <c r="C39" s="1548">
        <v>431.2106</v>
      </c>
      <c r="D39" s="1549">
        <v>425.0915</v>
      </c>
      <c r="E39" s="1549">
        <v>442.47559999999999</v>
      </c>
      <c r="F39" s="1550">
        <v>437.59039999999999</v>
      </c>
      <c r="G39" s="771">
        <v>-7.5858000000000061</v>
      </c>
      <c r="H39" s="772">
        <v>-1.7039994501053757E-2</v>
      </c>
      <c r="I39" s="1543"/>
      <c r="J39" s="1548" t="s">
        <v>373</v>
      </c>
      <c r="K39" s="1549" t="s">
        <v>373</v>
      </c>
      <c r="L39" s="1549" t="s">
        <v>373</v>
      </c>
      <c r="M39" s="1550" t="s">
        <v>373</v>
      </c>
      <c r="N39" s="771" t="s">
        <v>373</v>
      </c>
      <c r="O39" s="773" t="s">
        <v>373</v>
      </c>
      <c r="P39" s="1512"/>
      <c r="Q39" s="1548" t="s">
        <v>373</v>
      </c>
      <c r="R39" s="1549">
        <v>388.58659999999998</v>
      </c>
      <c r="S39" s="1549">
        <v>439.02769999999998</v>
      </c>
      <c r="T39" s="1550">
        <v>433.87740000000002</v>
      </c>
      <c r="U39" s="771">
        <v>14.860299999999995</v>
      </c>
      <c r="V39" s="773">
        <v>3.5464662420698234E-2</v>
      </c>
      <c r="W39" s="1512"/>
      <c r="X39" s="1552">
        <v>434.96519999999998</v>
      </c>
      <c r="Y39" s="1531"/>
      <c r="Z39" s="774">
        <v>8.2844000000000051</v>
      </c>
      <c r="AA39" s="773">
        <v>1.9415919347671728E-2</v>
      </c>
      <c r="AB39" s="1546"/>
      <c r="AC39" s="1546"/>
      <c r="AD39" s="1546"/>
      <c r="AE39" s="1546"/>
    </row>
    <row r="40" spans="1:31" s="756" customFormat="1">
      <c r="A40" s="1547" t="s">
        <v>349</v>
      </c>
      <c r="B40" s="1512"/>
      <c r="C40" s="1548">
        <v>459.3623</v>
      </c>
      <c r="D40" s="1549">
        <v>470.27859999999998</v>
      </c>
      <c r="E40" s="1549">
        <v>474.49790000000002</v>
      </c>
      <c r="F40" s="1550">
        <v>467.06869999999998</v>
      </c>
      <c r="G40" s="771">
        <v>-7.9286000000000172</v>
      </c>
      <c r="H40" s="772">
        <v>-1.6691884353869035E-2</v>
      </c>
      <c r="I40" s="1543"/>
      <c r="J40" s="1548" t="s">
        <v>373</v>
      </c>
      <c r="K40" s="1549" t="s">
        <v>373</v>
      </c>
      <c r="L40" s="1549" t="s">
        <v>373</v>
      </c>
      <c r="M40" s="1550" t="s">
        <v>373</v>
      </c>
      <c r="N40" s="771" t="s">
        <v>373</v>
      </c>
      <c r="O40" s="773" t="s">
        <v>373</v>
      </c>
      <c r="P40" s="1512"/>
      <c r="Q40" s="1548">
        <v>415.57659999999998</v>
      </c>
      <c r="R40" s="1549">
        <v>390.44</v>
      </c>
      <c r="S40" s="1549">
        <v>467.17570000000001</v>
      </c>
      <c r="T40" s="1550">
        <v>411.5326</v>
      </c>
      <c r="U40" s="771">
        <v>-3.2855999999999881</v>
      </c>
      <c r="V40" s="773">
        <v>-7.9205782195670427E-3</v>
      </c>
      <c r="W40" s="1512"/>
      <c r="X40" s="1552">
        <v>462.93729999999999</v>
      </c>
      <c r="Y40" s="1531"/>
      <c r="Z40" s="774">
        <v>-7.5832000000000335</v>
      </c>
      <c r="AA40" s="773">
        <v>-1.6116619785960462E-2</v>
      </c>
      <c r="AB40" s="1546"/>
      <c r="AC40" s="1546"/>
      <c r="AD40" s="1546"/>
      <c r="AE40" s="1546"/>
    </row>
    <row r="41" spans="1:31" s="756" customFormat="1">
      <c r="A41" s="1547" t="s">
        <v>350</v>
      </c>
      <c r="B41" s="1512"/>
      <c r="C41" s="1548" t="s">
        <v>373</v>
      </c>
      <c r="D41" s="1549">
        <v>450.54390000000001</v>
      </c>
      <c r="E41" s="1549" t="s">
        <v>515</v>
      </c>
      <c r="F41" s="1550" t="s">
        <v>515</v>
      </c>
      <c r="G41" s="771" t="s">
        <v>373</v>
      </c>
      <c r="H41" s="772" t="s">
        <v>373</v>
      </c>
      <c r="I41" s="1543"/>
      <c r="J41" s="1548" t="s">
        <v>373</v>
      </c>
      <c r="K41" s="1549" t="s">
        <v>373</v>
      </c>
      <c r="L41" s="1549" t="s">
        <v>373</v>
      </c>
      <c r="M41" s="1550" t="s">
        <v>373</v>
      </c>
      <c r="N41" s="771" t="s">
        <v>373</v>
      </c>
      <c r="O41" s="773" t="s">
        <v>373</v>
      </c>
      <c r="P41" s="1512"/>
      <c r="Q41" s="1548" t="s">
        <v>373</v>
      </c>
      <c r="R41" s="1549" t="s">
        <v>515</v>
      </c>
      <c r="S41" s="1549" t="s">
        <v>515</v>
      </c>
      <c r="T41" s="1550" t="s">
        <v>515</v>
      </c>
      <c r="U41" s="771" t="s">
        <v>373</v>
      </c>
      <c r="V41" s="773" t="s">
        <v>373</v>
      </c>
      <c r="W41" s="1512"/>
      <c r="X41" s="1552" t="s">
        <v>515</v>
      </c>
      <c r="Y41" s="1531"/>
      <c r="Z41" s="774" t="s">
        <v>373</v>
      </c>
      <c r="AA41" s="773" t="s">
        <v>373</v>
      </c>
      <c r="AB41" s="1546"/>
      <c r="AC41" s="1546"/>
      <c r="AD41" s="1546"/>
      <c r="AE41" s="1546"/>
    </row>
    <row r="42" spans="1:31" s="756" customFormat="1">
      <c r="A42" s="1547" t="s">
        <v>351</v>
      </c>
      <c r="B42" s="1512"/>
      <c r="C42" s="1548" t="s">
        <v>373</v>
      </c>
      <c r="D42" s="1549">
        <v>492.68380000000002</v>
      </c>
      <c r="E42" s="1549">
        <v>487.99829999999997</v>
      </c>
      <c r="F42" s="1550">
        <v>488.95409999999998</v>
      </c>
      <c r="G42" s="771">
        <v>2.2615999999999872</v>
      </c>
      <c r="H42" s="772">
        <v>4.6468766212752755E-3</v>
      </c>
      <c r="I42" s="1543"/>
      <c r="J42" s="1548" t="s">
        <v>373</v>
      </c>
      <c r="K42" s="1549" t="s">
        <v>373</v>
      </c>
      <c r="L42" s="1549" t="s">
        <v>373</v>
      </c>
      <c r="M42" s="1550" t="s">
        <v>373</v>
      </c>
      <c r="N42" s="771" t="s">
        <v>373</v>
      </c>
      <c r="O42" s="773" t="s">
        <v>373</v>
      </c>
      <c r="P42" s="1512"/>
      <c r="Q42" s="1548" t="s">
        <v>373</v>
      </c>
      <c r="R42" s="1549" t="s">
        <v>373</v>
      </c>
      <c r="S42" s="1549" t="s">
        <v>373</v>
      </c>
      <c r="T42" s="1550" t="s">
        <v>373</v>
      </c>
      <c r="U42" s="771" t="s">
        <v>373</v>
      </c>
      <c r="V42" s="773" t="s">
        <v>373</v>
      </c>
      <c r="W42" s="1512"/>
      <c r="X42" s="1552">
        <v>488.95409999999998</v>
      </c>
      <c r="Y42" s="1531"/>
      <c r="Z42" s="774">
        <v>2.2615999999999872</v>
      </c>
      <c r="AA42" s="773">
        <v>4.6468766212752755E-3</v>
      </c>
      <c r="AB42" s="1546"/>
      <c r="AC42" s="1546"/>
      <c r="AD42" s="1546"/>
      <c r="AE42" s="1546"/>
    </row>
    <row r="43" spans="1:31" s="756" customFormat="1" ht="13.5" thickBot="1">
      <c r="A43" s="1557" t="s">
        <v>352</v>
      </c>
      <c r="B43" s="1512"/>
      <c r="C43" s="1558" t="s">
        <v>373</v>
      </c>
      <c r="D43" s="1559">
        <v>518.91690000000006</v>
      </c>
      <c r="E43" s="1559">
        <v>542.1327</v>
      </c>
      <c r="F43" s="1560">
        <v>532.45219999999995</v>
      </c>
      <c r="G43" s="776">
        <v>5.4072999999999638</v>
      </c>
      <c r="H43" s="777">
        <v>1.0259657194292116E-2</v>
      </c>
      <c r="I43" s="1543"/>
      <c r="J43" s="1558" t="s">
        <v>373</v>
      </c>
      <c r="K43" s="1559" t="s">
        <v>373</v>
      </c>
      <c r="L43" s="1559" t="s">
        <v>373</v>
      </c>
      <c r="M43" s="1560" t="s">
        <v>373</v>
      </c>
      <c r="N43" s="776" t="s">
        <v>373</v>
      </c>
      <c r="O43" s="778" t="s">
        <v>373</v>
      </c>
      <c r="P43" s="1512"/>
      <c r="Q43" s="1558" t="s">
        <v>373</v>
      </c>
      <c r="R43" s="1559">
        <v>543.11829999999998</v>
      </c>
      <c r="S43" s="1559" t="s">
        <v>373</v>
      </c>
      <c r="T43" s="1560">
        <v>543.11829999999998</v>
      </c>
      <c r="U43" s="776">
        <v>13.035599999999931</v>
      </c>
      <c r="V43" s="778">
        <v>2.4591634475148672E-2</v>
      </c>
      <c r="W43" s="1512"/>
      <c r="X43" s="1561">
        <v>533.13760000000002</v>
      </c>
      <c r="Y43" s="1531"/>
      <c r="Z43" s="779">
        <v>5.8975000000000364</v>
      </c>
      <c r="AA43" s="778">
        <v>1.1185605950685629E-2</v>
      </c>
      <c r="AB43" s="1511"/>
      <c r="AC43" s="1511"/>
      <c r="AD43" s="1511"/>
      <c r="AE43" s="1511"/>
    </row>
    <row r="44" spans="1:31">
      <c r="A44" s="1562" t="s">
        <v>402</v>
      </c>
    </row>
    <row r="55" spans="3:5" ht="15">
      <c r="D55" s="1511"/>
      <c r="E55" s="759"/>
    </row>
    <row r="59" spans="3:5" ht="20.85" customHeight="1">
      <c r="C59" s="739"/>
      <c r="D59" s="780" t="s">
        <v>427</v>
      </c>
    </row>
    <row r="60" spans="3:5">
      <c r="C60" s="742"/>
      <c r="D60" s="744"/>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U20" sqref="U20"/>
    </sheetView>
  </sheetViews>
  <sheetFormatPr defaultRowHeight="12.75" outlineLevelCol="1"/>
  <cols>
    <col min="1" max="2" width="8.7109375" style="710" hidden="1" customWidth="1" outlineLevel="1"/>
    <col min="3" max="3" width="32" style="3" customWidth="1" collapsed="1"/>
    <col min="4" max="19" width="10.42578125" style="3" customWidth="1"/>
    <col min="20" max="16384" width="9.140625" style="3"/>
  </cols>
  <sheetData>
    <row r="1" spans="1:31" ht="53.1" customHeight="1">
      <c r="C1" s="824" t="s">
        <v>417</v>
      </c>
      <c r="D1" s="825"/>
      <c r="E1" s="825"/>
      <c r="F1" s="826"/>
      <c r="G1" s="826"/>
      <c r="H1" s="825"/>
      <c r="I1" s="825"/>
      <c r="J1" s="825"/>
      <c r="K1" s="825"/>
      <c r="L1" s="825"/>
      <c r="M1" s="825"/>
      <c r="N1" s="825"/>
      <c r="O1" s="825"/>
      <c r="P1" s="825"/>
      <c r="Q1" s="825"/>
      <c r="R1" s="825"/>
      <c r="S1" s="827" t="s">
        <v>418</v>
      </c>
      <c r="U1" s="710">
        <v>0</v>
      </c>
      <c r="AE1" s="3">
        <v>0</v>
      </c>
    </row>
    <row r="2" spans="1:31" s="659" customFormat="1" ht="20.85" customHeight="1">
      <c r="A2" s="885"/>
      <c r="B2" s="885"/>
      <c r="C2" s="828"/>
      <c r="D2" s="829"/>
      <c r="E2" s="829"/>
      <c r="F2" s="830"/>
      <c r="G2" s="830"/>
      <c r="H2" s="829"/>
      <c r="I2" s="829"/>
      <c r="J2" s="829"/>
      <c r="K2" s="829"/>
      <c r="L2" s="829"/>
      <c r="M2" s="829"/>
      <c r="N2" s="829"/>
      <c r="O2" s="829"/>
      <c r="P2" s="829"/>
      <c r="Q2" s="829"/>
      <c r="R2" s="829"/>
      <c r="S2" s="831" t="s">
        <v>527</v>
      </c>
      <c r="U2" s="885"/>
    </row>
    <row r="3" spans="1:31" s="711" customFormat="1">
      <c r="C3" s="886"/>
      <c r="Q3" s="887" t="s">
        <v>528</v>
      </c>
      <c r="R3" s="888" t="s">
        <v>419</v>
      </c>
      <c r="S3" s="889">
        <v>44977</v>
      </c>
    </row>
    <row r="4" spans="1:31" s="711" customFormat="1">
      <c r="C4" s="886"/>
      <c r="D4" s="890"/>
      <c r="E4" s="890"/>
      <c r="F4" s="890"/>
      <c r="R4" s="888" t="s">
        <v>420</v>
      </c>
      <c r="S4" s="889">
        <v>44983</v>
      </c>
    </row>
    <row r="5" spans="1:31" ht="6.6" customHeight="1">
      <c r="C5" s="832"/>
    </row>
    <row r="6" spans="1:31" ht="28.35" customHeight="1">
      <c r="C6" s="1637" t="s">
        <v>421</v>
      </c>
      <c r="D6" s="1637"/>
      <c r="E6" s="1637"/>
      <c r="F6" s="1637"/>
      <c r="G6" s="1637"/>
      <c r="H6" s="1637"/>
      <c r="I6" s="1637"/>
      <c r="J6" s="1637"/>
      <c r="K6" s="1637"/>
      <c r="L6" s="1637"/>
      <c r="M6" s="1637"/>
      <c r="N6" s="1637"/>
      <c r="O6" s="1637"/>
      <c r="P6" s="1637"/>
      <c r="Q6" s="1637"/>
      <c r="R6" s="1637"/>
      <c r="S6" s="1637"/>
    </row>
    <row r="7" spans="1:31" ht="5.85" customHeight="1">
      <c r="C7" s="833"/>
      <c r="D7" s="833"/>
      <c r="E7" s="833"/>
      <c r="F7" s="833"/>
      <c r="G7" s="833"/>
      <c r="H7" s="833"/>
      <c r="I7" s="833"/>
      <c r="J7" s="833"/>
      <c r="K7" s="833"/>
      <c r="L7" s="833"/>
      <c r="M7" s="833"/>
      <c r="N7" s="833"/>
      <c r="O7" s="833"/>
      <c r="P7" s="833"/>
      <c r="Q7" s="834"/>
      <c r="R7" s="833"/>
      <c r="S7" s="833"/>
    </row>
    <row r="8" spans="1:31" ht="13.5" thickBot="1">
      <c r="A8" s="891"/>
      <c r="B8" s="891"/>
      <c r="C8" s="833"/>
      <c r="D8" s="833"/>
      <c r="E8" s="833"/>
      <c r="F8" s="833"/>
      <c r="G8" s="833"/>
      <c r="H8" s="833"/>
      <c r="I8" s="833"/>
      <c r="J8" s="833"/>
      <c r="K8" s="833"/>
      <c r="L8" s="833"/>
      <c r="M8" s="833"/>
      <c r="N8" s="833"/>
      <c r="O8" s="833"/>
      <c r="P8" s="833"/>
      <c r="Q8" s="833"/>
      <c r="R8" s="833"/>
      <c r="S8" s="833"/>
    </row>
    <row r="9" spans="1:31" ht="18.75" thickBot="1">
      <c r="A9" s="891"/>
      <c r="B9" s="891"/>
      <c r="C9" s="835" t="s">
        <v>377</v>
      </c>
      <c r="D9" s="836"/>
      <c r="E9" s="836"/>
      <c r="F9" s="836"/>
      <c r="G9" s="836"/>
      <c r="H9" s="836"/>
      <c r="I9" s="836"/>
      <c r="J9" s="836"/>
      <c r="K9" s="836"/>
      <c r="L9" s="836"/>
      <c r="M9" s="836"/>
      <c r="N9" s="836"/>
      <c r="O9" s="836"/>
      <c r="P9" s="836"/>
      <c r="Q9" s="836"/>
      <c r="R9" s="837"/>
      <c r="S9" s="833"/>
    </row>
    <row r="10" spans="1:31" ht="13.5" thickBot="1">
      <c r="A10" s="710" t="s">
        <v>379</v>
      </c>
      <c r="B10" s="710" t="s">
        <v>380</v>
      </c>
      <c r="C10" s="838"/>
      <c r="D10" s="839" t="s">
        <v>326</v>
      </c>
      <c r="E10" s="840" t="s">
        <v>329</v>
      </c>
      <c r="F10" s="840" t="s">
        <v>330</v>
      </c>
      <c r="G10" s="840" t="s">
        <v>332</v>
      </c>
      <c r="H10" s="840" t="s">
        <v>334</v>
      </c>
      <c r="I10" s="840" t="s">
        <v>335</v>
      </c>
      <c r="J10" s="840" t="s">
        <v>337</v>
      </c>
      <c r="K10" s="840" t="s">
        <v>344</v>
      </c>
      <c r="L10" s="840" t="s">
        <v>345</v>
      </c>
      <c r="M10" s="840" t="s">
        <v>346</v>
      </c>
      <c r="N10" s="840" t="s">
        <v>347</v>
      </c>
      <c r="O10" s="840" t="s">
        <v>348</v>
      </c>
      <c r="P10" s="841" t="s">
        <v>349</v>
      </c>
      <c r="Q10" s="841" t="s">
        <v>352</v>
      </c>
      <c r="R10" s="842" t="s">
        <v>378</v>
      </c>
      <c r="S10" s="833"/>
    </row>
    <row r="11" spans="1:31" ht="14.25">
      <c r="C11" s="843" t="s">
        <v>381</v>
      </c>
      <c r="D11" s="844"/>
      <c r="E11" s="845"/>
      <c r="F11" s="845"/>
      <c r="G11" s="845"/>
      <c r="H11" s="845"/>
      <c r="I11" s="845"/>
      <c r="J11" s="845"/>
      <c r="K11" s="845"/>
      <c r="L11" s="845"/>
      <c r="M11" s="845"/>
      <c r="N11" s="845"/>
      <c r="O11" s="845"/>
      <c r="P11" s="845"/>
      <c r="Q11" s="845"/>
      <c r="R11" s="846"/>
      <c r="S11" s="833"/>
    </row>
    <row r="12" spans="1:31">
      <c r="C12" s="847" t="s">
        <v>382</v>
      </c>
      <c r="D12" s="892">
        <v>75.08</v>
      </c>
      <c r="E12" s="893">
        <v>87.3078</v>
      </c>
      <c r="F12" s="893">
        <v>113.91</v>
      </c>
      <c r="G12" s="893">
        <v>74.64</v>
      </c>
      <c r="H12" s="893">
        <v>139.35</v>
      </c>
      <c r="I12" s="893">
        <v>86</v>
      </c>
      <c r="J12" s="893">
        <v>125.65</v>
      </c>
      <c r="K12" s="893">
        <v>108</v>
      </c>
      <c r="L12" s="893">
        <v>114.77</v>
      </c>
      <c r="M12" s="893">
        <v>182.0042</v>
      </c>
      <c r="N12" s="893" t="e">
        <v>#N/A</v>
      </c>
      <c r="O12" s="893">
        <v>51.436700000000002</v>
      </c>
      <c r="P12" s="894" t="e">
        <v>#N/A</v>
      </c>
      <c r="Q12" s="894" t="e">
        <v>#N/A</v>
      </c>
      <c r="R12" s="895">
        <v>109.19589999999999</v>
      </c>
      <c r="S12" s="833"/>
    </row>
    <row r="13" spans="1:31">
      <c r="A13" s="896"/>
      <c r="B13" s="896"/>
      <c r="C13" s="848" t="s">
        <v>383</v>
      </c>
      <c r="D13" s="897">
        <v>70.25</v>
      </c>
      <c r="E13" s="898">
        <v>87.268900000000002</v>
      </c>
      <c r="F13" s="898">
        <v>112.07</v>
      </c>
      <c r="G13" s="898">
        <v>68.61</v>
      </c>
      <c r="H13" s="898">
        <v>135.97999999999999</v>
      </c>
      <c r="I13" s="898">
        <v>86</v>
      </c>
      <c r="J13" s="898">
        <v>125.53</v>
      </c>
      <c r="K13" s="898">
        <v>103</v>
      </c>
      <c r="L13" s="898">
        <v>167.16</v>
      </c>
      <c r="M13" s="898">
        <v>180.7833</v>
      </c>
      <c r="N13" s="898" t="e">
        <v>#N/A</v>
      </c>
      <c r="O13" s="898">
        <v>47.8003</v>
      </c>
      <c r="P13" s="899" t="e">
        <v>#N/A</v>
      </c>
      <c r="Q13" s="899" t="e">
        <v>#N/A</v>
      </c>
      <c r="R13" s="900">
        <v>108.72450000000001</v>
      </c>
      <c r="S13" s="833"/>
    </row>
    <row r="14" spans="1:31">
      <c r="A14" s="896"/>
      <c r="B14" s="896"/>
      <c r="C14" s="849" t="s">
        <v>384</v>
      </c>
      <c r="D14" s="901">
        <v>-4.8299999999999983</v>
      </c>
      <c r="E14" s="902">
        <v>3.8899999999998158E-2</v>
      </c>
      <c r="F14" s="902">
        <v>1.8400000000000034</v>
      </c>
      <c r="G14" s="902">
        <v>6.0300000000000011</v>
      </c>
      <c r="H14" s="902">
        <v>3.3700000000000045</v>
      </c>
      <c r="I14" s="902">
        <v>0</v>
      </c>
      <c r="J14" s="902">
        <v>0.12000000000000455</v>
      </c>
      <c r="K14" s="902">
        <v>5</v>
      </c>
      <c r="L14" s="902">
        <v>-52.39</v>
      </c>
      <c r="M14" s="902">
        <v>1.2209000000000003</v>
      </c>
      <c r="N14" s="903" t="e">
        <v>#N/A</v>
      </c>
      <c r="O14" s="902">
        <v>3.6364000000000019</v>
      </c>
      <c r="P14" s="904"/>
      <c r="Q14" s="905"/>
      <c r="R14" s="906">
        <v>0.47139999999998849</v>
      </c>
      <c r="S14" s="833"/>
    </row>
    <row r="15" spans="1:31">
      <c r="A15" s="907"/>
      <c r="B15" s="907"/>
      <c r="C15" s="849" t="s">
        <v>385</v>
      </c>
      <c r="D15" s="850">
        <v>68.757160296311497</v>
      </c>
      <c r="E15" s="851">
        <v>79.955199783142049</v>
      </c>
      <c r="F15" s="851">
        <v>104.31710348099151</v>
      </c>
      <c r="G15" s="851">
        <v>68.354214764473767</v>
      </c>
      <c r="H15" s="851">
        <v>127.61468150360957</v>
      </c>
      <c r="I15" s="851">
        <v>78.757535768284342</v>
      </c>
      <c r="J15" s="851">
        <v>115.06842289866195</v>
      </c>
      <c r="K15" s="851">
        <v>98.904812360171036</v>
      </c>
      <c r="L15" s="851">
        <v>105.10467883867433</v>
      </c>
      <c r="M15" s="851">
        <v>166.67677083113927</v>
      </c>
      <c r="N15" s="851"/>
      <c r="O15" s="851">
        <v>47.10497372154083</v>
      </c>
      <c r="P15" s="852"/>
      <c r="Q15" s="852"/>
      <c r="R15" s="853"/>
      <c r="S15" s="833"/>
    </row>
    <row r="16" spans="1:31">
      <c r="A16" s="710" t="s">
        <v>379</v>
      </c>
      <c r="B16" s="710" t="s">
        <v>387</v>
      </c>
      <c r="C16" s="854" t="s">
        <v>386</v>
      </c>
      <c r="D16" s="855">
        <v>3.05</v>
      </c>
      <c r="E16" s="856">
        <v>3.17</v>
      </c>
      <c r="F16" s="856">
        <v>21.77</v>
      </c>
      <c r="G16" s="856">
        <v>8.5500000000000007</v>
      </c>
      <c r="H16" s="856">
        <v>4.59</v>
      </c>
      <c r="I16" s="856">
        <v>18.87</v>
      </c>
      <c r="J16" s="856">
        <v>10.48</v>
      </c>
      <c r="K16" s="856">
        <v>8.83</v>
      </c>
      <c r="L16" s="856">
        <v>2.99</v>
      </c>
      <c r="M16" s="856">
        <v>11.56</v>
      </c>
      <c r="N16" s="856">
        <v>0</v>
      </c>
      <c r="O16" s="856">
        <v>6.14</v>
      </c>
      <c r="P16" s="857"/>
      <c r="Q16" s="858"/>
      <c r="R16" s="859">
        <v>100</v>
      </c>
      <c r="S16" s="833"/>
    </row>
    <row r="17" spans="1:19" ht="14.25">
      <c r="C17" s="843" t="s">
        <v>388</v>
      </c>
      <c r="D17" s="860"/>
      <c r="E17" s="861"/>
      <c r="F17" s="861"/>
      <c r="G17" s="861"/>
      <c r="H17" s="861"/>
      <c r="I17" s="861"/>
      <c r="J17" s="861"/>
      <c r="K17" s="861"/>
      <c r="L17" s="861"/>
      <c r="M17" s="861"/>
      <c r="N17" s="861"/>
      <c r="O17" s="861"/>
      <c r="P17" s="861"/>
      <c r="Q17" s="861"/>
      <c r="R17" s="862"/>
      <c r="S17" s="833"/>
    </row>
    <row r="18" spans="1:19">
      <c r="C18" s="847" t="s">
        <v>382</v>
      </c>
      <c r="D18" s="892">
        <v>329.44</v>
      </c>
      <c r="E18" s="893">
        <v>164.60220000000001</v>
      </c>
      <c r="F18" s="893">
        <v>237.4</v>
      </c>
      <c r="G18" s="893">
        <v>194.64</v>
      </c>
      <c r="H18" s="893">
        <v>255.49</v>
      </c>
      <c r="I18" s="893">
        <v>225</v>
      </c>
      <c r="J18" s="893">
        <v>256.69</v>
      </c>
      <c r="K18" s="893">
        <v>226</v>
      </c>
      <c r="L18" s="893">
        <v>325.43</v>
      </c>
      <c r="M18" s="893">
        <v>253.5926</v>
      </c>
      <c r="N18" s="893" t="e">
        <v>#N/A</v>
      </c>
      <c r="O18" s="893">
        <v>320.4117</v>
      </c>
      <c r="P18" s="894"/>
      <c r="Q18" s="894"/>
      <c r="R18" s="895">
        <v>243.6679</v>
      </c>
      <c r="S18" s="833"/>
    </row>
    <row r="19" spans="1:19">
      <c r="A19" s="896"/>
      <c r="B19" s="896"/>
      <c r="C19" s="848" t="s">
        <v>383</v>
      </c>
      <c r="D19" s="897">
        <v>328.89</v>
      </c>
      <c r="E19" s="898">
        <v>164.60220000000001</v>
      </c>
      <c r="F19" s="898">
        <v>245.5</v>
      </c>
      <c r="G19" s="898">
        <v>214.99</v>
      </c>
      <c r="H19" s="898">
        <v>259.48</v>
      </c>
      <c r="I19" s="898">
        <v>221</v>
      </c>
      <c r="J19" s="898">
        <v>256.45999999999998</v>
      </c>
      <c r="K19" s="898">
        <v>222</v>
      </c>
      <c r="L19" s="898">
        <v>288.67</v>
      </c>
      <c r="M19" s="898">
        <v>251.8914</v>
      </c>
      <c r="N19" s="898" t="e">
        <v>#N/A</v>
      </c>
      <c r="O19" s="898">
        <v>308.40870000000001</v>
      </c>
      <c r="P19" s="899"/>
      <c r="Q19" s="899"/>
      <c r="R19" s="900">
        <v>244.31319999999999</v>
      </c>
      <c r="S19" s="833"/>
    </row>
    <row r="20" spans="1:19">
      <c r="A20" s="896"/>
      <c r="B20" s="896"/>
      <c r="C20" s="849" t="s">
        <v>384</v>
      </c>
      <c r="D20" s="901">
        <v>-0.55000000000001137</v>
      </c>
      <c r="E20" s="903">
        <v>0</v>
      </c>
      <c r="F20" s="902">
        <v>-8.0999999999999943</v>
      </c>
      <c r="G20" s="902">
        <v>-20.350000000000023</v>
      </c>
      <c r="H20" s="902">
        <v>-3.9900000000000091</v>
      </c>
      <c r="I20" s="902">
        <v>4</v>
      </c>
      <c r="J20" s="902">
        <v>0.23000000000001819</v>
      </c>
      <c r="K20" s="902">
        <v>4</v>
      </c>
      <c r="L20" s="902">
        <v>36.759999999999991</v>
      </c>
      <c r="M20" s="902">
        <v>1.7012</v>
      </c>
      <c r="N20" s="903">
        <v>0</v>
      </c>
      <c r="O20" s="902">
        <v>12.002999999999986</v>
      </c>
      <c r="P20" s="904"/>
      <c r="Q20" s="905"/>
      <c r="R20" s="906">
        <v>-0.64529999999999177</v>
      </c>
      <c r="S20" s="833"/>
    </row>
    <row r="21" spans="1:19">
      <c r="A21" s="907"/>
      <c r="B21" s="907"/>
      <c r="C21" s="849" t="s">
        <v>385</v>
      </c>
      <c r="D21" s="850">
        <v>135.20041006632388</v>
      </c>
      <c r="E21" s="863">
        <v>67.551860544618307</v>
      </c>
      <c r="F21" s="851">
        <v>97.427687438517751</v>
      </c>
      <c r="G21" s="851">
        <v>79.879212649676049</v>
      </c>
      <c r="H21" s="851">
        <v>104.85172646868956</v>
      </c>
      <c r="I21" s="851">
        <v>92.338793907609499</v>
      </c>
      <c r="J21" s="851">
        <v>105.3442000361968</v>
      </c>
      <c r="K21" s="851">
        <v>92.74918854719887</v>
      </c>
      <c r="L21" s="851">
        <v>133.55472756157047</v>
      </c>
      <c r="M21" s="851">
        <v>104.07304367953267</v>
      </c>
      <c r="N21" s="851"/>
      <c r="O21" s="851">
        <v>131.49524414171913</v>
      </c>
      <c r="P21" s="852"/>
      <c r="Q21" s="852"/>
      <c r="R21" s="853"/>
      <c r="S21" s="833"/>
    </row>
    <row r="22" spans="1:19" ht="13.5" thickBot="1">
      <c r="C22" s="864" t="s">
        <v>386</v>
      </c>
      <c r="D22" s="865">
        <v>3.56</v>
      </c>
      <c r="E22" s="866">
        <v>2.4</v>
      </c>
      <c r="F22" s="866">
        <v>17.25</v>
      </c>
      <c r="G22" s="866">
        <v>9.2899999999999991</v>
      </c>
      <c r="H22" s="866">
        <v>11.25</v>
      </c>
      <c r="I22" s="866">
        <v>27.96</v>
      </c>
      <c r="J22" s="866">
        <v>8.51</v>
      </c>
      <c r="K22" s="866">
        <v>6.21</v>
      </c>
      <c r="L22" s="866">
        <v>2.76</v>
      </c>
      <c r="M22" s="866">
        <v>8.8800000000000008</v>
      </c>
      <c r="N22" s="866">
        <v>0</v>
      </c>
      <c r="O22" s="866">
        <v>4.33</v>
      </c>
      <c r="P22" s="867"/>
      <c r="Q22" s="868"/>
      <c r="R22" s="869">
        <v>102.4</v>
      </c>
      <c r="S22" s="833"/>
    </row>
    <row r="23" spans="1:19" ht="13.5" thickBot="1">
      <c r="A23" s="891"/>
      <c r="B23" s="891"/>
      <c r="C23" s="833"/>
      <c r="D23" s="833"/>
      <c r="E23" s="833"/>
      <c r="F23" s="833"/>
      <c r="G23" s="833"/>
      <c r="H23" s="833"/>
      <c r="I23" s="833"/>
      <c r="J23" s="833"/>
      <c r="K23" s="833"/>
      <c r="L23" s="833"/>
      <c r="M23" s="833"/>
      <c r="N23" s="833"/>
      <c r="O23" s="833"/>
      <c r="P23" s="833"/>
      <c r="Q23" s="833"/>
      <c r="R23" s="833"/>
      <c r="S23" s="833"/>
    </row>
    <row r="24" spans="1:19" ht="18.75" thickBot="1">
      <c r="A24" s="891"/>
      <c r="B24" s="891"/>
      <c r="C24" s="870" t="s">
        <v>389</v>
      </c>
      <c r="D24" s="836"/>
      <c r="E24" s="836"/>
      <c r="F24" s="836"/>
      <c r="G24" s="836"/>
      <c r="H24" s="836"/>
      <c r="I24" s="836"/>
      <c r="J24" s="836"/>
      <c r="K24" s="836"/>
      <c r="L24" s="836"/>
      <c r="M24" s="836"/>
      <c r="N24" s="836"/>
      <c r="O24" s="836"/>
      <c r="P24" s="836"/>
      <c r="Q24" s="836"/>
      <c r="R24" s="837"/>
      <c r="S24" s="833"/>
    </row>
    <row r="25" spans="1:19" ht="13.5" thickBot="1">
      <c r="A25" s="710" t="s">
        <v>390</v>
      </c>
      <c r="B25" s="710" t="s">
        <v>391</v>
      </c>
      <c r="C25" s="838"/>
      <c r="D25" s="839" t="s">
        <v>326</v>
      </c>
      <c r="E25" s="840" t="s">
        <v>329</v>
      </c>
      <c r="F25" s="840" t="s">
        <v>330</v>
      </c>
      <c r="G25" s="840" t="s">
        <v>332</v>
      </c>
      <c r="H25" s="840" t="s">
        <v>334</v>
      </c>
      <c r="I25" s="840" t="s">
        <v>335</v>
      </c>
      <c r="J25" s="840" t="s">
        <v>337</v>
      </c>
      <c r="K25" s="840" t="s">
        <v>344</v>
      </c>
      <c r="L25" s="840" t="s">
        <v>345</v>
      </c>
      <c r="M25" s="840" t="s">
        <v>346</v>
      </c>
      <c r="N25" s="840" t="s">
        <v>347</v>
      </c>
      <c r="O25" s="840" t="s">
        <v>348</v>
      </c>
      <c r="P25" s="841" t="s">
        <v>349</v>
      </c>
      <c r="Q25" s="841" t="s">
        <v>352</v>
      </c>
      <c r="R25" s="842" t="s">
        <v>378</v>
      </c>
      <c r="S25" s="833"/>
    </row>
    <row r="26" spans="1:19" ht="14.25">
      <c r="C26" s="843" t="s">
        <v>392</v>
      </c>
      <c r="D26" s="844"/>
      <c r="E26" s="845"/>
      <c r="F26" s="845"/>
      <c r="G26" s="845"/>
      <c r="H26" s="845"/>
      <c r="I26" s="845"/>
      <c r="J26" s="845"/>
      <c r="K26" s="845"/>
      <c r="L26" s="845"/>
      <c r="M26" s="845"/>
      <c r="N26" s="845"/>
      <c r="O26" s="845"/>
      <c r="P26" s="845"/>
      <c r="Q26" s="845"/>
      <c r="R26" s="846"/>
      <c r="S26" s="833"/>
    </row>
    <row r="27" spans="1:19">
      <c r="C27" s="847" t="s">
        <v>393</v>
      </c>
      <c r="D27" s="892">
        <v>4.6500000000000004</v>
      </c>
      <c r="E27" s="893"/>
      <c r="F27" s="893"/>
      <c r="G27" s="893">
        <v>2.79</v>
      </c>
      <c r="H27" s="893">
        <v>3.25</v>
      </c>
      <c r="I27" s="893">
        <v>3.43</v>
      </c>
      <c r="J27" s="893">
        <v>3.34</v>
      </c>
      <c r="K27" s="893"/>
      <c r="L27" s="893">
        <v>2.69</v>
      </c>
      <c r="M27" s="893"/>
      <c r="N27" s="893"/>
      <c r="O27" s="893"/>
      <c r="P27" s="894"/>
      <c r="Q27" s="894">
        <v>2.448</v>
      </c>
      <c r="R27" s="895">
        <v>3.2622</v>
      </c>
      <c r="S27" s="833"/>
    </row>
    <row r="28" spans="1:19">
      <c r="A28" s="896"/>
      <c r="B28" s="896"/>
      <c r="C28" s="848" t="s">
        <v>383</v>
      </c>
      <c r="D28" s="897">
        <v>4.6500000000000004</v>
      </c>
      <c r="E28" s="871"/>
      <c r="F28" s="872"/>
      <c r="G28" s="872">
        <v>2.75</v>
      </c>
      <c r="H28" s="872">
        <v>3.22</v>
      </c>
      <c r="I28" s="872">
        <v>3.41</v>
      </c>
      <c r="J28" s="872">
        <v>3.34</v>
      </c>
      <c r="K28" s="872"/>
      <c r="L28" s="872">
        <v>2.4900000000000002</v>
      </c>
      <c r="M28" s="872"/>
      <c r="N28" s="872"/>
      <c r="O28" s="872"/>
      <c r="P28" s="873"/>
      <c r="Q28" s="873">
        <v>2.5436999999999999</v>
      </c>
      <c r="R28" s="900">
        <v>3.2370999999999999</v>
      </c>
      <c r="S28" s="833"/>
    </row>
    <row r="29" spans="1:19">
      <c r="A29" s="896"/>
      <c r="B29" s="896"/>
      <c r="C29" s="849" t="s">
        <v>384</v>
      </c>
      <c r="D29" s="901">
        <v>0</v>
      </c>
      <c r="E29" s="903"/>
      <c r="F29" s="902"/>
      <c r="G29" s="902">
        <v>4.0000000000000036E-2</v>
      </c>
      <c r="H29" s="902">
        <v>2.9999999999999805E-2</v>
      </c>
      <c r="I29" s="902">
        <v>2.0000000000000018E-2</v>
      </c>
      <c r="J29" s="902">
        <v>0</v>
      </c>
      <c r="K29" s="902"/>
      <c r="L29" s="902">
        <v>0.19999999999999973</v>
      </c>
      <c r="M29" s="902"/>
      <c r="N29" s="903"/>
      <c r="O29" s="903"/>
      <c r="P29" s="905"/>
      <c r="Q29" s="904">
        <v>-9.5699999999999896E-2</v>
      </c>
      <c r="R29" s="906">
        <v>2.5100000000000122E-2</v>
      </c>
      <c r="S29" s="833"/>
    </row>
    <row r="30" spans="1:19">
      <c r="A30" s="907"/>
      <c r="B30" s="907"/>
      <c r="C30" s="849" t="s">
        <v>385</v>
      </c>
      <c r="D30" s="850">
        <v>142.54184292808537</v>
      </c>
      <c r="E30" s="863"/>
      <c r="F30" s="851"/>
      <c r="G30" s="851">
        <v>85.525105756851204</v>
      </c>
      <c r="H30" s="851">
        <v>99.626019250812334</v>
      </c>
      <c r="I30" s="851">
        <v>105.14376800931886</v>
      </c>
      <c r="J30" s="851">
        <v>102.3848936300656</v>
      </c>
      <c r="K30" s="851"/>
      <c r="L30" s="851">
        <v>82.45968977990313</v>
      </c>
      <c r="M30" s="851"/>
      <c r="N30" s="851"/>
      <c r="O30" s="851"/>
      <c r="P30" s="852"/>
      <c r="Q30" s="852">
        <v>75.041383115688802</v>
      </c>
      <c r="R30" s="874"/>
      <c r="S30" s="833"/>
    </row>
    <row r="31" spans="1:19">
      <c r="A31" s="710" t="s">
        <v>390</v>
      </c>
      <c r="B31" s="710" t="s">
        <v>394</v>
      </c>
      <c r="C31" s="854" t="s">
        <v>386</v>
      </c>
      <c r="D31" s="855">
        <v>5.46</v>
      </c>
      <c r="E31" s="856"/>
      <c r="F31" s="856"/>
      <c r="G31" s="856">
        <v>21.03</v>
      </c>
      <c r="H31" s="856">
        <v>8</v>
      </c>
      <c r="I31" s="856">
        <v>44.32</v>
      </c>
      <c r="J31" s="856">
        <v>7.76</v>
      </c>
      <c r="K31" s="856"/>
      <c r="L31" s="856">
        <v>4.62</v>
      </c>
      <c r="M31" s="856"/>
      <c r="N31" s="856"/>
      <c r="O31" s="856"/>
      <c r="P31" s="857"/>
      <c r="Q31" s="858">
        <v>4.46</v>
      </c>
      <c r="R31" s="859">
        <v>100</v>
      </c>
      <c r="S31" s="833"/>
    </row>
    <row r="32" spans="1:19" ht="14.25">
      <c r="C32" s="843" t="s">
        <v>395</v>
      </c>
      <c r="D32" s="860"/>
      <c r="E32" s="861"/>
      <c r="F32" s="861"/>
      <c r="G32" s="861"/>
      <c r="H32" s="861"/>
      <c r="I32" s="861"/>
      <c r="J32" s="861"/>
      <c r="K32" s="861"/>
      <c r="L32" s="861"/>
      <c r="M32" s="861"/>
      <c r="N32" s="861"/>
      <c r="O32" s="861"/>
      <c r="P32" s="861"/>
      <c r="Q32" s="861"/>
      <c r="R32" s="862"/>
      <c r="S32" s="833"/>
    </row>
    <row r="33" spans="1:19">
      <c r="C33" s="847" t="s">
        <v>393</v>
      </c>
      <c r="D33" s="892">
        <v>4.4400000000000004</v>
      </c>
      <c r="E33" s="893"/>
      <c r="F33" s="893">
        <v>4.47</v>
      </c>
      <c r="G33" s="893">
        <v>2.5499999999999998</v>
      </c>
      <c r="H33" s="893" t="e">
        <v>#N/A</v>
      </c>
      <c r="I33" s="893">
        <v>3.33</v>
      </c>
      <c r="J33" s="893">
        <v>3.66</v>
      </c>
      <c r="K33" s="893"/>
      <c r="L33" s="893">
        <v>2.54</v>
      </c>
      <c r="M33" s="893"/>
      <c r="N33" s="893"/>
      <c r="O33" s="893"/>
      <c r="P33" s="894"/>
      <c r="Q33" s="894">
        <v>1.3574999999999999</v>
      </c>
      <c r="R33" s="895">
        <v>3.3961999999999999</v>
      </c>
      <c r="S33" s="833"/>
    </row>
    <row r="34" spans="1:19">
      <c r="A34" s="896"/>
      <c r="B34" s="896"/>
      <c r="C34" s="848" t="s">
        <v>383</v>
      </c>
      <c r="D34" s="897">
        <v>4.4400000000000004</v>
      </c>
      <c r="E34" s="898"/>
      <c r="F34" s="898">
        <v>4.71</v>
      </c>
      <c r="G34" s="898">
        <v>2.64</v>
      </c>
      <c r="H34" s="898" t="e">
        <v>#N/A</v>
      </c>
      <c r="I34" s="898">
        <v>3.33</v>
      </c>
      <c r="J34" s="898">
        <v>3.66</v>
      </c>
      <c r="K34" s="898"/>
      <c r="L34" s="898">
        <v>2.65</v>
      </c>
      <c r="M34" s="898"/>
      <c r="N34" s="898"/>
      <c r="O34" s="898"/>
      <c r="P34" s="899"/>
      <c r="Q34" s="899">
        <v>2.4226999999999999</v>
      </c>
      <c r="R34" s="900">
        <v>3.5224000000000002</v>
      </c>
      <c r="S34" s="833"/>
    </row>
    <row r="35" spans="1:19">
      <c r="A35" s="896"/>
      <c r="B35" s="896"/>
      <c r="C35" s="849" t="s">
        <v>384</v>
      </c>
      <c r="D35" s="901">
        <v>0</v>
      </c>
      <c r="E35" s="903"/>
      <c r="F35" s="902">
        <v>-0.24000000000000021</v>
      </c>
      <c r="G35" s="902">
        <v>-9.0000000000000302E-2</v>
      </c>
      <c r="H35" s="902" t="e">
        <v>#N/A</v>
      </c>
      <c r="I35" s="902">
        <v>0</v>
      </c>
      <c r="J35" s="902">
        <v>0</v>
      </c>
      <c r="K35" s="902"/>
      <c r="L35" s="902">
        <v>-0.10999999999999988</v>
      </c>
      <c r="M35" s="903"/>
      <c r="N35" s="903"/>
      <c r="O35" s="903"/>
      <c r="P35" s="905"/>
      <c r="Q35" s="904">
        <v>-1.0651999999999999</v>
      </c>
      <c r="R35" s="906">
        <v>-0.12620000000000031</v>
      </c>
      <c r="S35" s="833"/>
    </row>
    <row r="36" spans="1:19">
      <c r="A36" s="907"/>
      <c r="B36" s="907"/>
      <c r="C36" s="849" t="s">
        <v>385</v>
      </c>
      <c r="D36" s="850">
        <v>130.73435015605679</v>
      </c>
      <c r="E36" s="863"/>
      <c r="F36" s="851">
        <v>131.61769035981391</v>
      </c>
      <c r="G36" s="851">
        <v>75.083917319356928</v>
      </c>
      <c r="H36" s="851" t="e">
        <v>#N/A</v>
      </c>
      <c r="I36" s="851">
        <v>98.050762617042579</v>
      </c>
      <c r="J36" s="851">
        <v>107.76750485837113</v>
      </c>
      <c r="K36" s="851"/>
      <c r="L36" s="851">
        <v>74.789470584771223</v>
      </c>
      <c r="M36" s="851"/>
      <c r="N36" s="851"/>
      <c r="O36" s="851"/>
      <c r="P36" s="852"/>
      <c r="Q36" s="852">
        <v>39.971144220010601</v>
      </c>
      <c r="R36" s="853"/>
      <c r="S36" s="833"/>
    </row>
    <row r="37" spans="1:19">
      <c r="A37" s="710" t="s">
        <v>390</v>
      </c>
      <c r="B37" s="710" t="s">
        <v>396</v>
      </c>
      <c r="C37" s="854" t="s">
        <v>386</v>
      </c>
      <c r="D37" s="855">
        <v>2.91</v>
      </c>
      <c r="E37" s="856"/>
      <c r="F37" s="856">
        <v>24.6</v>
      </c>
      <c r="G37" s="856">
        <v>24.33</v>
      </c>
      <c r="H37" s="856">
        <v>0</v>
      </c>
      <c r="I37" s="856">
        <v>21.81</v>
      </c>
      <c r="J37" s="856">
        <v>16.37</v>
      </c>
      <c r="K37" s="856"/>
      <c r="L37" s="856">
        <v>4.87</v>
      </c>
      <c r="M37" s="856"/>
      <c r="N37" s="856"/>
      <c r="O37" s="856"/>
      <c r="P37" s="857"/>
      <c r="Q37" s="858">
        <v>3.54</v>
      </c>
      <c r="R37" s="859">
        <v>100.01000000000002</v>
      </c>
      <c r="S37" s="833"/>
    </row>
    <row r="38" spans="1:19" ht="14.25">
      <c r="C38" s="843" t="s">
        <v>397</v>
      </c>
      <c r="D38" s="860"/>
      <c r="E38" s="861"/>
      <c r="F38" s="861"/>
      <c r="G38" s="861"/>
      <c r="H38" s="861"/>
      <c r="I38" s="861"/>
      <c r="J38" s="861"/>
      <c r="K38" s="861"/>
      <c r="L38" s="861"/>
      <c r="M38" s="861"/>
      <c r="N38" s="861"/>
      <c r="O38" s="861"/>
      <c r="P38" s="861"/>
      <c r="Q38" s="861"/>
      <c r="R38" s="862"/>
      <c r="S38" s="833"/>
    </row>
    <row r="39" spans="1:19">
      <c r="C39" s="847" t="s">
        <v>393</v>
      </c>
      <c r="D39" s="892">
        <v>3.2</v>
      </c>
      <c r="E39" s="893"/>
      <c r="F39" s="893">
        <v>2.4</v>
      </c>
      <c r="G39" s="893">
        <v>2.65</v>
      </c>
      <c r="H39" s="893" t="e">
        <v>#N/A</v>
      </c>
      <c r="I39" s="893">
        <v>3.15</v>
      </c>
      <c r="J39" s="893">
        <v>2.98</v>
      </c>
      <c r="K39" s="893"/>
      <c r="L39" s="893">
        <v>2.25</v>
      </c>
      <c r="M39" s="893"/>
      <c r="N39" s="893"/>
      <c r="O39" s="893"/>
      <c r="P39" s="894"/>
      <c r="Q39" s="894">
        <v>2.2905000000000002</v>
      </c>
      <c r="R39" s="895">
        <v>2.8106</v>
      </c>
      <c r="S39" s="833"/>
    </row>
    <row r="40" spans="1:19">
      <c r="A40" s="896"/>
      <c r="B40" s="896"/>
      <c r="C40" s="848" t="s">
        <v>383</v>
      </c>
      <c r="D40" s="897">
        <v>3.2</v>
      </c>
      <c r="E40" s="898"/>
      <c r="F40" s="898">
        <v>2.41</v>
      </c>
      <c r="G40" s="898">
        <v>2.64</v>
      </c>
      <c r="H40" s="898" t="e">
        <v>#N/A</v>
      </c>
      <c r="I40" s="898">
        <v>3.18</v>
      </c>
      <c r="J40" s="898">
        <v>2.98</v>
      </c>
      <c r="K40" s="898"/>
      <c r="L40" s="898">
        <v>1.92</v>
      </c>
      <c r="M40" s="898"/>
      <c r="N40" s="898"/>
      <c r="O40" s="898"/>
      <c r="P40" s="899"/>
      <c r="Q40" s="899">
        <v>2.3805999999999998</v>
      </c>
      <c r="R40" s="900">
        <v>2.8113999999999999</v>
      </c>
      <c r="S40" s="833"/>
    </row>
    <row r="41" spans="1:19">
      <c r="A41" s="896"/>
      <c r="B41" s="896"/>
      <c r="C41" s="849" t="s">
        <v>384</v>
      </c>
      <c r="D41" s="901">
        <v>0</v>
      </c>
      <c r="E41" s="903"/>
      <c r="F41" s="902">
        <v>-1.0000000000000231E-2</v>
      </c>
      <c r="G41" s="902">
        <v>9.9999999999997868E-3</v>
      </c>
      <c r="H41" s="902" t="e">
        <v>#N/A</v>
      </c>
      <c r="I41" s="902">
        <v>-3.0000000000000249E-2</v>
      </c>
      <c r="J41" s="902">
        <v>0</v>
      </c>
      <c r="K41" s="902"/>
      <c r="L41" s="902">
        <v>0.33000000000000007</v>
      </c>
      <c r="M41" s="903"/>
      <c r="N41" s="903"/>
      <c r="O41" s="903"/>
      <c r="P41" s="905"/>
      <c r="Q41" s="904">
        <v>-9.0099999999999625E-2</v>
      </c>
      <c r="R41" s="906">
        <v>-7.9999999999991189E-4</v>
      </c>
      <c r="S41" s="833"/>
    </row>
    <row r="42" spans="1:19">
      <c r="A42" s="907"/>
      <c r="B42" s="907"/>
      <c r="C42" s="849" t="s">
        <v>385</v>
      </c>
      <c r="D42" s="850">
        <v>113.85469294812496</v>
      </c>
      <c r="E42" s="863"/>
      <c r="F42" s="851">
        <v>85.391019711093719</v>
      </c>
      <c r="G42" s="851">
        <v>94.285917597665986</v>
      </c>
      <c r="H42" s="851" t="e">
        <v>#N/A</v>
      </c>
      <c r="I42" s="851">
        <v>112.0757133708105</v>
      </c>
      <c r="J42" s="851">
        <v>106.02718280794137</v>
      </c>
      <c r="K42" s="851"/>
      <c r="L42" s="851">
        <v>80.054080979150356</v>
      </c>
      <c r="M42" s="851"/>
      <c r="N42" s="851"/>
      <c r="O42" s="851"/>
      <c r="P42" s="852"/>
      <c r="Q42" s="852">
        <v>81.495054436775078</v>
      </c>
      <c r="R42" s="853"/>
      <c r="S42" s="833"/>
    </row>
    <row r="43" spans="1:19" ht="13.5" thickBot="1">
      <c r="C43" s="864" t="s">
        <v>386</v>
      </c>
      <c r="D43" s="865">
        <v>5.08</v>
      </c>
      <c r="E43" s="866"/>
      <c r="F43" s="866">
        <v>24.92</v>
      </c>
      <c r="G43" s="866">
        <v>13.78</v>
      </c>
      <c r="H43" s="866">
        <v>0</v>
      </c>
      <c r="I43" s="866">
        <v>32.659999999999997</v>
      </c>
      <c r="J43" s="866">
        <v>14.49</v>
      </c>
      <c r="K43" s="866"/>
      <c r="L43" s="866">
        <v>3.69</v>
      </c>
      <c r="M43" s="866"/>
      <c r="N43" s="866"/>
      <c r="O43" s="866"/>
      <c r="P43" s="867"/>
      <c r="Q43" s="868">
        <v>3.08</v>
      </c>
      <c r="R43" s="869">
        <v>99.999999999999986</v>
      </c>
      <c r="S43" s="833"/>
    </row>
    <row r="44" spans="1:19" ht="13.5" thickBot="1">
      <c r="A44" s="891" t="s">
        <v>398</v>
      </c>
      <c r="B44" s="891" t="s">
        <v>399</v>
      </c>
      <c r="C44" s="833"/>
      <c r="D44" s="833"/>
      <c r="E44" s="833"/>
      <c r="F44" s="833"/>
      <c r="G44" s="833"/>
      <c r="H44" s="833"/>
      <c r="I44" s="833"/>
      <c r="J44" s="833"/>
      <c r="K44" s="833"/>
      <c r="L44" s="833"/>
      <c r="M44" s="833"/>
      <c r="N44" s="833"/>
      <c r="O44" s="833"/>
      <c r="P44" s="833"/>
      <c r="Q44" s="833"/>
      <c r="R44" s="833"/>
      <c r="S44" s="833"/>
    </row>
    <row r="45" spans="1:19" ht="18.75" thickBot="1">
      <c r="A45" s="891"/>
      <c r="B45" s="891"/>
      <c r="C45" s="835" t="s">
        <v>400</v>
      </c>
      <c r="D45" s="836"/>
      <c r="E45" s="836"/>
      <c r="F45" s="836"/>
      <c r="G45" s="836"/>
      <c r="H45" s="836"/>
      <c r="I45" s="836"/>
      <c r="J45" s="836"/>
      <c r="K45" s="836"/>
      <c r="L45" s="836"/>
      <c r="M45" s="836"/>
      <c r="N45" s="836"/>
      <c r="O45" s="836"/>
      <c r="P45" s="836"/>
      <c r="Q45" s="836"/>
      <c r="R45" s="837"/>
      <c r="S45" s="833"/>
    </row>
    <row r="46" spans="1:19" ht="13.5" thickBot="1">
      <c r="C46" s="838"/>
      <c r="D46" s="839" t="s">
        <v>326</v>
      </c>
      <c r="E46" s="840" t="s">
        <v>329</v>
      </c>
      <c r="F46" s="840" t="s">
        <v>330</v>
      </c>
      <c r="G46" s="840" t="s">
        <v>332</v>
      </c>
      <c r="H46" s="840" t="s">
        <v>334</v>
      </c>
      <c r="I46" s="840" t="s">
        <v>335</v>
      </c>
      <c r="J46" s="840" t="s">
        <v>337</v>
      </c>
      <c r="K46" s="840" t="s">
        <v>344</v>
      </c>
      <c r="L46" s="840" t="s">
        <v>345</v>
      </c>
      <c r="M46" s="840" t="s">
        <v>346</v>
      </c>
      <c r="N46" s="840" t="s">
        <v>347</v>
      </c>
      <c r="O46" s="840" t="s">
        <v>348</v>
      </c>
      <c r="P46" s="841" t="s">
        <v>349</v>
      </c>
      <c r="Q46" s="841" t="s">
        <v>352</v>
      </c>
      <c r="R46" s="842" t="s">
        <v>378</v>
      </c>
      <c r="S46" s="833"/>
    </row>
    <row r="47" spans="1:19">
      <c r="C47" s="875" t="s">
        <v>401</v>
      </c>
      <c r="D47" s="876">
        <v>718.25</v>
      </c>
      <c r="E47" s="877"/>
      <c r="F47" s="878">
        <v>608</v>
      </c>
      <c r="G47" s="878"/>
      <c r="H47" s="878"/>
      <c r="I47" s="878">
        <v>733</v>
      </c>
      <c r="J47" s="878">
        <v>608.25</v>
      </c>
      <c r="K47" s="877">
        <v>601.29999999999995</v>
      </c>
      <c r="L47" s="877"/>
      <c r="M47" s="877"/>
      <c r="N47" s="877">
        <v>480.58</v>
      </c>
      <c r="O47" s="877"/>
      <c r="P47" s="877">
        <v>440.18</v>
      </c>
      <c r="Q47" s="877"/>
      <c r="R47" s="879">
        <v>649.64980000000003</v>
      </c>
      <c r="S47" s="833"/>
    </row>
    <row r="48" spans="1:19">
      <c r="A48" s="896"/>
      <c r="B48" s="896"/>
      <c r="C48" s="880" t="s">
        <v>383</v>
      </c>
      <c r="D48" s="881">
        <v>717.5</v>
      </c>
      <c r="E48" s="882"/>
      <c r="F48" s="882">
        <v>597</v>
      </c>
      <c r="G48" s="882"/>
      <c r="H48" s="882"/>
      <c r="I48" s="882">
        <v>737</v>
      </c>
      <c r="J48" s="882">
        <v>625</v>
      </c>
      <c r="K48" s="882">
        <v>601.29999999999995</v>
      </c>
      <c r="L48" s="882"/>
      <c r="M48" s="882"/>
      <c r="N48" s="882">
        <v>478.53</v>
      </c>
      <c r="O48" s="882"/>
      <c r="P48" s="882">
        <v>445.06</v>
      </c>
      <c r="Q48" s="883"/>
      <c r="R48" s="884">
        <v>652.58640000000003</v>
      </c>
      <c r="S48" s="833"/>
    </row>
    <row r="49" spans="1:19">
      <c r="A49" s="896"/>
      <c r="B49" s="896"/>
      <c r="C49" s="849" t="s">
        <v>384</v>
      </c>
      <c r="D49" s="901">
        <v>0.75</v>
      </c>
      <c r="E49" s="903"/>
      <c r="F49" s="902">
        <v>11</v>
      </c>
      <c r="G49" s="902"/>
      <c r="H49" s="902"/>
      <c r="I49" s="902">
        <v>-4</v>
      </c>
      <c r="J49" s="902">
        <v>-16.75</v>
      </c>
      <c r="K49" s="902">
        <v>0</v>
      </c>
      <c r="L49" s="902"/>
      <c r="M49" s="902"/>
      <c r="N49" s="902">
        <v>2.0500000000000114</v>
      </c>
      <c r="O49" s="902"/>
      <c r="P49" s="902">
        <v>-4.8799999999999955</v>
      </c>
      <c r="Q49" s="905"/>
      <c r="R49" s="906">
        <v>-2.9365999999999985</v>
      </c>
      <c r="S49" s="833"/>
    </row>
    <row r="50" spans="1:19">
      <c r="A50" s="907"/>
      <c r="B50" s="907"/>
      <c r="C50" s="849" t="s">
        <v>385</v>
      </c>
      <c r="D50" s="850">
        <v>110.55956609237776</v>
      </c>
      <c r="E50" s="851"/>
      <c r="F50" s="851">
        <v>93.58888434969117</v>
      </c>
      <c r="G50" s="851"/>
      <c r="H50" s="851"/>
      <c r="I50" s="851">
        <v>112.8300201123744</v>
      </c>
      <c r="J50" s="851">
        <v>93.627366621216538</v>
      </c>
      <c r="K50" s="851">
        <v>92.557559472811349</v>
      </c>
      <c r="L50" s="851"/>
      <c r="M50" s="851"/>
      <c r="N50" s="851">
        <v>73.975240198642396</v>
      </c>
      <c r="O50" s="851"/>
      <c r="P50" s="851">
        <v>67.756505120143188</v>
      </c>
      <c r="Q50" s="852"/>
      <c r="R50" s="874"/>
      <c r="S50" s="833"/>
    </row>
    <row r="51" spans="1:19" ht="13.5" thickBot="1">
      <c r="C51" s="864" t="s">
        <v>386</v>
      </c>
      <c r="D51" s="865">
        <v>7.56</v>
      </c>
      <c r="E51" s="866"/>
      <c r="F51" s="866">
        <v>8.02</v>
      </c>
      <c r="G51" s="866"/>
      <c r="H51" s="866"/>
      <c r="I51" s="866">
        <v>30.45</v>
      </c>
      <c r="J51" s="866">
        <v>15.93</v>
      </c>
      <c r="K51" s="866">
        <v>36.32</v>
      </c>
      <c r="L51" s="866"/>
      <c r="M51" s="866"/>
      <c r="N51" s="866">
        <v>1.37</v>
      </c>
      <c r="O51" s="866"/>
      <c r="P51" s="867">
        <v>0.36</v>
      </c>
      <c r="Q51" s="868"/>
      <c r="R51" s="869">
        <v>100.01</v>
      </c>
      <c r="S51" s="833"/>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N36" sqref="N35:N36"/>
    </sheetView>
  </sheetViews>
  <sheetFormatPr defaultRowHeight="12.75"/>
  <cols>
    <col min="1" max="1" width="18.85546875" style="1134" customWidth="1"/>
    <col min="2" max="2" width="14.28515625" style="1134" customWidth="1"/>
    <col min="3" max="3" width="13.7109375" style="1134" customWidth="1"/>
    <col min="4" max="4" width="15" style="1134" customWidth="1"/>
    <col min="5" max="5" width="14.28515625" style="1134" customWidth="1"/>
    <col min="6" max="6" width="18.42578125" style="1134" customWidth="1"/>
    <col min="7" max="7" width="9.140625" style="1134"/>
    <col min="8" max="8" width="18.85546875" style="1134" bestFit="1" customWidth="1"/>
    <col min="9" max="9" width="12.5703125" style="1134" customWidth="1"/>
    <col min="10" max="251" width="9.140625" style="1134"/>
    <col min="252" max="252" width="4.42578125" style="1134" customWidth="1"/>
    <col min="253" max="253" width="20.85546875" style="1134" customWidth="1"/>
    <col min="254" max="255" width="12" style="1134" customWidth="1"/>
    <col min="256" max="256" width="14.5703125" style="1134" customWidth="1"/>
    <col min="257" max="257" width="12.42578125" style="1134" customWidth="1"/>
    <col min="258" max="258" width="19.7109375" style="1134" customWidth="1"/>
    <col min="259" max="259" width="9.140625" style="1134"/>
    <col min="260" max="260" width="16.85546875" style="1134" customWidth="1"/>
    <col min="261" max="261" width="12.5703125" style="1134" customWidth="1"/>
    <col min="262" max="262" width="11.7109375" style="1134" customWidth="1"/>
    <col min="263" max="263" width="12.28515625" style="1134" customWidth="1"/>
    <col min="264" max="507" width="9.140625" style="1134"/>
    <col min="508" max="508" width="4.42578125" style="1134" customWidth="1"/>
    <col min="509" max="509" width="20.85546875" style="1134" customWidth="1"/>
    <col min="510" max="511" width="12" style="1134" customWidth="1"/>
    <col min="512" max="512" width="14.5703125" style="1134" customWidth="1"/>
    <col min="513" max="513" width="12.42578125" style="1134" customWidth="1"/>
    <col min="514" max="514" width="19.7109375" style="1134" customWidth="1"/>
    <col min="515" max="515" width="9.140625" style="1134"/>
    <col min="516" max="516" width="16.85546875" style="1134" customWidth="1"/>
    <col min="517" max="517" width="12.5703125" style="1134" customWidth="1"/>
    <col min="518" max="518" width="11.7109375" style="1134" customWidth="1"/>
    <col min="519" max="519" width="12.28515625" style="1134" customWidth="1"/>
    <col min="520" max="763" width="9.140625" style="1134"/>
    <col min="764" max="764" width="4.42578125" style="1134" customWidth="1"/>
    <col min="765" max="765" width="20.85546875" style="1134" customWidth="1"/>
    <col min="766" max="767" width="12" style="1134" customWidth="1"/>
    <col min="768" max="768" width="14.5703125" style="1134" customWidth="1"/>
    <col min="769" max="769" width="12.42578125" style="1134" customWidth="1"/>
    <col min="770" max="770" width="19.7109375" style="1134" customWidth="1"/>
    <col min="771" max="771" width="9.140625" style="1134"/>
    <col min="772" max="772" width="16.85546875" style="1134" customWidth="1"/>
    <col min="773" max="773" width="12.5703125" style="1134" customWidth="1"/>
    <col min="774" max="774" width="11.7109375" style="1134" customWidth="1"/>
    <col min="775" max="775" width="12.28515625" style="1134" customWidth="1"/>
    <col min="776" max="1019" width="9.140625" style="1134"/>
    <col min="1020" max="1020" width="4.42578125" style="1134" customWidth="1"/>
    <col min="1021" max="1021" width="20.85546875" style="1134" customWidth="1"/>
    <col min="1022" max="1023" width="12" style="1134" customWidth="1"/>
    <col min="1024" max="1024" width="14.5703125" style="1134" customWidth="1"/>
    <col min="1025" max="1025" width="12.42578125" style="1134" customWidth="1"/>
    <col min="1026" max="1026" width="19.7109375" style="1134" customWidth="1"/>
    <col min="1027" max="1027" width="9.140625" style="1134"/>
    <col min="1028" max="1028" width="16.85546875" style="1134" customWidth="1"/>
    <col min="1029" max="1029" width="12.5703125" style="1134" customWidth="1"/>
    <col min="1030" max="1030" width="11.7109375" style="1134" customWidth="1"/>
    <col min="1031" max="1031" width="12.28515625" style="1134" customWidth="1"/>
    <col min="1032" max="1275" width="9.140625" style="1134"/>
    <col min="1276" max="1276" width="4.42578125" style="1134" customWidth="1"/>
    <col min="1277" max="1277" width="20.85546875" style="1134" customWidth="1"/>
    <col min="1278" max="1279" width="12" style="1134" customWidth="1"/>
    <col min="1280" max="1280" width="14.5703125" style="1134" customWidth="1"/>
    <col min="1281" max="1281" width="12.42578125" style="1134" customWidth="1"/>
    <col min="1282" max="1282" width="19.7109375" style="1134" customWidth="1"/>
    <col min="1283" max="1283" width="9.140625" style="1134"/>
    <col min="1284" max="1284" width="16.85546875" style="1134" customWidth="1"/>
    <col min="1285" max="1285" width="12.5703125" style="1134" customWidth="1"/>
    <col min="1286" max="1286" width="11.7109375" style="1134" customWidth="1"/>
    <col min="1287" max="1287" width="12.28515625" style="1134" customWidth="1"/>
    <col min="1288" max="1531" width="9.140625" style="1134"/>
    <col min="1532" max="1532" width="4.42578125" style="1134" customWidth="1"/>
    <col min="1533" max="1533" width="20.85546875" style="1134" customWidth="1"/>
    <col min="1534" max="1535" width="12" style="1134" customWidth="1"/>
    <col min="1536" max="1536" width="14.5703125" style="1134" customWidth="1"/>
    <col min="1537" max="1537" width="12.42578125" style="1134" customWidth="1"/>
    <col min="1538" max="1538" width="19.7109375" style="1134" customWidth="1"/>
    <col min="1539" max="1539" width="9.140625" style="1134"/>
    <col min="1540" max="1540" width="16.85546875" style="1134" customWidth="1"/>
    <col min="1541" max="1541" width="12.5703125" style="1134" customWidth="1"/>
    <col min="1542" max="1542" width="11.7109375" style="1134" customWidth="1"/>
    <col min="1543" max="1543" width="12.28515625" style="1134" customWidth="1"/>
    <col min="1544" max="1787" width="9.140625" style="1134"/>
    <col min="1788" max="1788" width="4.42578125" style="1134" customWidth="1"/>
    <col min="1789" max="1789" width="20.85546875" style="1134" customWidth="1"/>
    <col min="1790" max="1791" width="12" style="1134" customWidth="1"/>
    <col min="1792" max="1792" width="14.5703125" style="1134" customWidth="1"/>
    <col min="1793" max="1793" width="12.42578125" style="1134" customWidth="1"/>
    <col min="1794" max="1794" width="19.7109375" style="1134" customWidth="1"/>
    <col min="1795" max="1795" width="9.140625" style="1134"/>
    <col min="1796" max="1796" width="16.85546875" style="1134" customWidth="1"/>
    <col min="1797" max="1797" width="12.5703125" style="1134" customWidth="1"/>
    <col min="1798" max="1798" width="11.7109375" style="1134" customWidth="1"/>
    <col min="1799" max="1799" width="12.28515625" style="1134" customWidth="1"/>
    <col min="1800" max="2043" width="9.140625" style="1134"/>
    <col min="2044" max="2044" width="4.42578125" style="1134" customWidth="1"/>
    <col min="2045" max="2045" width="20.85546875" style="1134" customWidth="1"/>
    <col min="2046" max="2047" width="12" style="1134" customWidth="1"/>
    <col min="2048" max="2048" width="14.5703125" style="1134" customWidth="1"/>
    <col min="2049" max="2049" width="12.42578125" style="1134" customWidth="1"/>
    <col min="2050" max="2050" width="19.7109375" style="1134" customWidth="1"/>
    <col min="2051" max="2051" width="9.140625" style="1134"/>
    <col min="2052" max="2052" width="16.85546875" style="1134" customWidth="1"/>
    <col min="2053" max="2053" width="12.5703125" style="1134" customWidth="1"/>
    <col min="2054" max="2054" width="11.7109375" style="1134" customWidth="1"/>
    <col min="2055" max="2055" width="12.28515625" style="1134" customWidth="1"/>
    <col min="2056" max="2299" width="9.140625" style="1134"/>
    <col min="2300" max="2300" width="4.42578125" style="1134" customWidth="1"/>
    <col min="2301" max="2301" width="20.85546875" style="1134" customWidth="1"/>
    <col min="2302" max="2303" width="12" style="1134" customWidth="1"/>
    <col min="2304" max="2304" width="14.5703125" style="1134" customWidth="1"/>
    <col min="2305" max="2305" width="12.42578125" style="1134" customWidth="1"/>
    <col min="2306" max="2306" width="19.7109375" style="1134" customWidth="1"/>
    <col min="2307" max="2307" width="9.140625" style="1134"/>
    <col min="2308" max="2308" width="16.85546875" style="1134" customWidth="1"/>
    <col min="2309" max="2309" width="12.5703125" style="1134" customWidth="1"/>
    <col min="2310" max="2310" width="11.7109375" style="1134" customWidth="1"/>
    <col min="2311" max="2311" width="12.28515625" style="1134" customWidth="1"/>
    <col min="2312" max="2555" width="9.140625" style="1134"/>
    <col min="2556" max="2556" width="4.42578125" style="1134" customWidth="1"/>
    <col min="2557" max="2557" width="20.85546875" style="1134" customWidth="1"/>
    <col min="2558" max="2559" width="12" style="1134" customWidth="1"/>
    <col min="2560" max="2560" width="14.5703125" style="1134" customWidth="1"/>
    <col min="2561" max="2561" width="12.42578125" style="1134" customWidth="1"/>
    <col min="2562" max="2562" width="19.7109375" style="1134" customWidth="1"/>
    <col min="2563" max="2563" width="9.140625" style="1134"/>
    <col min="2564" max="2564" width="16.85546875" style="1134" customWidth="1"/>
    <col min="2565" max="2565" width="12.5703125" style="1134" customWidth="1"/>
    <col min="2566" max="2566" width="11.7109375" style="1134" customWidth="1"/>
    <col min="2567" max="2567" width="12.28515625" style="1134" customWidth="1"/>
    <col min="2568" max="2811" width="9.140625" style="1134"/>
    <col min="2812" max="2812" width="4.42578125" style="1134" customWidth="1"/>
    <col min="2813" max="2813" width="20.85546875" style="1134" customWidth="1"/>
    <col min="2814" max="2815" width="12" style="1134" customWidth="1"/>
    <col min="2816" max="2816" width="14.5703125" style="1134" customWidth="1"/>
    <col min="2817" max="2817" width="12.42578125" style="1134" customWidth="1"/>
    <col min="2818" max="2818" width="19.7109375" style="1134" customWidth="1"/>
    <col min="2819" max="2819" width="9.140625" style="1134"/>
    <col min="2820" max="2820" width="16.85546875" style="1134" customWidth="1"/>
    <col min="2821" max="2821" width="12.5703125" style="1134" customWidth="1"/>
    <col min="2822" max="2822" width="11.7109375" style="1134" customWidth="1"/>
    <col min="2823" max="2823" width="12.28515625" style="1134" customWidth="1"/>
    <col min="2824" max="3067" width="9.140625" style="1134"/>
    <col min="3068" max="3068" width="4.42578125" style="1134" customWidth="1"/>
    <col min="3069" max="3069" width="20.85546875" style="1134" customWidth="1"/>
    <col min="3070" max="3071" width="12" style="1134" customWidth="1"/>
    <col min="3072" max="3072" width="14.5703125" style="1134" customWidth="1"/>
    <col min="3073" max="3073" width="12.42578125" style="1134" customWidth="1"/>
    <col min="3074" max="3074" width="19.7109375" style="1134" customWidth="1"/>
    <col min="3075" max="3075" width="9.140625" style="1134"/>
    <col min="3076" max="3076" width="16.85546875" style="1134" customWidth="1"/>
    <col min="3077" max="3077" width="12.5703125" style="1134" customWidth="1"/>
    <col min="3078" max="3078" width="11.7109375" style="1134" customWidth="1"/>
    <col min="3079" max="3079" width="12.28515625" style="1134" customWidth="1"/>
    <col min="3080" max="3323" width="9.140625" style="1134"/>
    <col min="3324" max="3324" width="4.42578125" style="1134" customWidth="1"/>
    <col min="3325" max="3325" width="20.85546875" style="1134" customWidth="1"/>
    <col min="3326" max="3327" width="12" style="1134" customWidth="1"/>
    <col min="3328" max="3328" width="14.5703125" style="1134" customWidth="1"/>
    <col min="3329" max="3329" width="12.42578125" style="1134" customWidth="1"/>
    <col min="3330" max="3330" width="19.7109375" style="1134" customWidth="1"/>
    <col min="3331" max="3331" width="9.140625" style="1134"/>
    <col min="3332" max="3332" width="16.85546875" style="1134" customWidth="1"/>
    <col min="3333" max="3333" width="12.5703125" style="1134" customWidth="1"/>
    <col min="3334" max="3334" width="11.7109375" style="1134" customWidth="1"/>
    <col min="3335" max="3335" width="12.28515625" style="1134" customWidth="1"/>
    <col min="3336" max="3579" width="9.140625" style="1134"/>
    <col min="3580" max="3580" width="4.42578125" style="1134" customWidth="1"/>
    <col min="3581" max="3581" width="20.85546875" style="1134" customWidth="1"/>
    <col min="3582" max="3583" width="12" style="1134" customWidth="1"/>
    <col min="3584" max="3584" width="14.5703125" style="1134" customWidth="1"/>
    <col min="3585" max="3585" width="12.42578125" style="1134" customWidth="1"/>
    <col min="3586" max="3586" width="19.7109375" style="1134" customWidth="1"/>
    <col min="3587" max="3587" width="9.140625" style="1134"/>
    <col min="3588" max="3588" width="16.85546875" style="1134" customWidth="1"/>
    <col min="3589" max="3589" width="12.5703125" style="1134" customWidth="1"/>
    <col min="3590" max="3590" width="11.7109375" style="1134" customWidth="1"/>
    <col min="3591" max="3591" width="12.28515625" style="1134" customWidth="1"/>
    <col min="3592" max="3835" width="9.140625" style="1134"/>
    <col min="3836" max="3836" width="4.42578125" style="1134" customWidth="1"/>
    <col min="3837" max="3837" width="20.85546875" style="1134" customWidth="1"/>
    <col min="3838" max="3839" width="12" style="1134" customWidth="1"/>
    <col min="3840" max="3840" width="14.5703125" style="1134" customWidth="1"/>
    <col min="3841" max="3841" width="12.42578125" style="1134" customWidth="1"/>
    <col min="3842" max="3842" width="19.7109375" style="1134" customWidth="1"/>
    <col min="3843" max="3843" width="9.140625" style="1134"/>
    <col min="3844" max="3844" width="16.85546875" style="1134" customWidth="1"/>
    <col min="3845" max="3845" width="12.5703125" style="1134" customWidth="1"/>
    <col min="3846" max="3846" width="11.7109375" style="1134" customWidth="1"/>
    <col min="3847" max="3847" width="12.28515625" style="1134" customWidth="1"/>
    <col min="3848" max="4091" width="9.140625" style="1134"/>
    <col min="4092" max="4092" width="4.42578125" style="1134" customWidth="1"/>
    <col min="4093" max="4093" width="20.85546875" style="1134" customWidth="1"/>
    <col min="4094" max="4095" width="12" style="1134" customWidth="1"/>
    <col min="4096" max="4096" width="14.5703125" style="1134" customWidth="1"/>
    <col min="4097" max="4097" width="12.42578125" style="1134" customWidth="1"/>
    <col min="4098" max="4098" width="19.7109375" style="1134" customWidth="1"/>
    <col min="4099" max="4099" width="9.140625" style="1134"/>
    <col min="4100" max="4100" width="16.85546875" style="1134" customWidth="1"/>
    <col min="4101" max="4101" width="12.5703125" style="1134" customWidth="1"/>
    <col min="4102" max="4102" width="11.7109375" style="1134" customWidth="1"/>
    <col min="4103" max="4103" width="12.28515625" style="1134" customWidth="1"/>
    <col min="4104" max="4347" width="9.140625" style="1134"/>
    <col min="4348" max="4348" width="4.42578125" style="1134" customWidth="1"/>
    <col min="4349" max="4349" width="20.85546875" style="1134" customWidth="1"/>
    <col min="4350" max="4351" width="12" style="1134" customWidth="1"/>
    <col min="4352" max="4352" width="14.5703125" style="1134" customWidth="1"/>
    <col min="4353" max="4353" width="12.42578125" style="1134" customWidth="1"/>
    <col min="4354" max="4354" width="19.7109375" style="1134" customWidth="1"/>
    <col min="4355" max="4355" width="9.140625" style="1134"/>
    <col min="4356" max="4356" width="16.85546875" style="1134" customWidth="1"/>
    <col min="4357" max="4357" width="12.5703125" style="1134" customWidth="1"/>
    <col min="4358" max="4358" width="11.7109375" style="1134" customWidth="1"/>
    <col min="4359" max="4359" width="12.28515625" style="1134" customWidth="1"/>
    <col min="4360" max="4603" width="9.140625" style="1134"/>
    <col min="4604" max="4604" width="4.42578125" style="1134" customWidth="1"/>
    <col min="4605" max="4605" width="20.85546875" style="1134" customWidth="1"/>
    <col min="4606" max="4607" width="12" style="1134" customWidth="1"/>
    <col min="4608" max="4608" width="14.5703125" style="1134" customWidth="1"/>
    <col min="4609" max="4609" width="12.42578125" style="1134" customWidth="1"/>
    <col min="4610" max="4610" width="19.7109375" style="1134" customWidth="1"/>
    <col min="4611" max="4611" width="9.140625" style="1134"/>
    <col min="4612" max="4612" width="16.85546875" style="1134" customWidth="1"/>
    <col min="4613" max="4613" width="12.5703125" style="1134" customWidth="1"/>
    <col min="4614" max="4614" width="11.7109375" style="1134" customWidth="1"/>
    <col min="4615" max="4615" width="12.28515625" style="1134" customWidth="1"/>
    <col min="4616" max="4859" width="9.140625" style="1134"/>
    <col min="4860" max="4860" width="4.42578125" style="1134" customWidth="1"/>
    <col min="4861" max="4861" width="20.85546875" style="1134" customWidth="1"/>
    <col min="4862" max="4863" width="12" style="1134" customWidth="1"/>
    <col min="4864" max="4864" width="14.5703125" style="1134" customWidth="1"/>
    <col min="4865" max="4865" width="12.42578125" style="1134" customWidth="1"/>
    <col min="4866" max="4866" width="19.7109375" style="1134" customWidth="1"/>
    <col min="4867" max="4867" width="9.140625" style="1134"/>
    <col min="4868" max="4868" width="16.85546875" style="1134" customWidth="1"/>
    <col min="4869" max="4869" width="12.5703125" style="1134" customWidth="1"/>
    <col min="4870" max="4870" width="11.7109375" style="1134" customWidth="1"/>
    <col min="4871" max="4871" width="12.28515625" style="1134" customWidth="1"/>
    <col min="4872" max="5115" width="9.140625" style="1134"/>
    <col min="5116" max="5116" width="4.42578125" style="1134" customWidth="1"/>
    <col min="5117" max="5117" width="20.85546875" style="1134" customWidth="1"/>
    <col min="5118" max="5119" width="12" style="1134" customWidth="1"/>
    <col min="5120" max="5120" width="14.5703125" style="1134" customWidth="1"/>
    <col min="5121" max="5121" width="12.42578125" style="1134" customWidth="1"/>
    <col min="5122" max="5122" width="19.7109375" style="1134" customWidth="1"/>
    <col min="5123" max="5123" width="9.140625" style="1134"/>
    <col min="5124" max="5124" width="16.85546875" style="1134" customWidth="1"/>
    <col min="5125" max="5125" width="12.5703125" style="1134" customWidth="1"/>
    <col min="5126" max="5126" width="11.7109375" style="1134" customWidth="1"/>
    <col min="5127" max="5127" width="12.28515625" style="1134" customWidth="1"/>
    <col min="5128" max="5371" width="9.140625" style="1134"/>
    <col min="5372" max="5372" width="4.42578125" style="1134" customWidth="1"/>
    <col min="5373" max="5373" width="20.85546875" style="1134" customWidth="1"/>
    <col min="5374" max="5375" width="12" style="1134" customWidth="1"/>
    <col min="5376" max="5376" width="14.5703125" style="1134" customWidth="1"/>
    <col min="5377" max="5377" width="12.42578125" style="1134" customWidth="1"/>
    <col min="5378" max="5378" width="19.7109375" style="1134" customWidth="1"/>
    <col min="5379" max="5379" width="9.140625" style="1134"/>
    <col min="5380" max="5380" width="16.85546875" style="1134" customWidth="1"/>
    <col min="5381" max="5381" width="12.5703125" style="1134" customWidth="1"/>
    <col min="5382" max="5382" width="11.7109375" style="1134" customWidth="1"/>
    <col min="5383" max="5383" width="12.28515625" style="1134" customWidth="1"/>
    <col min="5384" max="5627" width="9.140625" style="1134"/>
    <col min="5628" max="5628" width="4.42578125" style="1134" customWidth="1"/>
    <col min="5629" max="5629" width="20.85546875" style="1134" customWidth="1"/>
    <col min="5630" max="5631" width="12" style="1134" customWidth="1"/>
    <col min="5632" max="5632" width="14.5703125" style="1134" customWidth="1"/>
    <col min="5633" max="5633" width="12.42578125" style="1134" customWidth="1"/>
    <col min="5634" max="5634" width="19.7109375" style="1134" customWidth="1"/>
    <col min="5635" max="5635" width="9.140625" style="1134"/>
    <col min="5636" max="5636" width="16.85546875" style="1134" customWidth="1"/>
    <col min="5637" max="5637" width="12.5703125" style="1134" customWidth="1"/>
    <col min="5638" max="5638" width="11.7109375" style="1134" customWidth="1"/>
    <col min="5639" max="5639" width="12.28515625" style="1134" customWidth="1"/>
    <col min="5640" max="5883" width="9.140625" style="1134"/>
    <col min="5884" max="5884" width="4.42578125" style="1134" customWidth="1"/>
    <col min="5885" max="5885" width="20.85546875" style="1134" customWidth="1"/>
    <col min="5886" max="5887" width="12" style="1134" customWidth="1"/>
    <col min="5888" max="5888" width="14.5703125" style="1134" customWidth="1"/>
    <col min="5889" max="5889" width="12.42578125" style="1134" customWidth="1"/>
    <col min="5890" max="5890" width="19.7109375" style="1134" customWidth="1"/>
    <col min="5891" max="5891" width="9.140625" style="1134"/>
    <col min="5892" max="5892" width="16.85546875" style="1134" customWidth="1"/>
    <col min="5893" max="5893" width="12.5703125" style="1134" customWidth="1"/>
    <col min="5894" max="5894" width="11.7109375" style="1134" customWidth="1"/>
    <col min="5895" max="5895" width="12.28515625" style="1134" customWidth="1"/>
    <col min="5896" max="6139" width="9.140625" style="1134"/>
    <col min="6140" max="6140" width="4.42578125" style="1134" customWidth="1"/>
    <col min="6141" max="6141" width="20.85546875" style="1134" customWidth="1"/>
    <col min="6142" max="6143" width="12" style="1134" customWidth="1"/>
    <col min="6144" max="6144" width="14.5703125" style="1134" customWidth="1"/>
    <col min="6145" max="6145" width="12.42578125" style="1134" customWidth="1"/>
    <col min="6146" max="6146" width="19.7109375" style="1134" customWidth="1"/>
    <col min="6147" max="6147" width="9.140625" style="1134"/>
    <col min="6148" max="6148" width="16.85546875" style="1134" customWidth="1"/>
    <col min="6149" max="6149" width="12.5703125" style="1134" customWidth="1"/>
    <col min="6150" max="6150" width="11.7109375" style="1134" customWidth="1"/>
    <col min="6151" max="6151" width="12.28515625" style="1134" customWidth="1"/>
    <col min="6152" max="6395" width="9.140625" style="1134"/>
    <col min="6396" max="6396" width="4.42578125" style="1134" customWidth="1"/>
    <col min="6397" max="6397" width="20.85546875" style="1134" customWidth="1"/>
    <col min="6398" max="6399" width="12" style="1134" customWidth="1"/>
    <col min="6400" max="6400" width="14.5703125" style="1134" customWidth="1"/>
    <col min="6401" max="6401" width="12.42578125" style="1134" customWidth="1"/>
    <col min="6402" max="6402" width="19.7109375" style="1134" customWidth="1"/>
    <col min="6403" max="6403" width="9.140625" style="1134"/>
    <col min="6404" max="6404" width="16.85546875" style="1134" customWidth="1"/>
    <col min="6405" max="6405" width="12.5703125" style="1134" customWidth="1"/>
    <col min="6406" max="6406" width="11.7109375" style="1134" customWidth="1"/>
    <col min="6407" max="6407" width="12.28515625" style="1134" customWidth="1"/>
    <col min="6408" max="6651" width="9.140625" style="1134"/>
    <col min="6652" max="6652" width="4.42578125" style="1134" customWidth="1"/>
    <col min="6653" max="6653" width="20.85546875" style="1134" customWidth="1"/>
    <col min="6654" max="6655" width="12" style="1134" customWidth="1"/>
    <col min="6656" max="6656" width="14.5703125" style="1134" customWidth="1"/>
    <col min="6657" max="6657" width="12.42578125" style="1134" customWidth="1"/>
    <col min="6658" max="6658" width="19.7109375" style="1134" customWidth="1"/>
    <col min="6659" max="6659" width="9.140625" style="1134"/>
    <col min="6660" max="6660" width="16.85546875" style="1134" customWidth="1"/>
    <col min="6661" max="6661" width="12.5703125" style="1134" customWidth="1"/>
    <col min="6662" max="6662" width="11.7109375" style="1134" customWidth="1"/>
    <col min="6663" max="6663" width="12.28515625" style="1134" customWidth="1"/>
    <col min="6664" max="6907" width="9.140625" style="1134"/>
    <col min="6908" max="6908" width="4.42578125" style="1134" customWidth="1"/>
    <col min="6909" max="6909" width="20.85546875" style="1134" customWidth="1"/>
    <col min="6910" max="6911" width="12" style="1134" customWidth="1"/>
    <col min="6912" max="6912" width="14.5703125" style="1134" customWidth="1"/>
    <col min="6913" max="6913" width="12.42578125" style="1134" customWidth="1"/>
    <col min="6914" max="6914" width="19.7109375" style="1134" customWidth="1"/>
    <col min="6915" max="6915" width="9.140625" style="1134"/>
    <col min="6916" max="6916" width="16.85546875" style="1134" customWidth="1"/>
    <col min="6917" max="6917" width="12.5703125" style="1134" customWidth="1"/>
    <col min="6918" max="6918" width="11.7109375" style="1134" customWidth="1"/>
    <col min="6919" max="6919" width="12.28515625" style="1134" customWidth="1"/>
    <col min="6920" max="7163" width="9.140625" style="1134"/>
    <col min="7164" max="7164" width="4.42578125" style="1134" customWidth="1"/>
    <col min="7165" max="7165" width="20.85546875" style="1134" customWidth="1"/>
    <col min="7166" max="7167" width="12" style="1134" customWidth="1"/>
    <col min="7168" max="7168" width="14.5703125" style="1134" customWidth="1"/>
    <col min="7169" max="7169" width="12.42578125" style="1134" customWidth="1"/>
    <col min="7170" max="7170" width="19.7109375" style="1134" customWidth="1"/>
    <col min="7171" max="7171" width="9.140625" style="1134"/>
    <col min="7172" max="7172" width="16.85546875" style="1134" customWidth="1"/>
    <col min="7173" max="7173" width="12.5703125" style="1134" customWidth="1"/>
    <col min="7174" max="7174" width="11.7109375" style="1134" customWidth="1"/>
    <col min="7175" max="7175" width="12.28515625" style="1134" customWidth="1"/>
    <col min="7176" max="7419" width="9.140625" style="1134"/>
    <col min="7420" max="7420" width="4.42578125" style="1134" customWidth="1"/>
    <col min="7421" max="7421" width="20.85546875" style="1134" customWidth="1"/>
    <col min="7422" max="7423" width="12" style="1134" customWidth="1"/>
    <col min="7424" max="7424" width="14.5703125" style="1134" customWidth="1"/>
    <col min="7425" max="7425" width="12.42578125" style="1134" customWidth="1"/>
    <col min="7426" max="7426" width="19.7109375" style="1134" customWidth="1"/>
    <col min="7427" max="7427" width="9.140625" style="1134"/>
    <col min="7428" max="7428" width="16.85546875" style="1134" customWidth="1"/>
    <col min="7429" max="7429" width="12.5703125" style="1134" customWidth="1"/>
    <col min="7430" max="7430" width="11.7109375" style="1134" customWidth="1"/>
    <col min="7431" max="7431" width="12.28515625" style="1134" customWidth="1"/>
    <col min="7432" max="7675" width="9.140625" style="1134"/>
    <col min="7676" max="7676" width="4.42578125" style="1134" customWidth="1"/>
    <col min="7677" max="7677" width="20.85546875" style="1134" customWidth="1"/>
    <col min="7678" max="7679" width="12" style="1134" customWidth="1"/>
    <col min="7680" max="7680" width="14.5703125" style="1134" customWidth="1"/>
    <col min="7681" max="7681" width="12.42578125" style="1134" customWidth="1"/>
    <col min="7682" max="7682" width="19.7109375" style="1134" customWidth="1"/>
    <col min="7683" max="7683" width="9.140625" style="1134"/>
    <col min="7684" max="7684" width="16.85546875" style="1134" customWidth="1"/>
    <col min="7685" max="7685" width="12.5703125" style="1134" customWidth="1"/>
    <col min="7686" max="7686" width="11.7109375" style="1134" customWidth="1"/>
    <col min="7687" max="7687" width="12.28515625" style="1134" customWidth="1"/>
    <col min="7688" max="7931" width="9.140625" style="1134"/>
    <col min="7932" max="7932" width="4.42578125" style="1134" customWidth="1"/>
    <col min="7933" max="7933" width="20.85546875" style="1134" customWidth="1"/>
    <col min="7934" max="7935" width="12" style="1134" customWidth="1"/>
    <col min="7936" max="7936" width="14.5703125" style="1134" customWidth="1"/>
    <col min="7937" max="7937" width="12.42578125" style="1134" customWidth="1"/>
    <col min="7938" max="7938" width="19.7109375" style="1134" customWidth="1"/>
    <col min="7939" max="7939" width="9.140625" style="1134"/>
    <col min="7940" max="7940" width="16.85546875" style="1134" customWidth="1"/>
    <col min="7941" max="7941" width="12.5703125" style="1134" customWidth="1"/>
    <col min="7942" max="7942" width="11.7109375" style="1134" customWidth="1"/>
    <col min="7943" max="7943" width="12.28515625" style="1134" customWidth="1"/>
    <col min="7944" max="8187" width="9.140625" style="1134"/>
    <col min="8188" max="8188" width="4.42578125" style="1134" customWidth="1"/>
    <col min="8189" max="8189" width="20.85546875" style="1134" customWidth="1"/>
    <col min="8190" max="8191" width="12" style="1134" customWidth="1"/>
    <col min="8192" max="8192" width="14.5703125" style="1134" customWidth="1"/>
    <col min="8193" max="8193" width="12.42578125" style="1134" customWidth="1"/>
    <col min="8194" max="8194" width="19.7109375" style="1134" customWidth="1"/>
    <col min="8195" max="8195" width="9.140625" style="1134"/>
    <col min="8196" max="8196" width="16.85546875" style="1134" customWidth="1"/>
    <col min="8197" max="8197" width="12.5703125" style="1134" customWidth="1"/>
    <col min="8198" max="8198" width="11.7109375" style="1134" customWidth="1"/>
    <col min="8199" max="8199" width="12.28515625" style="1134" customWidth="1"/>
    <col min="8200" max="8443" width="9.140625" style="1134"/>
    <col min="8444" max="8444" width="4.42578125" style="1134" customWidth="1"/>
    <col min="8445" max="8445" width="20.85546875" style="1134" customWidth="1"/>
    <col min="8446" max="8447" width="12" style="1134" customWidth="1"/>
    <col min="8448" max="8448" width="14.5703125" style="1134" customWidth="1"/>
    <col min="8449" max="8449" width="12.42578125" style="1134" customWidth="1"/>
    <col min="8450" max="8450" width="19.7109375" style="1134" customWidth="1"/>
    <col min="8451" max="8451" width="9.140625" style="1134"/>
    <col min="8452" max="8452" width="16.85546875" style="1134" customWidth="1"/>
    <col min="8453" max="8453" width="12.5703125" style="1134" customWidth="1"/>
    <col min="8454" max="8454" width="11.7109375" style="1134" customWidth="1"/>
    <col min="8455" max="8455" width="12.28515625" style="1134" customWidth="1"/>
    <col min="8456" max="8699" width="9.140625" style="1134"/>
    <col min="8700" max="8700" width="4.42578125" style="1134" customWidth="1"/>
    <col min="8701" max="8701" width="20.85546875" style="1134" customWidth="1"/>
    <col min="8702" max="8703" width="12" style="1134" customWidth="1"/>
    <col min="8704" max="8704" width="14.5703125" style="1134" customWidth="1"/>
    <col min="8705" max="8705" width="12.42578125" style="1134" customWidth="1"/>
    <col min="8706" max="8706" width="19.7109375" style="1134" customWidth="1"/>
    <col min="8707" max="8707" width="9.140625" style="1134"/>
    <col min="8708" max="8708" width="16.85546875" style="1134" customWidth="1"/>
    <col min="8709" max="8709" width="12.5703125" style="1134" customWidth="1"/>
    <col min="8710" max="8710" width="11.7109375" style="1134" customWidth="1"/>
    <col min="8711" max="8711" width="12.28515625" style="1134" customWidth="1"/>
    <col min="8712" max="8955" width="9.140625" style="1134"/>
    <col min="8956" max="8956" width="4.42578125" style="1134" customWidth="1"/>
    <col min="8957" max="8957" width="20.85546875" style="1134" customWidth="1"/>
    <col min="8958" max="8959" width="12" style="1134" customWidth="1"/>
    <col min="8960" max="8960" width="14.5703125" style="1134" customWidth="1"/>
    <col min="8961" max="8961" width="12.42578125" style="1134" customWidth="1"/>
    <col min="8962" max="8962" width="19.7109375" style="1134" customWidth="1"/>
    <col min="8963" max="8963" width="9.140625" style="1134"/>
    <col min="8964" max="8964" width="16.85546875" style="1134" customWidth="1"/>
    <col min="8965" max="8965" width="12.5703125" style="1134" customWidth="1"/>
    <col min="8966" max="8966" width="11.7109375" style="1134" customWidth="1"/>
    <col min="8967" max="8967" width="12.28515625" style="1134" customWidth="1"/>
    <col min="8968" max="9211" width="9.140625" style="1134"/>
    <col min="9212" max="9212" width="4.42578125" style="1134" customWidth="1"/>
    <col min="9213" max="9213" width="20.85546875" style="1134" customWidth="1"/>
    <col min="9214" max="9215" width="12" style="1134" customWidth="1"/>
    <col min="9216" max="9216" width="14.5703125" style="1134" customWidth="1"/>
    <col min="9217" max="9217" width="12.42578125" style="1134" customWidth="1"/>
    <col min="9218" max="9218" width="19.7109375" style="1134" customWidth="1"/>
    <col min="9219" max="9219" width="9.140625" style="1134"/>
    <col min="9220" max="9220" width="16.85546875" style="1134" customWidth="1"/>
    <col min="9221" max="9221" width="12.5703125" style="1134" customWidth="1"/>
    <col min="9222" max="9222" width="11.7109375" style="1134" customWidth="1"/>
    <col min="9223" max="9223" width="12.28515625" style="1134" customWidth="1"/>
    <col min="9224" max="9467" width="9.140625" style="1134"/>
    <col min="9468" max="9468" width="4.42578125" style="1134" customWidth="1"/>
    <col min="9469" max="9469" width="20.85546875" style="1134" customWidth="1"/>
    <col min="9470" max="9471" width="12" style="1134" customWidth="1"/>
    <col min="9472" max="9472" width="14.5703125" style="1134" customWidth="1"/>
    <col min="9473" max="9473" width="12.42578125" style="1134" customWidth="1"/>
    <col min="9474" max="9474" width="19.7109375" style="1134" customWidth="1"/>
    <col min="9475" max="9475" width="9.140625" style="1134"/>
    <col min="9476" max="9476" width="16.85546875" style="1134" customWidth="1"/>
    <col min="9477" max="9477" width="12.5703125" style="1134" customWidth="1"/>
    <col min="9478" max="9478" width="11.7109375" style="1134" customWidth="1"/>
    <col min="9479" max="9479" width="12.28515625" style="1134" customWidth="1"/>
    <col min="9480" max="9723" width="9.140625" style="1134"/>
    <col min="9724" max="9724" width="4.42578125" style="1134" customWidth="1"/>
    <col min="9725" max="9725" width="20.85546875" style="1134" customWidth="1"/>
    <col min="9726" max="9727" width="12" style="1134" customWidth="1"/>
    <col min="9728" max="9728" width="14.5703125" style="1134" customWidth="1"/>
    <col min="9729" max="9729" width="12.42578125" style="1134" customWidth="1"/>
    <col min="9730" max="9730" width="19.7109375" style="1134" customWidth="1"/>
    <col min="9731" max="9731" width="9.140625" style="1134"/>
    <col min="9732" max="9732" width="16.85546875" style="1134" customWidth="1"/>
    <col min="9733" max="9733" width="12.5703125" style="1134" customWidth="1"/>
    <col min="9734" max="9734" width="11.7109375" style="1134" customWidth="1"/>
    <col min="9735" max="9735" width="12.28515625" style="1134" customWidth="1"/>
    <col min="9736" max="9979" width="9.140625" style="1134"/>
    <col min="9980" max="9980" width="4.42578125" style="1134" customWidth="1"/>
    <col min="9981" max="9981" width="20.85546875" style="1134" customWidth="1"/>
    <col min="9982" max="9983" width="12" style="1134" customWidth="1"/>
    <col min="9984" max="9984" width="14.5703125" style="1134" customWidth="1"/>
    <col min="9985" max="9985" width="12.42578125" style="1134" customWidth="1"/>
    <col min="9986" max="9986" width="19.7109375" style="1134" customWidth="1"/>
    <col min="9987" max="9987" width="9.140625" style="1134"/>
    <col min="9988" max="9988" width="16.85546875" style="1134" customWidth="1"/>
    <col min="9989" max="9989" width="12.5703125" style="1134" customWidth="1"/>
    <col min="9990" max="9990" width="11.7109375" style="1134" customWidth="1"/>
    <col min="9991" max="9991" width="12.28515625" style="1134" customWidth="1"/>
    <col min="9992" max="10235" width="9.140625" style="1134"/>
    <col min="10236" max="10236" width="4.42578125" style="1134" customWidth="1"/>
    <col min="10237" max="10237" width="20.85546875" style="1134" customWidth="1"/>
    <col min="10238" max="10239" width="12" style="1134" customWidth="1"/>
    <col min="10240" max="10240" width="14.5703125" style="1134" customWidth="1"/>
    <col min="10241" max="10241" width="12.42578125" style="1134" customWidth="1"/>
    <col min="10242" max="10242" width="19.7109375" style="1134" customWidth="1"/>
    <col min="10243" max="10243" width="9.140625" style="1134"/>
    <col min="10244" max="10244" width="16.85546875" style="1134" customWidth="1"/>
    <col min="10245" max="10245" width="12.5703125" style="1134" customWidth="1"/>
    <col min="10246" max="10246" width="11.7109375" style="1134" customWidth="1"/>
    <col min="10247" max="10247" width="12.28515625" style="1134" customWidth="1"/>
    <col min="10248" max="10491" width="9.140625" style="1134"/>
    <col min="10492" max="10492" width="4.42578125" style="1134" customWidth="1"/>
    <col min="10493" max="10493" width="20.85546875" style="1134" customWidth="1"/>
    <col min="10494" max="10495" width="12" style="1134" customWidth="1"/>
    <col min="10496" max="10496" width="14.5703125" style="1134" customWidth="1"/>
    <col min="10497" max="10497" width="12.42578125" style="1134" customWidth="1"/>
    <col min="10498" max="10498" width="19.7109375" style="1134" customWidth="1"/>
    <col min="10499" max="10499" width="9.140625" style="1134"/>
    <col min="10500" max="10500" width="16.85546875" style="1134" customWidth="1"/>
    <col min="10501" max="10501" width="12.5703125" style="1134" customWidth="1"/>
    <col min="10502" max="10502" width="11.7109375" style="1134" customWidth="1"/>
    <col min="10503" max="10503" width="12.28515625" style="1134" customWidth="1"/>
    <col min="10504" max="10747" width="9.140625" style="1134"/>
    <col min="10748" max="10748" width="4.42578125" style="1134" customWidth="1"/>
    <col min="10749" max="10749" width="20.85546875" style="1134" customWidth="1"/>
    <col min="10750" max="10751" width="12" style="1134" customWidth="1"/>
    <col min="10752" max="10752" width="14.5703125" style="1134" customWidth="1"/>
    <col min="10753" max="10753" width="12.42578125" style="1134" customWidth="1"/>
    <col min="10754" max="10754" width="19.7109375" style="1134" customWidth="1"/>
    <col min="10755" max="10755" width="9.140625" style="1134"/>
    <col min="10756" max="10756" width="16.85546875" style="1134" customWidth="1"/>
    <col min="10757" max="10757" width="12.5703125" style="1134" customWidth="1"/>
    <col min="10758" max="10758" width="11.7109375" style="1134" customWidth="1"/>
    <col min="10759" max="10759" width="12.28515625" style="1134" customWidth="1"/>
    <col min="10760" max="11003" width="9.140625" style="1134"/>
    <col min="11004" max="11004" width="4.42578125" style="1134" customWidth="1"/>
    <col min="11005" max="11005" width="20.85546875" style="1134" customWidth="1"/>
    <col min="11006" max="11007" width="12" style="1134" customWidth="1"/>
    <col min="11008" max="11008" width="14.5703125" style="1134" customWidth="1"/>
    <col min="11009" max="11009" width="12.42578125" style="1134" customWidth="1"/>
    <col min="11010" max="11010" width="19.7109375" style="1134" customWidth="1"/>
    <col min="11011" max="11011" width="9.140625" style="1134"/>
    <col min="11012" max="11012" width="16.85546875" style="1134" customWidth="1"/>
    <col min="11013" max="11013" width="12.5703125" style="1134" customWidth="1"/>
    <col min="11014" max="11014" width="11.7109375" style="1134" customWidth="1"/>
    <col min="11015" max="11015" width="12.28515625" style="1134" customWidth="1"/>
    <col min="11016" max="11259" width="9.140625" style="1134"/>
    <col min="11260" max="11260" width="4.42578125" style="1134" customWidth="1"/>
    <col min="11261" max="11261" width="20.85546875" style="1134" customWidth="1"/>
    <col min="11262" max="11263" width="12" style="1134" customWidth="1"/>
    <col min="11264" max="11264" width="14.5703125" style="1134" customWidth="1"/>
    <col min="11265" max="11265" width="12.42578125" style="1134" customWidth="1"/>
    <col min="11266" max="11266" width="19.7109375" style="1134" customWidth="1"/>
    <col min="11267" max="11267" width="9.140625" style="1134"/>
    <col min="11268" max="11268" width="16.85546875" style="1134" customWidth="1"/>
    <col min="11269" max="11269" width="12.5703125" style="1134" customWidth="1"/>
    <col min="11270" max="11270" width="11.7109375" style="1134" customWidth="1"/>
    <col min="11271" max="11271" width="12.28515625" style="1134" customWidth="1"/>
    <col min="11272" max="11515" width="9.140625" style="1134"/>
    <col min="11516" max="11516" width="4.42578125" style="1134" customWidth="1"/>
    <col min="11517" max="11517" width="20.85546875" style="1134" customWidth="1"/>
    <col min="11518" max="11519" width="12" style="1134" customWidth="1"/>
    <col min="11520" max="11520" width="14.5703125" style="1134" customWidth="1"/>
    <col min="11521" max="11521" width="12.42578125" style="1134" customWidth="1"/>
    <col min="11522" max="11522" width="19.7109375" style="1134" customWidth="1"/>
    <col min="11523" max="11523" width="9.140625" style="1134"/>
    <col min="11524" max="11524" width="16.85546875" style="1134" customWidth="1"/>
    <col min="11525" max="11525" width="12.5703125" style="1134" customWidth="1"/>
    <col min="11526" max="11526" width="11.7109375" style="1134" customWidth="1"/>
    <col min="11527" max="11527" width="12.28515625" style="1134" customWidth="1"/>
    <col min="11528" max="11771" width="9.140625" style="1134"/>
    <col min="11772" max="11772" width="4.42578125" style="1134" customWidth="1"/>
    <col min="11773" max="11773" width="20.85546875" style="1134" customWidth="1"/>
    <col min="11774" max="11775" width="12" style="1134" customWidth="1"/>
    <col min="11776" max="11776" width="14.5703125" style="1134" customWidth="1"/>
    <col min="11777" max="11777" width="12.42578125" style="1134" customWidth="1"/>
    <col min="11778" max="11778" width="19.7109375" style="1134" customWidth="1"/>
    <col min="11779" max="11779" width="9.140625" style="1134"/>
    <col min="11780" max="11780" width="16.85546875" style="1134" customWidth="1"/>
    <col min="11781" max="11781" width="12.5703125" style="1134" customWidth="1"/>
    <col min="11782" max="11782" width="11.7109375" style="1134" customWidth="1"/>
    <col min="11783" max="11783" width="12.28515625" style="1134" customWidth="1"/>
    <col min="11784" max="12027" width="9.140625" style="1134"/>
    <col min="12028" max="12028" width="4.42578125" style="1134" customWidth="1"/>
    <col min="12029" max="12029" width="20.85546875" style="1134" customWidth="1"/>
    <col min="12030" max="12031" width="12" style="1134" customWidth="1"/>
    <col min="12032" max="12032" width="14.5703125" style="1134" customWidth="1"/>
    <col min="12033" max="12033" width="12.42578125" style="1134" customWidth="1"/>
    <col min="12034" max="12034" width="19.7109375" style="1134" customWidth="1"/>
    <col min="12035" max="12035" width="9.140625" style="1134"/>
    <col min="12036" max="12036" width="16.85546875" style="1134" customWidth="1"/>
    <col min="12037" max="12037" width="12.5703125" style="1134" customWidth="1"/>
    <col min="12038" max="12038" width="11.7109375" style="1134" customWidth="1"/>
    <col min="12039" max="12039" width="12.28515625" style="1134" customWidth="1"/>
    <col min="12040" max="12283" width="9.140625" style="1134"/>
    <col min="12284" max="12284" width="4.42578125" style="1134" customWidth="1"/>
    <col min="12285" max="12285" width="20.85546875" style="1134" customWidth="1"/>
    <col min="12286" max="12287" width="12" style="1134" customWidth="1"/>
    <col min="12288" max="12288" width="14.5703125" style="1134" customWidth="1"/>
    <col min="12289" max="12289" width="12.42578125" style="1134" customWidth="1"/>
    <col min="12290" max="12290" width="19.7109375" style="1134" customWidth="1"/>
    <col min="12291" max="12291" width="9.140625" style="1134"/>
    <col min="12292" max="12292" width="16.85546875" style="1134" customWidth="1"/>
    <col min="12293" max="12293" width="12.5703125" style="1134" customWidth="1"/>
    <col min="12294" max="12294" width="11.7109375" style="1134" customWidth="1"/>
    <col min="12295" max="12295" width="12.28515625" style="1134" customWidth="1"/>
    <col min="12296" max="12539" width="9.140625" style="1134"/>
    <col min="12540" max="12540" width="4.42578125" style="1134" customWidth="1"/>
    <col min="12541" max="12541" width="20.85546875" style="1134" customWidth="1"/>
    <col min="12542" max="12543" width="12" style="1134" customWidth="1"/>
    <col min="12544" max="12544" width="14.5703125" style="1134" customWidth="1"/>
    <col min="12545" max="12545" width="12.42578125" style="1134" customWidth="1"/>
    <col min="12546" max="12546" width="19.7109375" style="1134" customWidth="1"/>
    <col min="12547" max="12547" width="9.140625" style="1134"/>
    <col min="12548" max="12548" width="16.85546875" style="1134" customWidth="1"/>
    <col min="12549" max="12549" width="12.5703125" style="1134" customWidth="1"/>
    <col min="12550" max="12550" width="11.7109375" style="1134" customWidth="1"/>
    <col min="12551" max="12551" width="12.28515625" style="1134" customWidth="1"/>
    <col min="12552" max="12795" width="9.140625" style="1134"/>
    <col min="12796" max="12796" width="4.42578125" style="1134" customWidth="1"/>
    <col min="12797" max="12797" width="20.85546875" style="1134" customWidth="1"/>
    <col min="12798" max="12799" width="12" style="1134" customWidth="1"/>
    <col min="12800" max="12800" width="14.5703125" style="1134" customWidth="1"/>
    <col min="12801" max="12801" width="12.42578125" style="1134" customWidth="1"/>
    <col min="12802" max="12802" width="19.7109375" style="1134" customWidth="1"/>
    <col min="12803" max="12803" width="9.140625" style="1134"/>
    <col min="12804" max="12804" width="16.85546875" style="1134" customWidth="1"/>
    <col min="12805" max="12805" width="12.5703125" style="1134" customWidth="1"/>
    <col min="12806" max="12806" width="11.7109375" style="1134" customWidth="1"/>
    <col min="12807" max="12807" width="12.28515625" style="1134" customWidth="1"/>
    <col min="12808" max="13051" width="9.140625" style="1134"/>
    <col min="13052" max="13052" width="4.42578125" style="1134" customWidth="1"/>
    <col min="13053" max="13053" width="20.85546875" style="1134" customWidth="1"/>
    <col min="13054" max="13055" width="12" style="1134" customWidth="1"/>
    <col min="13056" max="13056" width="14.5703125" style="1134" customWidth="1"/>
    <col min="13057" max="13057" width="12.42578125" style="1134" customWidth="1"/>
    <col min="13058" max="13058" width="19.7109375" style="1134" customWidth="1"/>
    <col min="13059" max="13059" width="9.140625" style="1134"/>
    <col min="13060" max="13060" width="16.85546875" style="1134" customWidth="1"/>
    <col min="13061" max="13061" width="12.5703125" style="1134" customWidth="1"/>
    <col min="13062" max="13062" width="11.7109375" style="1134" customWidth="1"/>
    <col min="13063" max="13063" width="12.28515625" style="1134" customWidth="1"/>
    <col min="13064" max="13307" width="9.140625" style="1134"/>
    <col min="13308" max="13308" width="4.42578125" style="1134" customWidth="1"/>
    <col min="13309" max="13309" width="20.85546875" style="1134" customWidth="1"/>
    <col min="13310" max="13311" width="12" style="1134" customWidth="1"/>
    <col min="13312" max="13312" width="14.5703125" style="1134" customWidth="1"/>
    <col min="13313" max="13313" width="12.42578125" style="1134" customWidth="1"/>
    <col min="13314" max="13314" width="19.7109375" style="1134" customWidth="1"/>
    <col min="13315" max="13315" width="9.140625" style="1134"/>
    <col min="13316" max="13316" width="16.85546875" style="1134" customWidth="1"/>
    <col min="13317" max="13317" width="12.5703125" style="1134" customWidth="1"/>
    <col min="13318" max="13318" width="11.7109375" style="1134" customWidth="1"/>
    <col min="13319" max="13319" width="12.28515625" style="1134" customWidth="1"/>
    <col min="13320" max="13563" width="9.140625" style="1134"/>
    <col min="13564" max="13564" width="4.42578125" style="1134" customWidth="1"/>
    <col min="13565" max="13565" width="20.85546875" style="1134" customWidth="1"/>
    <col min="13566" max="13567" width="12" style="1134" customWidth="1"/>
    <col min="13568" max="13568" width="14.5703125" style="1134" customWidth="1"/>
    <col min="13569" max="13569" width="12.42578125" style="1134" customWidth="1"/>
    <col min="13570" max="13570" width="19.7109375" style="1134" customWidth="1"/>
    <col min="13571" max="13571" width="9.140625" style="1134"/>
    <col min="13572" max="13572" width="16.85546875" style="1134" customWidth="1"/>
    <col min="13573" max="13573" width="12.5703125" style="1134" customWidth="1"/>
    <col min="13574" max="13574" width="11.7109375" style="1134" customWidth="1"/>
    <col min="13575" max="13575" width="12.28515625" style="1134" customWidth="1"/>
    <col min="13576" max="13819" width="9.140625" style="1134"/>
    <col min="13820" max="13820" width="4.42578125" style="1134" customWidth="1"/>
    <col min="13821" max="13821" width="20.85546875" style="1134" customWidth="1"/>
    <col min="13822" max="13823" width="12" style="1134" customWidth="1"/>
    <col min="13824" max="13824" width="14.5703125" style="1134" customWidth="1"/>
    <col min="13825" max="13825" width="12.42578125" style="1134" customWidth="1"/>
    <col min="13826" max="13826" width="19.7109375" style="1134" customWidth="1"/>
    <col min="13827" max="13827" width="9.140625" style="1134"/>
    <col min="13828" max="13828" width="16.85546875" style="1134" customWidth="1"/>
    <col min="13829" max="13829" width="12.5703125" style="1134" customWidth="1"/>
    <col min="13830" max="13830" width="11.7109375" style="1134" customWidth="1"/>
    <col min="13831" max="13831" width="12.28515625" style="1134" customWidth="1"/>
    <col min="13832" max="14075" width="9.140625" style="1134"/>
    <col min="14076" max="14076" width="4.42578125" style="1134" customWidth="1"/>
    <col min="14077" max="14077" width="20.85546875" style="1134" customWidth="1"/>
    <col min="14078" max="14079" width="12" style="1134" customWidth="1"/>
    <col min="14080" max="14080" width="14.5703125" style="1134" customWidth="1"/>
    <col min="14081" max="14081" width="12.42578125" style="1134" customWidth="1"/>
    <col min="14082" max="14082" width="19.7109375" style="1134" customWidth="1"/>
    <col min="14083" max="14083" width="9.140625" style="1134"/>
    <col min="14084" max="14084" width="16.85546875" style="1134" customWidth="1"/>
    <col min="14085" max="14085" width="12.5703125" style="1134" customWidth="1"/>
    <col min="14086" max="14086" width="11.7109375" style="1134" customWidth="1"/>
    <col min="14087" max="14087" width="12.28515625" style="1134" customWidth="1"/>
    <col min="14088" max="14331" width="9.140625" style="1134"/>
    <col min="14332" max="14332" width="4.42578125" style="1134" customWidth="1"/>
    <col min="14333" max="14333" width="20.85546875" style="1134" customWidth="1"/>
    <col min="14334" max="14335" width="12" style="1134" customWidth="1"/>
    <col min="14336" max="14336" width="14.5703125" style="1134" customWidth="1"/>
    <col min="14337" max="14337" width="12.42578125" style="1134" customWidth="1"/>
    <col min="14338" max="14338" width="19.7109375" style="1134" customWidth="1"/>
    <col min="14339" max="14339" width="9.140625" style="1134"/>
    <col min="14340" max="14340" width="16.85546875" style="1134" customWidth="1"/>
    <col min="14341" max="14341" width="12.5703125" style="1134" customWidth="1"/>
    <col min="14342" max="14342" width="11.7109375" style="1134" customWidth="1"/>
    <col min="14343" max="14343" width="12.28515625" style="1134" customWidth="1"/>
    <col min="14344" max="14587" width="9.140625" style="1134"/>
    <col min="14588" max="14588" width="4.42578125" style="1134" customWidth="1"/>
    <col min="14589" max="14589" width="20.85546875" style="1134" customWidth="1"/>
    <col min="14590" max="14591" width="12" style="1134" customWidth="1"/>
    <col min="14592" max="14592" width="14.5703125" style="1134" customWidth="1"/>
    <col min="14593" max="14593" width="12.42578125" style="1134" customWidth="1"/>
    <col min="14594" max="14594" width="19.7109375" style="1134" customWidth="1"/>
    <col min="14595" max="14595" width="9.140625" style="1134"/>
    <col min="14596" max="14596" width="16.85546875" style="1134" customWidth="1"/>
    <col min="14597" max="14597" width="12.5703125" style="1134" customWidth="1"/>
    <col min="14598" max="14598" width="11.7109375" style="1134" customWidth="1"/>
    <col min="14599" max="14599" width="12.28515625" style="1134" customWidth="1"/>
    <col min="14600" max="14843" width="9.140625" style="1134"/>
    <col min="14844" max="14844" width="4.42578125" style="1134" customWidth="1"/>
    <col min="14845" max="14845" width="20.85546875" style="1134" customWidth="1"/>
    <col min="14846" max="14847" width="12" style="1134" customWidth="1"/>
    <col min="14848" max="14848" width="14.5703125" style="1134" customWidth="1"/>
    <col min="14849" max="14849" width="12.42578125" style="1134" customWidth="1"/>
    <col min="14850" max="14850" width="19.7109375" style="1134" customWidth="1"/>
    <col min="14851" max="14851" width="9.140625" style="1134"/>
    <col min="14852" max="14852" width="16.85546875" style="1134" customWidth="1"/>
    <col min="14853" max="14853" width="12.5703125" style="1134" customWidth="1"/>
    <col min="14854" max="14854" width="11.7109375" style="1134" customWidth="1"/>
    <col min="14855" max="14855" width="12.28515625" style="1134" customWidth="1"/>
    <col min="14856" max="15099" width="9.140625" style="1134"/>
    <col min="15100" max="15100" width="4.42578125" style="1134" customWidth="1"/>
    <col min="15101" max="15101" width="20.85546875" style="1134" customWidth="1"/>
    <col min="15102" max="15103" width="12" style="1134" customWidth="1"/>
    <col min="15104" max="15104" width="14.5703125" style="1134" customWidth="1"/>
    <col min="15105" max="15105" width="12.42578125" style="1134" customWidth="1"/>
    <col min="15106" max="15106" width="19.7109375" style="1134" customWidth="1"/>
    <col min="15107" max="15107" width="9.140625" style="1134"/>
    <col min="15108" max="15108" width="16.85546875" style="1134" customWidth="1"/>
    <col min="15109" max="15109" width="12.5703125" style="1134" customWidth="1"/>
    <col min="15110" max="15110" width="11.7109375" style="1134" customWidth="1"/>
    <col min="15111" max="15111" width="12.28515625" style="1134" customWidth="1"/>
    <col min="15112" max="15355" width="9.140625" style="1134"/>
    <col min="15356" max="15356" width="4.42578125" style="1134" customWidth="1"/>
    <col min="15357" max="15357" width="20.85546875" style="1134" customWidth="1"/>
    <col min="15358" max="15359" width="12" style="1134" customWidth="1"/>
    <col min="15360" max="15360" width="14.5703125" style="1134" customWidth="1"/>
    <col min="15361" max="15361" width="12.42578125" style="1134" customWidth="1"/>
    <col min="15362" max="15362" width="19.7109375" style="1134" customWidth="1"/>
    <col min="15363" max="15363" width="9.140625" style="1134"/>
    <col min="15364" max="15364" width="16.85546875" style="1134" customWidth="1"/>
    <col min="15365" max="15365" width="12.5703125" style="1134" customWidth="1"/>
    <col min="15366" max="15366" width="11.7109375" style="1134" customWidth="1"/>
    <col min="15367" max="15367" width="12.28515625" style="1134" customWidth="1"/>
    <col min="15368" max="15611" width="9.140625" style="1134"/>
    <col min="15612" max="15612" width="4.42578125" style="1134" customWidth="1"/>
    <col min="15613" max="15613" width="20.85546875" style="1134" customWidth="1"/>
    <col min="15614" max="15615" width="12" style="1134" customWidth="1"/>
    <col min="15616" max="15616" width="14.5703125" style="1134" customWidth="1"/>
    <col min="15617" max="15617" width="12.42578125" style="1134" customWidth="1"/>
    <col min="15618" max="15618" width="19.7109375" style="1134" customWidth="1"/>
    <col min="15619" max="15619" width="9.140625" style="1134"/>
    <col min="15620" max="15620" width="16.85546875" style="1134" customWidth="1"/>
    <col min="15621" max="15621" width="12.5703125" style="1134" customWidth="1"/>
    <col min="15622" max="15622" width="11.7109375" style="1134" customWidth="1"/>
    <col min="15623" max="15623" width="12.28515625" style="1134" customWidth="1"/>
    <col min="15624" max="15867" width="9.140625" style="1134"/>
    <col min="15868" max="15868" width="4.42578125" style="1134" customWidth="1"/>
    <col min="15869" max="15869" width="20.85546875" style="1134" customWidth="1"/>
    <col min="15870" max="15871" width="12" style="1134" customWidth="1"/>
    <col min="15872" max="15872" width="14.5703125" style="1134" customWidth="1"/>
    <col min="15873" max="15873" width="12.42578125" style="1134" customWidth="1"/>
    <col min="15874" max="15874" width="19.7109375" style="1134" customWidth="1"/>
    <col min="15875" max="15875" width="9.140625" style="1134"/>
    <col min="15876" max="15876" width="16.85546875" style="1134" customWidth="1"/>
    <col min="15877" max="15877" width="12.5703125" style="1134" customWidth="1"/>
    <col min="15878" max="15878" width="11.7109375" style="1134" customWidth="1"/>
    <col min="15879" max="15879" width="12.28515625" style="1134" customWidth="1"/>
    <col min="15880" max="16123" width="9.140625" style="1134"/>
    <col min="16124" max="16124" width="4.42578125" style="1134" customWidth="1"/>
    <col min="16125" max="16125" width="20.85546875" style="1134" customWidth="1"/>
    <col min="16126" max="16127" width="12" style="1134" customWidth="1"/>
    <col min="16128" max="16128" width="14.5703125" style="1134" customWidth="1"/>
    <col min="16129" max="16129" width="12.42578125" style="1134" customWidth="1"/>
    <col min="16130" max="16130" width="19.7109375" style="1134" customWidth="1"/>
    <col min="16131" max="16131" width="9.140625" style="1134"/>
    <col min="16132" max="16132" width="16.85546875" style="1134" customWidth="1"/>
    <col min="16133" max="16133" width="12.5703125" style="1134" customWidth="1"/>
    <col min="16134" max="16134" width="11.7109375" style="1134" customWidth="1"/>
    <col min="16135" max="16135" width="12.28515625" style="1134" customWidth="1"/>
    <col min="16136" max="16384" width="9.140625" style="1134"/>
  </cols>
  <sheetData>
    <row r="1" spans="1:20" ht="15.75">
      <c r="A1" s="1133" t="s">
        <v>247</v>
      </c>
    </row>
    <row r="2" spans="1:20" ht="26.25" customHeight="1">
      <c r="A2" s="1135" t="s">
        <v>248</v>
      </c>
    </row>
    <row r="5" spans="1:20" ht="38.25" customHeight="1" thickBot="1">
      <c r="A5" s="1639" t="s">
        <v>507</v>
      </c>
      <c r="B5" s="1639"/>
      <c r="C5" s="1639"/>
      <c r="D5" s="1639"/>
      <c r="E5" s="1639"/>
      <c r="F5" s="1639"/>
      <c r="H5" s="1136" t="s">
        <v>267</v>
      </c>
      <c r="K5"/>
      <c r="L5"/>
      <c r="M5"/>
      <c r="N5"/>
      <c r="O5"/>
      <c r="P5"/>
    </row>
    <row r="6" spans="1:20" ht="15.75" customHeight="1" thickBot="1">
      <c r="A6" s="1640" t="s">
        <v>116</v>
      </c>
      <c r="B6" s="1642" t="s">
        <v>506</v>
      </c>
      <c r="C6" s="1643"/>
      <c r="D6" s="1644"/>
      <c r="E6" s="1645" t="s">
        <v>509</v>
      </c>
      <c r="F6" s="1647" t="s">
        <v>511</v>
      </c>
      <c r="K6"/>
      <c r="L6"/>
      <c r="M6"/>
      <c r="N6"/>
      <c r="O6"/>
      <c r="P6"/>
    </row>
    <row r="7" spans="1:20" ht="21" customHeight="1" thickBot="1">
      <c r="A7" s="1641"/>
      <c r="B7" s="1137" t="s">
        <v>254</v>
      </c>
      <c r="C7" s="1137" t="s">
        <v>257</v>
      </c>
      <c r="D7" s="1137" t="s">
        <v>258</v>
      </c>
      <c r="E7" s="1646"/>
      <c r="F7" s="1648"/>
      <c r="K7"/>
      <c r="L7"/>
      <c r="M7"/>
      <c r="N7"/>
      <c r="O7"/>
      <c r="P7"/>
    </row>
    <row r="8" spans="1:20" ht="17.25" customHeight="1" thickBot="1">
      <c r="A8" s="1138" t="s">
        <v>117</v>
      </c>
      <c r="B8" s="1139">
        <v>13318.300999999999</v>
      </c>
      <c r="C8" s="1140">
        <v>8053.9229999999998</v>
      </c>
      <c r="D8" s="1141">
        <f t="shared" ref="D8:D13" si="0">(C8/B8)*100</f>
        <v>60.472600821981729</v>
      </c>
      <c r="E8" s="1140">
        <v>14246.71</v>
      </c>
      <c r="F8" s="1141">
        <f t="shared" ref="F8:F13" si="1">((B8-E8)/E8)*100</f>
        <v>-6.5166554243049779</v>
      </c>
      <c r="H8" s="1142" t="s">
        <v>118</v>
      </c>
      <c r="K8"/>
      <c r="L8"/>
      <c r="M8"/>
      <c r="N8"/>
      <c r="O8"/>
      <c r="P8"/>
    </row>
    <row r="9" spans="1:20" ht="18" customHeight="1" thickBot="1">
      <c r="A9" s="1138" t="s">
        <v>119</v>
      </c>
      <c r="B9" s="1143">
        <v>43838</v>
      </c>
      <c r="C9" s="1140">
        <v>16424</v>
      </c>
      <c r="D9" s="1141">
        <f t="shared" si="0"/>
        <v>37.465212829052419</v>
      </c>
      <c r="E9" s="1144">
        <v>53568</v>
      </c>
      <c r="F9" s="1141">
        <f t="shared" si="1"/>
        <v>-18.163829151732376</v>
      </c>
      <c r="H9" s="1145">
        <f>B9-E9</f>
        <v>-9730</v>
      </c>
      <c r="K9"/>
      <c r="L9"/>
      <c r="M9"/>
      <c r="N9"/>
      <c r="O9"/>
      <c r="P9"/>
      <c r="Q9" s="1104"/>
      <c r="R9" s="1104"/>
      <c r="S9" s="1104"/>
      <c r="T9" s="1104"/>
    </row>
    <row r="10" spans="1:20" ht="15" customHeight="1" thickBot="1">
      <c r="A10" s="1146" t="s">
        <v>249</v>
      </c>
      <c r="B10" s="1143">
        <v>14079</v>
      </c>
      <c r="C10" s="1147">
        <v>0</v>
      </c>
      <c r="D10" s="1148">
        <f t="shared" si="0"/>
        <v>0</v>
      </c>
      <c r="E10" s="1147">
        <v>12047</v>
      </c>
      <c r="F10" s="1148">
        <f t="shared" si="1"/>
        <v>16.86726985971611</v>
      </c>
      <c r="K10"/>
      <c r="L10"/>
      <c r="M10"/>
      <c r="N10"/>
      <c r="O10"/>
      <c r="P10" s="1104"/>
      <c r="Q10" s="1104"/>
      <c r="R10" s="1104"/>
      <c r="S10" s="1104"/>
      <c r="T10" s="1104"/>
    </row>
    <row r="11" spans="1:20" ht="17.25" customHeight="1" thickBot="1">
      <c r="A11" s="1138" t="s">
        <v>120</v>
      </c>
      <c r="B11" s="1143">
        <v>253731.44399999999</v>
      </c>
      <c r="C11" s="1149">
        <v>21590.07</v>
      </c>
      <c r="D11" s="1141">
        <f t="shared" si="0"/>
        <v>8.5090242106532141</v>
      </c>
      <c r="E11" s="1149">
        <v>267391.217</v>
      </c>
      <c r="F11" s="1141">
        <f t="shared" si="1"/>
        <v>-5.1085346606579138</v>
      </c>
      <c r="J11" s="1150"/>
      <c r="K11"/>
      <c r="L11"/>
      <c r="M11"/>
      <c r="N11"/>
      <c r="O11"/>
      <c r="P11" s="1104"/>
      <c r="Q11" s="1104"/>
      <c r="R11" s="1104"/>
      <c r="S11" s="1104"/>
      <c r="T11" s="1104"/>
    </row>
    <row r="12" spans="1:20" ht="15" customHeight="1" thickBot="1">
      <c r="A12" s="1151" t="s">
        <v>121</v>
      </c>
      <c r="B12" s="1143">
        <v>107981.53</v>
      </c>
      <c r="C12" s="1152">
        <v>21967.544000000002</v>
      </c>
      <c r="D12" s="1141">
        <f t="shared" si="0"/>
        <v>20.343797684659592</v>
      </c>
      <c r="E12" s="1152">
        <v>107528.6</v>
      </c>
      <c r="F12" s="1141">
        <f t="shared" si="1"/>
        <v>0.42121816893365388</v>
      </c>
      <c r="K12"/>
      <c r="L12"/>
      <c r="M12"/>
      <c r="N12"/>
      <c r="O12"/>
      <c r="P12" s="1104"/>
      <c r="Q12" s="1104"/>
      <c r="R12" s="1104"/>
      <c r="S12" s="1104"/>
      <c r="T12" s="1104"/>
    </row>
    <row r="13" spans="1:20" ht="15" customHeight="1" thickBot="1">
      <c r="A13" s="1151" t="s">
        <v>122</v>
      </c>
      <c r="B13" s="1143">
        <f>B11+B12</f>
        <v>361712.97399999999</v>
      </c>
      <c r="C13" s="1152">
        <f>C11+C12</f>
        <v>43557.614000000001</v>
      </c>
      <c r="D13" s="1153">
        <f t="shared" si="0"/>
        <v>12.042038060818909</v>
      </c>
      <c r="E13" s="1152">
        <f>E11+E12</f>
        <v>374919.81700000004</v>
      </c>
      <c r="F13" s="1153">
        <f t="shared" si="1"/>
        <v>-3.5225780023252411</v>
      </c>
      <c r="K13"/>
      <c r="L13"/>
      <c r="M13"/>
      <c r="N13"/>
      <c r="O13"/>
      <c r="P13" s="1104"/>
      <c r="Q13" s="1104"/>
      <c r="R13" s="1104"/>
      <c r="S13" s="1104"/>
      <c r="T13" s="1104"/>
    </row>
    <row r="14" spans="1:20">
      <c r="E14" s="1154"/>
      <c r="K14"/>
      <c r="L14"/>
      <c r="M14"/>
      <c r="N14"/>
      <c r="O14"/>
      <c r="P14" s="1104"/>
      <c r="Q14" s="1104"/>
      <c r="R14" s="1104"/>
      <c r="S14" s="1104"/>
      <c r="T14" s="1104"/>
    </row>
    <row r="15" spans="1:20">
      <c r="K15"/>
      <c r="L15"/>
      <c r="M15"/>
      <c r="N15"/>
      <c r="O15"/>
      <c r="P15" s="1104"/>
      <c r="Q15" s="1104"/>
      <c r="R15" s="1104"/>
      <c r="S15" s="1104"/>
      <c r="T15" s="1104"/>
    </row>
    <row r="16" spans="1:20" ht="15.75">
      <c r="A16" s="1155" t="s">
        <v>250</v>
      </c>
      <c r="K16"/>
      <c r="L16"/>
      <c r="M16"/>
      <c r="N16"/>
      <c r="O16"/>
      <c r="P16" s="1104"/>
      <c r="Q16" s="1104"/>
      <c r="R16" s="1104"/>
      <c r="S16" s="1104"/>
      <c r="T16" s="1104"/>
    </row>
    <row r="17" spans="1:20">
      <c r="K17"/>
      <c r="L17"/>
      <c r="M17"/>
      <c r="N17"/>
      <c r="O17" s="1104"/>
      <c r="P17" s="1104"/>
      <c r="Q17" s="1104"/>
      <c r="R17" s="1104"/>
      <c r="S17" s="1104"/>
      <c r="T17" s="1104"/>
    </row>
    <row r="18" spans="1:20" ht="33" customHeight="1" thickBot="1">
      <c r="A18" s="1639" t="s">
        <v>508</v>
      </c>
      <c r="B18" s="1639"/>
      <c r="C18" s="1639"/>
      <c r="D18" s="1639"/>
      <c r="E18" s="1639"/>
      <c r="F18" s="1639"/>
      <c r="K18"/>
      <c r="L18"/>
      <c r="M18"/>
      <c r="N18"/>
      <c r="O18" s="1104"/>
      <c r="P18" s="1104"/>
      <c r="Q18" s="1104"/>
      <c r="R18" s="1104"/>
      <c r="S18" s="1104"/>
      <c r="T18" s="1104"/>
    </row>
    <row r="19" spans="1:20" ht="16.5" customHeight="1" thickBot="1">
      <c r="A19" s="1649" t="s">
        <v>500</v>
      </c>
      <c r="B19" s="1642" t="s">
        <v>506</v>
      </c>
      <c r="C19" s="1643"/>
      <c r="D19" s="1644"/>
      <c r="E19" s="1645" t="s">
        <v>509</v>
      </c>
      <c r="F19" s="1647" t="s">
        <v>510</v>
      </c>
      <c r="K19"/>
      <c r="L19"/>
      <c r="M19"/>
      <c r="N19"/>
      <c r="O19" s="1104"/>
      <c r="P19" s="1104"/>
      <c r="Q19" s="1104"/>
      <c r="R19" s="1104"/>
      <c r="S19" s="1104"/>
      <c r="T19" s="1104"/>
    </row>
    <row r="20" spans="1:20" ht="21" customHeight="1" thickBot="1">
      <c r="A20" s="1650"/>
      <c r="B20" s="1156" t="s">
        <v>254</v>
      </c>
      <c r="C20" s="1156" t="s">
        <v>366</v>
      </c>
      <c r="D20" s="1156" t="s">
        <v>367</v>
      </c>
      <c r="E20" s="1651"/>
      <c r="F20" s="1652"/>
      <c r="K20"/>
      <c r="L20"/>
      <c r="M20"/>
      <c r="N20"/>
      <c r="O20" s="1104"/>
      <c r="P20" s="1104"/>
      <c r="Q20" s="1104"/>
      <c r="R20" s="1104"/>
      <c r="S20" s="1104"/>
      <c r="T20" s="1104"/>
    </row>
    <row r="21" spans="1:20" ht="15.75" thickBot="1">
      <c r="A21" s="1157" t="s">
        <v>117</v>
      </c>
      <c r="B21" s="1143">
        <v>69043.524000000005</v>
      </c>
      <c r="C21" s="1158">
        <v>0</v>
      </c>
      <c r="D21" s="1159">
        <f t="shared" ref="D21:D26" si="2">(C21/B21)*100</f>
        <v>0</v>
      </c>
      <c r="E21" s="1152">
        <v>51405.213000000003</v>
      </c>
      <c r="F21" s="1159">
        <f t="shared" ref="F21:F26" si="3">((B21-E21)/E21)*100</f>
        <v>34.312300194145678</v>
      </c>
      <c r="H21" s="1142" t="s">
        <v>124</v>
      </c>
      <c r="K21"/>
      <c r="L21"/>
      <c r="M21"/>
      <c r="N21"/>
      <c r="O21" s="1104"/>
      <c r="P21" s="1104"/>
      <c r="Q21" s="1104"/>
      <c r="R21" s="1104"/>
      <c r="S21" s="1104"/>
      <c r="T21" s="1104"/>
    </row>
    <row r="22" spans="1:20" ht="15.75" thickBot="1">
      <c r="A22" s="1157" t="s">
        <v>119</v>
      </c>
      <c r="B22" s="1143">
        <v>255617</v>
      </c>
      <c r="C22" s="1158">
        <v>0</v>
      </c>
      <c r="D22" s="1141">
        <f t="shared" si="2"/>
        <v>0</v>
      </c>
      <c r="E22" s="1152">
        <v>186842</v>
      </c>
      <c r="F22" s="1141">
        <f t="shared" si="3"/>
        <v>36.809175667141218</v>
      </c>
      <c r="H22" s="1145">
        <f>B22-E22</f>
        <v>68775</v>
      </c>
      <c r="K22" s="1104"/>
      <c r="L22" s="1104"/>
      <c r="M22" s="1104"/>
      <c r="O22" s="1104"/>
      <c r="P22" s="1104"/>
      <c r="Q22" s="1104"/>
      <c r="R22" s="1104"/>
      <c r="S22" s="1104"/>
      <c r="T22" s="1104"/>
    </row>
    <row r="23" spans="1:20" ht="15.75" thickBot="1">
      <c r="A23" s="1160" t="s">
        <v>249</v>
      </c>
      <c r="B23" s="1143">
        <v>76691</v>
      </c>
      <c r="C23" s="1161">
        <v>0</v>
      </c>
      <c r="D23" s="1141">
        <f t="shared" si="2"/>
        <v>0</v>
      </c>
      <c r="E23" s="1147">
        <v>43472</v>
      </c>
      <c r="F23" s="1141">
        <f t="shared" si="3"/>
        <v>76.4147037173353</v>
      </c>
      <c r="N23" s="1104"/>
      <c r="O23" s="1104"/>
      <c r="P23" s="1104"/>
      <c r="Q23" s="1104"/>
      <c r="R23" s="1104"/>
      <c r="S23" s="1104"/>
      <c r="T23" s="1104"/>
    </row>
    <row r="24" spans="1:20" ht="15.75" thickBot="1">
      <c r="A24" s="1157" t="s">
        <v>120</v>
      </c>
      <c r="B24" s="1143">
        <v>14362.022999999999</v>
      </c>
      <c r="C24" s="1162">
        <v>198.68600000000001</v>
      </c>
      <c r="D24" s="1148">
        <f t="shared" si="2"/>
        <v>1.383412350753094</v>
      </c>
      <c r="E24" s="1152">
        <v>15035.19</v>
      </c>
      <c r="F24" s="1148">
        <f t="shared" si="3"/>
        <v>-4.4772763097772703</v>
      </c>
      <c r="N24" s="1104"/>
      <c r="O24" s="1104"/>
      <c r="P24" s="1104"/>
      <c r="Q24" s="1104"/>
      <c r="R24" s="1104"/>
      <c r="S24" s="1104"/>
      <c r="T24" s="1104"/>
    </row>
    <row r="25" spans="1:20" ht="15.75" thickBot="1">
      <c r="A25" s="1157" t="s">
        <v>121</v>
      </c>
      <c r="B25" s="1143">
        <v>10834.967000000001</v>
      </c>
      <c r="C25" s="1162">
        <v>964.452</v>
      </c>
      <c r="D25" s="1141">
        <f t="shared" si="2"/>
        <v>8.9012915313909122</v>
      </c>
      <c r="E25" s="1152">
        <v>7391.2460000000001</v>
      </c>
      <c r="F25" s="1141">
        <f t="shared" si="3"/>
        <v>46.591887213603769</v>
      </c>
      <c r="N25" s="1104"/>
      <c r="O25" s="1104"/>
      <c r="P25" s="1104"/>
      <c r="Q25" s="1104"/>
      <c r="R25" s="1104"/>
      <c r="S25" s="1104"/>
      <c r="T25" s="1104"/>
    </row>
    <row r="26" spans="1:20" ht="15.75" thickBot="1">
      <c r="A26" s="1157" t="s">
        <v>122</v>
      </c>
      <c r="B26" s="1143">
        <f>B24+B25</f>
        <v>25196.989999999998</v>
      </c>
      <c r="C26" s="1152">
        <f>C24+C25</f>
        <v>1163.1379999999999</v>
      </c>
      <c r="D26" s="1153">
        <f t="shared" si="2"/>
        <v>4.616178360986769</v>
      </c>
      <c r="E26" s="1152">
        <f>E24+E25</f>
        <v>22426.436000000002</v>
      </c>
      <c r="F26" s="1153">
        <f t="shared" si="3"/>
        <v>12.353964758377106</v>
      </c>
      <c r="N26" s="1104"/>
      <c r="O26" s="1104"/>
      <c r="P26" s="1104"/>
      <c r="Q26" s="1104"/>
      <c r="R26" s="1104"/>
      <c r="S26" s="1104"/>
      <c r="T26" s="1104"/>
    </row>
    <row r="27" spans="1:20">
      <c r="A27" s="1163" t="s">
        <v>369</v>
      </c>
      <c r="B27" s="1164"/>
      <c r="C27" s="1165"/>
      <c r="D27" s="1165"/>
      <c r="E27" s="1165"/>
      <c r="F27" s="1166"/>
      <c r="H27" s="1104"/>
      <c r="I27" s="1104"/>
      <c r="J27" s="1104"/>
      <c r="K27" s="1104"/>
      <c r="L27" s="1104"/>
      <c r="M27" s="1104"/>
      <c r="N27" s="1104"/>
      <c r="O27" s="1104"/>
      <c r="P27" s="1104"/>
      <c r="Q27" s="1104"/>
      <c r="R27" s="1104"/>
      <c r="S27" s="1104"/>
      <c r="T27" s="1104"/>
    </row>
    <row r="28" spans="1:20">
      <c r="A28" s="1167"/>
      <c r="B28" s="1168"/>
      <c r="C28" s="1169"/>
      <c r="D28" s="1170"/>
      <c r="E28" s="1104"/>
      <c r="F28" s="1104"/>
      <c r="G28" s="1104"/>
      <c r="H28" s="1104"/>
      <c r="I28" s="1104"/>
      <c r="J28" s="1104"/>
      <c r="K28" s="1104"/>
      <c r="L28" s="1104"/>
      <c r="M28" s="1104"/>
      <c r="N28" s="1104"/>
      <c r="O28" s="1104"/>
      <c r="P28" s="1104"/>
      <c r="Q28" s="1104"/>
      <c r="R28" s="1104"/>
      <c r="S28" s="1104"/>
      <c r="T28" s="1104"/>
    </row>
    <row r="29" spans="1:20">
      <c r="A29" s="1167"/>
      <c r="B29" s="1171"/>
      <c r="C29" s="1170"/>
      <c r="D29" s="1172"/>
      <c r="E29" s="1104"/>
      <c r="F29" s="1104"/>
      <c r="G29" s="1104"/>
      <c r="H29" s="1104"/>
      <c r="I29" s="1104"/>
      <c r="J29" s="1104"/>
      <c r="K29" s="1104"/>
      <c r="L29" s="1104"/>
      <c r="M29" s="1104"/>
      <c r="N29" s="1104"/>
      <c r="O29" s="1104"/>
      <c r="P29" s="1104"/>
      <c r="Q29" s="1104"/>
      <c r="R29" s="1104"/>
      <c r="S29" s="1104"/>
      <c r="T29" s="1104"/>
    </row>
    <row r="30" spans="1:20">
      <c r="A30" s="1164"/>
      <c r="B30" s="1170"/>
      <c r="C30" s="1638"/>
      <c r="D30" s="1638"/>
      <c r="E30" s="1104"/>
      <c r="F30" s="1104"/>
      <c r="G30" s="1104"/>
      <c r="H30" s="1104"/>
      <c r="I30" s="1104"/>
      <c r="J30" s="1104"/>
      <c r="K30" s="1104"/>
      <c r="L30" s="1104"/>
      <c r="M30" s="1104"/>
      <c r="N30" s="1104"/>
      <c r="O30" s="1104"/>
      <c r="P30" s="1104"/>
      <c r="Q30" s="1104"/>
      <c r="R30" s="1104"/>
      <c r="S30" s="1104"/>
      <c r="T30" s="1104"/>
    </row>
    <row r="31" spans="1:20">
      <c r="A31" s="1170"/>
      <c r="B31" s="1172"/>
      <c r="C31" s="1170"/>
      <c r="D31" s="1170"/>
      <c r="E31" s="1104"/>
      <c r="F31" s="1104"/>
      <c r="G31" s="1104"/>
      <c r="H31" s="1104"/>
      <c r="I31" s="1104"/>
      <c r="J31" s="1104"/>
      <c r="K31" s="1104"/>
      <c r="L31" s="1104"/>
      <c r="M31" s="1104"/>
      <c r="N31" s="1104"/>
      <c r="O31" s="1104"/>
      <c r="P31" s="1104"/>
      <c r="Q31" s="1104"/>
      <c r="R31" s="1104"/>
      <c r="S31" s="1104"/>
      <c r="T31" s="1104"/>
    </row>
    <row r="32" spans="1:20" ht="15.75">
      <c r="A32" s="1173"/>
      <c r="B32" s="1172"/>
      <c r="C32" s="1174"/>
      <c r="D32" s="1104"/>
      <c r="E32" s="1104"/>
      <c r="F32" s="1104"/>
      <c r="G32" s="1104"/>
      <c r="H32" s="1104"/>
      <c r="I32" s="1104"/>
      <c r="J32" s="1104"/>
      <c r="K32" s="1104"/>
      <c r="L32" s="1104"/>
      <c r="M32" s="1104"/>
      <c r="N32" s="1104"/>
      <c r="O32" s="1104"/>
      <c r="P32" s="1104"/>
      <c r="Q32" s="1104"/>
      <c r="R32" s="1104"/>
      <c r="S32" s="1104"/>
      <c r="T32" s="1104"/>
    </row>
    <row r="33" spans="1:20">
      <c r="A33" s="1170"/>
      <c r="B33" s="1175"/>
      <c r="C33" s="1170"/>
      <c r="D33" s="1104"/>
      <c r="E33" s="1104"/>
      <c r="F33" s="1104"/>
      <c r="G33" s="1104"/>
      <c r="H33" s="1104"/>
      <c r="I33" s="1104"/>
      <c r="J33" s="1104"/>
      <c r="K33" s="1104"/>
      <c r="L33" s="1104"/>
      <c r="M33" s="1104"/>
      <c r="N33" s="1104"/>
      <c r="O33" s="1104"/>
      <c r="P33" s="1104"/>
      <c r="Q33" s="1104"/>
      <c r="R33" s="1104"/>
      <c r="S33" s="1104"/>
      <c r="T33" s="1104"/>
    </row>
    <row r="34" spans="1:20">
      <c r="A34" s="1176"/>
      <c r="B34" s="1175"/>
      <c r="C34" s="1170"/>
      <c r="D34" s="1104"/>
      <c r="E34" s="1104"/>
      <c r="F34" s="1104"/>
      <c r="G34" s="1104"/>
      <c r="H34" s="1104"/>
      <c r="I34" s="1104"/>
      <c r="J34" s="1104"/>
      <c r="K34" s="1104"/>
      <c r="L34" s="1104"/>
      <c r="M34" s="1104"/>
      <c r="N34" s="1104"/>
      <c r="O34" s="1104"/>
      <c r="P34" s="1104"/>
      <c r="Q34" s="1104"/>
      <c r="R34" s="1104"/>
      <c r="S34" s="1104"/>
      <c r="T34" s="1104"/>
    </row>
    <row r="35" spans="1:20">
      <c r="A35" s="1176"/>
      <c r="B35" s="1170"/>
      <c r="C35" s="1170"/>
      <c r="D35" s="1104"/>
      <c r="E35" s="1104"/>
      <c r="F35" s="1170"/>
      <c r="G35" s="1170"/>
      <c r="H35" s="1104"/>
      <c r="I35" s="1104"/>
      <c r="J35" s="1104"/>
      <c r="K35" s="1104"/>
      <c r="L35" s="1104"/>
      <c r="M35" s="1104"/>
      <c r="N35" s="1104"/>
      <c r="O35" s="1104"/>
      <c r="P35" s="1104"/>
      <c r="Q35" s="1104"/>
      <c r="R35" s="1104"/>
      <c r="S35" s="1104"/>
      <c r="T35" s="1104"/>
    </row>
    <row r="36" spans="1:20">
      <c r="A36" s="1167"/>
      <c r="B36" s="1177"/>
      <c r="C36" s="1177"/>
      <c r="D36" s="1104"/>
      <c r="E36" s="1104"/>
      <c r="F36" s="1166"/>
      <c r="G36" s="1170"/>
      <c r="H36" s="1104"/>
      <c r="I36" s="1104"/>
      <c r="J36" s="1104"/>
      <c r="K36" s="1104"/>
      <c r="L36" s="1104"/>
      <c r="M36" s="1104"/>
      <c r="N36" s="1104"/>
      <c r="O36" s="1104"/>
      <c r="P36" s="1104"/>
      <c r="Q36" s="1104"/>
      <c r="R36" s="1104"/>
    </row>
    <row r="37" spans="1:20">
      <c r="A37" s="1167"/>
      <c r="B37" s="1177"/>
      <c r="C37" s="1177"/>
      <c r="D37" s="1104"/>
      <c r="E37" s="1104"/>
      <c r="F37" s="1166"/>
      <c r="G37" s="1170"/>
      <c r="H37" s="1104"/>
      <c r="I37" s="1104"/>
      <c r="J37" s="1104"/>
      <c r="K37" s="1104"/>
      <c r="L37" s="1104"/>
      <c r="M37" s="1104"/>
      <c r="N37" s="1104"/>
      <c r="O37" s="1104"/>
      <c r="P37" s="1104"/>
      <c r="Q37" s="1104"/>
      <c r="R37" s="1104"/>
    </row>
    <row r="38" spans="1:20">
      <c r="A38" s="1164"/>
      <c r="B38" s="1165"/>
      <c r="C38" s="1165"/>
      <c r="D38" s="1104"/>
      <c r="E38" s="1104"/>
      <c r="F38" s="1166"/>
      <c r="G38" s="1178"/>
      <c r="H38" s="1104"/>
      <c r="I38" s="1104"/>
      <c r="J38" s="1104"/>
      <c r="K38" s="1104"/>
      <c r="L38" s="1104"/>
      <c r="M38" s="1104"/>
      <c r="N38" s="1104"/>
      <c r="O38" s="1104"/>
      <c r="P38" s="1104"/>
      <c r="Q38" s="1104"/>
      <c r="R38" s="1104"/>
    </row>
    <row r="39" spans="1:20">
      <c r="A39" s="1168"/>
      <c r="B39" s="1170"/>
      <c r="C39" s="1170"/>
      <c r="D39" s="1104"/>
      <c r="E39" s="1104"/>
      <c r="F39" s="1170"/>
      <c r="G39" s="1170"/>
      <c r="H39" s="1104"/>
      <c r="I39" s="1104"/>
      <c r="J39" s="1104"/>
      <c r="K39" s="1104"/>
      <c r="L39" s="1104"/>
      <c r="M39" s="1104"/>
      <c r="N39" s="1104"/>
      <c r="O39" s="1104"/>
      <c r="P39" s="1104"/>
      <c r="Q39" s="1104"/>
      <c r="R39" s="1104"/>
    </row>
    <row r="40" spans="1:20">
      <c r="A40" s="1171"/>
      <c r="B40" s="1170"/>
      <c r="C40" s="1172"/>
      <c r="D40" s="1104"/>
      <c r="E40" s="1104"/>
      <c r="F40" s="1170"/>
      <c r="G40" s="1170"/>
      <c r="H40" s="1170"/>
    </row>
    <row r="41" spans="1:20">
      <c r="A41" s="1170"/>
      <c r="B41" s="1638"/>
      <c r="C41" s="1638"/>
      <c r="D41" s="1170"/>
      <c r="E41" s="1170"/>
      <c r="F41" s="1170"/>
      <c r="G41" s="1170"/>
    </row>
    <row r="42" spans="1:20">
      <c r="A42" s="1172"/>
      <c r="B42" s="1170"/>
      <c r="C42" s="1170"/>
      <c r="D42" s="1170"/>
      <c r="E42" s="1170"/>
      <c r="F42" s="1170"/>
      <c r="G42" s="1170"/>
    </row>
    <row r="43" spans="1:20">
      <c r="A43" s="1172"/>
      <c r="B43" s="1174"/>
      <c r="C43" s="1170"/>
      <c r="D43" s="1170"/>
      <c r="E43" s="1170"/>
      <c r="F43" s="1170"/>
      <c r="G43" s="1170"/>
    </row>
    <row r="44" spans="1:20">
      <c r="A44" s="1175"/>
      <c r="B44" s="1170"/>
      <c r="C44" s="1170"/>
      <c r="D44" s="1170"/>
      <c r="E44" s="1170"/>
      <c r="F44" s="1170"/>
      <c r="G44" s="1170"/>
    </row>
    <row r="45" spans="1:20">
      <c r="A45" s="1175"/>
      <c r="B45" s="1170"/>
      <c r="C45" s="1170"/>
      <c r="D45" s="1174"/>
      <c r="E45" s="1170"/>
      <c r="F45" s="1170"/>
      <c r="G45" s="1170"/>
    </row>
    <row r="46" spans="1:20">
      <c r="A46" s="1170"/>
      <c r="B46" s="1170"/>
      <c r="C46" s="1170"/>
      <c r="D46" s="1170"/>
      <c r="E46" s="1170"/>
      <c r="F46" s="1170"/>
      <c r="G46" s="1170"/>
    </row>
    <row r="47" spans="1:20">
      <c r="A47" s="1170"/>
      <c r="B47" s="1170"/>
      <c r="C47" s="1170"/>
      <c r="D47" s="1170"/>
      <c r="E47" s="1170"/>
      <c r="F47" s="1170"/>
      <c r="G47" s="117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workbookViewId="0">
      <selection activeCell="V6" sqref="V6"/>
    </sheetView>
  </sheetViews>
  <sheetFormatPr defaultRowHeight="12.75"/>
  <cols>
    <col min="1" max="1" width="21.7109375" style="1134" customWidth="1"/>
    <col min="2" max="2" width="11.140625" style="1134" customWidth="1"/>
    <col min="3" max="3" width="12.140625" style="1134" customWidth="1"/>
    <col min="4" max="4" width="8.85546875" style="1134" bestFit="1" customWidth="1"/>
    <col min="5" max="5" width="7.42578125" style="1134" customWidth="1"/>
    <col min="6" max="6" width="20.28515625" style="1134" customWidth="1"/>
    <col min="7" max="7" width="10.5703125" style="1134" customWidth="1"/>
    <col min="8" max="8" width="9.85546875" style="1150" bestFit="1" customWidth="1"/>
    <col min="9" max="9" width="8.85546875" style="1134" bestFit="1" customWidth="1"/>
    <col min="10" max="10" width="2.85546875" style="1134" customWidth="1"/>
    <col min="11" max="11" width="22.85546875" style="1134" customWidth="1"/>
    <col min="12" max="12" width="12.140625" style="1134" customWidth="1"/>
    <col min="13" max="13" width="11.7109375" style="1134" customWidth="1"/>
    <col min="14" max="14" width="8.85546875" style="1134" bestFit="1" customWidth="1"/>
    <col min="15" max="15" width="4.42578125" style="1134" customWidth="1"/>
    <col min="16" max="16" width="25" style="1134" customWidth="1"/>
    <col min="17" max="17" width="12.42578125" style="1134" customWidth="1"/>
    <col min="18" max="18" width="15" style="1134" customWidth="1"/>
    <col min="19" max="19" width="8.85546875" style="1134" bestFit="1" customWidth="1"/>
    <col min="20" max="252" width="9.140625" style="1134"/>
    <col min="253" max="253" width="5" style="1134" customWidth="1"/>
    <col min="254" max="254" width="17.7109375" style="1134" customWidth="1"/>
    <col min="255" max="255" width="13.85546875" style="1134" customWidth="1"/>
    <col min="256" max="256" width="13.140625" style="1134" customWidth="1"/>
    <col min="257" max="257" width="12.28515625" style="1134" customWidth="1"/>
    <col min="258" max="258" width="3" style="1134" customWidth="1"/>
    <col min="259" max="259" width="20.28515625" style="1134" customWidth="1"/>
    <col min="260" max="260" width="12.5703125" style="1134" customWidth="1"/>
    <col min="261" max="261" width="11.7109375" style="1134" customWidth="1"/>
    <col min="262" max="262" width="9.140625" style="1134"/>
    <col min="263" max="263" width="2.85546875" style="1134" customWidth="1"/>
    <col min="264" max="264" width="18.5703125" style="1134" customWidth="1"/>
    <col min="265" max="265" width="14.42578125" style="1134" customWidth="1"/>
    <col min="266" max="266" width="13.7109375" style="1134" customWidth="1"/>
    <col min="267" max="267" width="10.140625" style="1134" customWidth="1"/>
    <col min="268" max="268" width="4.42578125" style="1134" customWidth="1"/>
    <col min="269" max="269" width="24" style="1134" customWidth="1"/>
    <col min="270" max="270" width="13.140625" style="1134" customWidth="1"/>
    <col min="271" max="271" width="13" style="1134" customWidth="1"/>
    <col min="272" max="272" width="10.42578125" style="1134" customWidth="1"/>
    <col min="273" max="508" width="9.140625" style="1134"/>
    <col min="509" max="509" width="5" style="1134" customWidth="1"/>
    <col min="510" max="510" width="17.7109375" style="1134" customWidth="1"/>
    <col min="511" max="511" width="13.85546875" style="1134" customWidth="1"/>
    <col min="512" max="512" width="13.140625" style="1134" customWidth="1"/>
    <col min="513" max="513" width="12.28515625" style="1134" customWidth="1"/>
    <col min="514" max="514" width="3" style="1134" customWidth="1"/>
    <col min="515" max="515" width="20.28515625" style="1134" customWidth="1"/>
    <col min="516" max="516" width="12.5703125" style="1134" customWidth="1"/>
    <col min="517" max="517" width="11.7109375" style="1134" customWidth="1"/>
    <col min="518" max="518" width="9.140625" style="1134"/>
    <col min="519" max="519" width="2.85546875" style="1134" customWidth="1"/>
    <col min="520" max="520" width="18.5703125" style="1134" customWidth="1"/>
    <col min="521" max="521" width="14.42578125" style="1134" customWidth="1"/>
    <col min="522" max="522" width="13.7109375" style="1134" customWidth="1"/>
    <col min="523" max="523" width="10.140625" style="1134" customWidth="1"/>
    <col min="524" max="524" width="4.42578125" style="1134" customWidth="1"/>
    <col min="525" max="525" width="24" style="1134" customWidth="1"/>
    <col min="526" max="526" width="13.140625" style="1134" customWidth="1"/>
    <col min="527" max="527" width="13" style="1134" customWidth="1"/>
    <col min="528" max="528" width="10.42578125" style="1134" customWidth="1"/>
    <col min="529" max="764" width="9.140625" style="1134"/>
    <col min="765" max="765" width="5" style="1134" customWidth="1"/>
    <col min="766" max="766" width="17.7109375" style="1134" customWidth="1"/>
    <col min="767" max="767" width="13.85546875" style="1134" customWidth="1"/>
    <col min="768" max="768" width="13.140625" style="1134" customWidth="1"/>
    <col min="769" max="769" width="12.28515625" style="1134" customWidth="1"/>
    <col min="770" max="770" width="3" style="1134" customWidth="1"/>
    <col min="771" max="771" width="20.28515625" style="1134" customWidth="1"/>
    <col min="772" max="772" width="12.5703125" style="1134" customWidth="1"/>
    <col min="773" max="773" width="11.7109375" style="1134" customWidth="1"/>
    <col min="774" max="774" width="9.140625" style="1134"/>
    <col min="775" max="775" width="2.85546875" style="1134" customWidth="1"/>
    <col min="776" max="776" width="18.5703125" style="1134" customWidth="1"/>
    <col min="777" max="777" width="14.42578125" style="1134" customWidth="1"/>
    <col min="778" max="778" width="13.7109375" style="1134" customWidth="1"/>
    <col min="779" max="779" width="10.140625" style="1134" customWidth="1"/>
    <col min="780" max="780" width="4.42578125" style="1134" customWidth="1"/>
    <col min="781" max="781" width="24" style="1134" customWidth="1"/>
    <col min="782" max="782" width="13.140625" style="1134" customWidth="1"/>
    <col min="783" max="783" width="13" style="1134" customWidth="1"/>
    <col min="784" max="784" width="10.42578125" style="1134" customWidth="1"/>
    <col min="785" max="1020" width="9.140625" style="1134"/>
    <col min="1021" max="1021" width="5" style="1134" customWidth="1"/>
    <col min="1022" max="1022" width="17.7109375" style="1134" customWidth="1"/>
    <col min="1023" max="1023" width="13.85546875" style="1134" customWidth="1"/>
    <col min="1024" max="1024" width="13.140625" style="1134" customWidth="1"/>
    <col min="1025" max="1025" width="12.28515625" style="1134" customWidth="1"/>
    <col min="1026" max="1026" width="3" style="1134" customWidth="1"/>
    <col min="1027" max="1027" width="20.28515625" style="1134" customWidth="1"/>
    <col min="1028" max="1028" width="12.5703125" style="1134" customWidth="1"/>
    <col min="1029" max="1029" width="11.7109375" style="1134" customWidth="1"/>
    <col min="1030" max="1030" width="9.140625" style="1134"/>
    <col min="1031" max="1031" width="2.85546875" style="1134" customWidth="1"/>
    <col min="1032" max="1032" width="18.5703125" style="1134" customWidth="1"/>
    <col min="1033" max="1033" width="14.42578125" style="1134" customWidth="1"/>
    <col min="1034" max="1034" width="13.7109375" style="1134" customWidth="1"/>
    <col min="1035" max="1035" width="10.140625" style="1134" customWidth="1"/>
    <col min="1036" max="1036" width="4.42578125" style="1134" customWidth="1"/>
    <col min="1037" max="1037" width="24" style="1134" customWidth="1"/>
    <col min="1038" max="1038" width="13.140625" style="1134" customWidth="1"/>
    <col min="1039" max="1039" width="13" style="1134" customWidth="1"/>
    <col min="1040" max="1040" width="10.42578125" style="1134" customWidth="1"/>
    <col min="1041" max="1276" width="9.140625" style="1134"/>
    <col min="1277" max="1277" width="5" style="1134" customWidth="1"/>
    <col min="1278" max="1278" width="17.7109375" style="1134" customWidth="1"/>
    <col min="1279" max="1279" width="13.85546875" style="1134" customWidth="1"/>
    <col min="1280" max="1280" width="13.140625" style="1134" customWidth="1"/>
    <col min="1281" max="1281" width="12.28515625" style="1134" customWidth="1"/>
    <col min="1282" max="1282" width="3" style="1134" customWidth="1"/>
    <col min="1283" max="1283" width="20.28515625" style="1134" customWidth="1"/>
    <col min="1284" max="1284" width="12.5703125" style="1134" customWidth="1"/>
    <col min="1285" max="1285" width="11.7109375" style="1134" customWidth="1"/>
    <col min="1286" max="1286" width="9.140625" style="1134"/>
    <col min="1287" max="1287" width="2.85546875" style="1134" customWidth="1"/>
    <col min="1288" max="1288" width="18.5703125" style="1134" customWidth="1"/>
    <col min="1289" max="1289" width="14.42578125" style="1134" customWidth="1"/>
    <col min="1290" max="1290" width="13.7109375" style="1134" customWidth="1"/>
    <col min="1291" max="1291" width="10.140625" style="1134" customWidth="1"/>
    <col min="1292" max="1292" width="4.42578125" style="1134" customWidth="1"/>
    <col min="1293" max="1293" width="24" style="1134" customWidth="1"/>
    <col min="1294" max="1294" width="13.140625" style="1134" customWidth="1"/>
    <col min="1295" max="1295" width="13" style="1134" customWidth="1"/>
    <col min="1296" max="1296" width="10.42578125" style="1134" customWidth="1"/>
    <col min="1297" max="1532" width="9.140625" style="1134"/>
    <col min="1533" max="1533" width="5" style="1134" customWidth="1"/>
    <col min="1534" max="1534" width="17.7109375" style="1134" customWidth="1"/>
    <col min="1535" max="1535" width="13.85546875" style="1134" customWidth="1"/>
    <col min="1536" max="1536" width="13.140625" style="1134" customWidth="1"/>
    <col min="1537" max="1537" width="12.28515625" style="1134" customWidth="1"/>
    <col min="1538" max="1538" width="3" style="1134" customWidth="1"/>
    <col min="1539" max="1539" width="20.28515625" style="1134" customWidth="1"/>
    <col min="1540" max="1540" width="12.5703125" style="1134" customWidth="1"/>
    <col min="1541" max="1541" width="11.7109375" style="1134" customWidth="1"/>
    <col min="1542" max="1542" width="9.140625" style="1134"/>
    <col min="1543" max="1543" width="2.85546875" style="1134" customWidth="1"/>
    <col min="1544" max="1544" width="18.5703125" style="1134" customWidth="1"/>
    <col min="1545" max="1545" width="14.42578125" style="1134" customWidth="1"/>
    <col min="1546" max="1546" width="13.7109375" style="1134" customWidth="1"/>
    <col min="1547" max="1547" width="10.140625" style="1134" customWidth="1"/>
    <col min="1548" max="1548" width="4.42578125" style="1134" customWidth="1"/>
    <col min="1549" max="1549" width="24" style="1134" customWidth="1"/>
    <col min="1550" max="1550" width="13.140625" style="1134" customWidth="1"/>
    <col min="1551" max="1551" width="13" style="1134" customWidth="1"/>
    <col min="1552" max="1552" width="10.42578125" style="1134" customWidth="1"/>
    <col min="1553" max="1788" width="9.140625" style="1134"/>
    <col min="1789" max="1789" width="5" style="1134" customWidth="1"/>
    <col min="1790" max="1790" width="17.7109375" style="1134" customWidth="1"/>
    <col min="1791" max="1791" width="13.85546875" style="1134" customWidth="1"/>
    <col min="1792" max="1792" width="13.140625" style="1134" customWidth="1"/>
    <col min="1793" max="1793" width="12.28515625" style="1134" customWidth="1"/>
    <col min="1794" max="1794" width="3" style="1134" customWidth="1"/>
    <col min="1795" max="1795" width="20.28515625" style="1134" customWidth="1"/>
    <col min="1796" max="1796" width="12.5703125" style="1134" customWidth="1"/>
    <col min="1797" max="1797" width="11.7109375" style="1134" customWidth="1"/>
    <col min="1798" max="1798" width="9.140625" style="1134"/>
    <col min="1799" max="1799" width="2.85546875" style="1134" customWidth="1"/>
    <col min="1800" max="1800" width="18.5703125" style="1134" customWidth="1"/>
    <col min="1801" max="1801" width="14.42578125" style="1134" customWidth="1"/>
    <col min="1802" max="1802" width="13.7109375" style="1134" customWidth="1"/>
    <col min="1803" max="1803" width="10.140625" style="1134" customWidth="1"/>
    <col min="1804" max="1804" width="4.42578125" style="1134" customWidth="1"/>
    <col min="1805" max="1805" width="24" style="1134" customWidth="1"/>
    <col min="1806" max="1806" width="13.140625" style="1134" customWidth="1"/>
    <col min="1807" max="1807" width="13" style="1134" customWidth="1"/>
    <col min="1808" max="1808" width="10.42578125" style="1134" customWidth="1"/>
    <col min="1809" max="2044" width="9.140625" style="1134"/>
    <col min="2045" max="2045" width="5" style="1134" customWidth="1"/>
    <col min="2046" max="2046" width="17.7109375" style="1134" customWidth="1"/>
    <col min="2047" max="2047" width="13.85546875" style="1134" customWidth="1"/>
    <col min="2048" max="2048" width="13.140625" style="1134" customWidth="1"/>
    <col min="2049" max="2049" width="12.28515625" style="1134" customWidth="1"/>
    <col min="2050" max="2050" width="3" style="1134" customWidth="1"/>
    <col min="2051" max="2051" width="20.28515625" style="1134" customWidth="1"/>
    <col min="2052" max="2052" width="12.5703125" style="1134" customWidth="1"/>
    <col min="2053" max="2053" width="11.7109375" style="1134" customWidth="1"/>
    <col min="2054" max="2054" width="9.140625" style="1134"/>
    <col min="2055" max="2055" width="2.85546875" style="1134" customWidth="1"/>
    <col min="2056" max="2056" width="18.5703125" style="1134" customWidth="1"/>
    <col min="2057" max="2057" width="14.42578125" style="1134" customWidth="1"/>
    <col min="2058" max="2058" width="13.7109375" style="1134" customWidth="1"/>
    <col min="2059" max="2059" width="10.140625" style="1134" customWidth="1"/>
    <col min="2060" max="2060" width="4.42578125" style="1134" customWidth="1"/>
    <col min="2061" max="2061" width="24" style="1134" customWidth="1"/>
    <col min="2062" max="2062" width="13.140625" style="1134" customWidth="1"/>
    <col min="2063" max="2063" width="13" style="1134" customWidth="1"/>
    <col min="2064" max="2064" width="10.42578125" style="1134" customWidth="1"/>
    <col min="2065" max="2300" width="9.140625" style="1134"/>
    <col min="2301" max="2301" width="5" style="1134" customWidth="1"/>
    <col min="2302" max="2302" width="17.7109375" style="1134" customWidth="1"/>
    <col min="2303" max="2303" width="13.85546875" style="1134" customWidth="1"/>
    <col min="2304" max="2304" width="13.140625" style="1134" customWidth="1"/>
    <col min="2305" max="2305" width="12.28515625" style="1134" customWidth="1"/>
    <col min="2306" max="2306" width="3" style="1134" customWidth="1"/>
    <col min="2307" max="2307" width="20.28515625" style="1134" customWidth="1"/>
    <col min="2308" max="2308" width="12.5703125" style="1134" customWidth="1"/>
    <col min="2309" max="2309" width="11.7109375" style="1134" customWidth="1"/>
    <col min="2310" max="2310" width="9.140625" style="1134"/>
    <col min="2311" max="2311" width="2.85546875" style="1134" customWidth="1"/>
    <col min="2312" max="2312" width="18.5703125" style="1134" customWidth="1"/>
    <col min="2313" max="2313" width="14.42578125" style="1134" customWidth="1"/>
    <col min="2314" max="2314" width="13.7109375" style="1134" customWidth="1"/>
    <col min="2315" max="2315" width="10.140625" style="1134" customWidth="1"/>
    <col min="2316" max="2316" width="4.42578125" style="1134" customWidth="1"/>
    <col min="2317" max="2317" width="24" style="1134" customWidth="1"/>
    <col min="2318" max="2318" width="13.140625" style="1134" customWidth="1"/>
    <col min="2319" max="2319" width="13" style="1134" customWidth="1"/>
    <col min="2320" max="2320" width="10.42578125" style="1134" customWidth="1"/>
    <col min="2321" max="2556" width="9.140625" style="1134"/>
    <col min="2557" max="2557" width="5" style="1134" customWidth="1"/>
    <col min="2558" max="2558" width="17.7109375" style="1134" customWidth="1"/>
    <col min="2559" max="2559" width="13.85546875" style="1134" customWidth="1"/>
    <col min="2560" max="2560" width="13.140625" style="1134" customWidth="1"/>
    <col min="2561" max="2561" width="12.28515625" style="1134" customWidth="1"/>
    <col min="2562" max="2562" width="3" style="1134" customWidth="1"/>
    <col min="2563" max="2563" width="20.28515625" style="1134" customWidth="1"/>
    <col min="2564" max="2564" width="12.5703125" style="1134" customWidth="1"/>
    <col min="2565" max="2565" width="11.7109375" style="1134" customWidth="1"/>
    <col min="2566" max="2566" width="9.140625" style="1134"/>
    <col min="2567" max="2567" width="2.85546875" style="1134" customWidth="1"/>
    <col min="2568" max="2568" width="18.5703125" style="1134" customWidth="1"/>
    <col min="2569" max="2569" width="14.42578125" style="1134" customWidth="1"/>
    <col min="2570" max="2570" width="13.7109375" style="1134" customWidth="1"/>
    <col min="2571" max="2571" width="10.140625" style="1134" customWidth="1"/>
    <col min="2572" max="2572" width="4.42578125" style="1134" customWidth="1"/>
    <col min="2573" max="2573" width="24" style="1134" customWidth="1"/>
    <col min="2574" max="2574" width="13.140625" style="1134" customWidth="1"/>
    <col min="2575" max="2575" width="13" style="1134" customWidth="1"/>
    <col min="2576" max="2576" width="10.42578125" style="1134" customWidth="1"/>
    <col min="2577" max="2812" width="9.140625" style="1134"/>
    <col min="2813" max="2813" width="5" style="1134" customWidth="1"/>
    <col min="2814" max="2814" width="17.7109375" style="1134" customWidth="1"/>
    <col min="2815" max="2815" width="13.85546875" style="1134" customWidth="1"/>
    <col min="2816" max="2816" width="13.140625" style="1134" customWidth="1"/>
    <col min="2817" max="2817" width="12.28515625" style="1134" customWidth="1"/>
    <col min="2818" max="2818" width="3" style="1134" customWidth="1"/>
    <col min="2819" max="2819" width="20.28515625" style="1134" customWidth="1"/>
    <col min="2820" max="2820" width="12.5703125" style="1134" customWidth="1"/>
    <col min="2821" max="2821" width="11.7109375" style="1134" customWidth="1"/>
    <col min="2822" max="2822" width="9.140625" style="1134"/>
    <col min="2823" max="2823" width="2.85546875" style="1134" customWidth="1"/>
    <col min="2824" max="2824" width="18.5703125" style="1134" customWidth="1"/>
    <col min="2825" max="2825" width="14.42578125" style="1134" customWidth="1"/>
    <col min="2826" max="2826" width="13.7109375" style="1134" customWidth="1"/>
    <col min="2827" max="2827" width="10.140625" style="1134" customWidth="1"/>
    <col min="2828" max="2828" width="4.42578125" style="1134" customWidth="1"/>
    <col min="2829" max="2829" width="24" style="1134" customWidth="1"/>
    <col min="2830" max="2830" width="13.140625" style="1134" customWidth="1"/>
    <col min="2831" max="2831" width="13" style="1134" customWidth="1"/>
    <col min="2832" max="2832" width="10.42578125" style="1134" customWidth="1"/>
    <col min="2833" max="3068" width="9.140625" style="1134"/>
    <col min="3069" max="3069" width="5" style="1134" customWidth="1"/>
    <col min="3070" max="3070" width="17.7109375" style="1134" customWidth="1"/>
    <col min="3071" max="3071" width="13.85546875" style="1134" customWidth="1"/>
    <col min="3072" max="3072" width="13.140625" style="1134" customWidth="1"/>
    <col min="3073" max="3073" width="12.28515625" style="1134" customWidth="1"/>
    <col min="3074" max="3074" width="3" style="1134" customWidth="1"/>
    <col min="3075" max="3075" width="20.28515625" style="1134" customWidth="1"/>
    <col min="3076" max="3076" width="12.5703125" style="1134" customWidth="1"/>
    <col min="3077" max="3077" width="11.7109375" style="1134" customWidth="1"/>
    <col min="3078" max="3078" width="9.140625" style="1134"/>
    <col min="3079" max="3079" width="2.85546875" style="1134" customWidth="1"/>
    <col min="3080" max="3080" width="18.5703125" style="1134" customWidth="1"/>
    <col min="3081" max="3081" width="14.42578125" style="1134" customWidth="1"/>
    <col min="3082" max="3082" width="13.7109375" style="1134" customWidth="1"/>
    <col min="3083" max="3083" width="10.140625" style="1134" customWidth="1"/>
    <col min="3084" max="3084" width="4.42578125" style="1134" customWidth="1"/>
    <col min="3085" max="3085" width="24" style="1134" customWidth="1"/>
    <col min="3086" max="3086" width="13.140625" style="1134" customWidth="1"/>
    <col min="3087" max="3087" width="13" style="1134" customWidth="1"/>
    <col min="3088" max="3088" width="10.42578125" style="1134" customWidth="1"/>
    <col min="3089" max="3324" width="9.140625" style="1134"/>
    <col min="3325" max="3325" width="5" style="1134" customWidth="1"/>
    <col min="3326" max="3326" width="17.7109375" style="1134" customWidth="1"/>
    <col min="3327" max="3327" width="13.85546875" style="1134" customWidth="1"/>
    <col min="3328" max="3328" width="13.140625" style="1134" customWidth="1"/>
    <col min="3329" max="3329" width="12.28515625" style="1134" customWidth="1"/>
    <col min="3330" max="3330" width="3" style="1134" customWidth="1"/>
    <col min="3331" max="3331" width="20.28515625" style="1134" customWidth="1"/>
    <col min="3332" max="3332" width="12.5703125" style="1134" customWidth="1"/>
    <col min="3333" max="3333" width="11.7109375" style="1134" customWidth="1"/>
    <col min="3334" max="3334" width="9.140625" style="1134"/>
    <col min="3335" max="3335" width="2.85546875" style="1134" customWidth="1"/>
    <col min="3336" max="3336" width="18.5703125" style="1134" customWidth="1"/>
    <col min="3337" max="3337" width="14.42578125" style="1134" customWidth="1"/>
    <col min="3338" max="3338" width="13.7109375" style="1134" customWidth="1"/>
    <col min="3339" max="3339" width="10.140625" style="1134" customWidth="1"/>
    <col min="3340" max="3340" width="4.42578125" style="1134" customWidth="1"/>
    <col min="3341" max="3341" width="24" style="1134" customWidth="1"/>
    <col min="3342" max="3342" width="13.140625" style="1134" customWidth="1"/>
    <col min="3343" max="3343" width="13" style="1134" customWidth="1"/>
    <col min="3344" max="3344" width="10.42578125" style="1134" customWidth="1"/>
    <col min="3345" max="3580" width="9.140625" style="1134"/>
    <col min="3581" max="3581" width="5" style="1134" customWidth="1"/>
    <col min="3582" max="3582" width="17.7109375" style="1134" customWidth="1"/>
    <col min="3583" max="3583" width="13.85546875" style="1134" customWidth="1"/>
    <col min="3584" max="3584" width="13.140625" style="1134" customWidth="1"/>
    <col min="3585" max="3585" width="12.28515625" style="1134" customWidth="1"/>
    <col min="3586" max="3586" width="3" style="1134" customWidth="1"/>
    <col min="3587" max="3587" width="20.28515625" style="1134" customWidth="1"/>
    <col min="3588" max="3588" width="12.5703125" style="1134" customWidth="1"/>
    <col min="3589" max="3589" width="11.7109375" style="1134" customWidth="1"/>
    <col min="3590" max="3590" width="9.140625" style="1134"/>
    <col min="3591" max="3591" width="2.85546875" style="1134" customWidth="1"/>
    <col min="3592" max="3592" width="18.5703125" style="1134" customWidth="1"/>
    <col min="3593" max="3593" width="14.42578125" style="1134" customWidth="1"/>
    <col min="3594" max="3594" width="13.7109375" style="1134" customWidth="1"/>
    <col min="3595" max="3595" width="10.140625" style="1134" customWidth="1"/>
    <col min="3596" max="3596" width="4.42578125" style="1134" customWidth="1"/>
    <col min="3597" max="3597" width="24" style="1134" customWidth="1"/>
    <col min="3598" max="3598" width="13.140625" style="1134" customWidth="1"/>
    <col min="3599" max="3599" width="13" style="1134" customWidth="1"/>
    <col min="3600" max="3600" width="10.42578125" style="1134" customWidth="1"/>
    <col min="3601" max="3836" width="9.140625" style="1134"/>
    <col min="3837" max="3837" width="5" style="1134" customWidth="1"/>
    <col min="3838" max="3838" width="17.7109375" style="1134" customWidth="1"/>
    <col min="3839" max="3839" width="13.85546875" style="1134" customWidth="1"/>
    <col min="3840" max="3840" width="13.140625" style="1134" customWidth="1"/>
    <col min="3841" max="3841" width="12.28515625" style="1134" customWidth="1"/>
    <col min="3842" max="3842" width="3" style="1134" customWidth="1"/>
    <col min="3843" max="3843" width="20.28515625" style="1134" customWidth="1"/>
    <col min="3844" max="3844" width="12.5703125" style="1134" customWidth="1"/>
    <col min="3845" max="3845" width="11.7109375" style="1134" customWidth="1"/>
    <col min="3846" max="3846" width="9.140625" style="1134"/>
    <col min="3847" max="3847" width="2.85546875" style="1134" customWidth="1"/>
    <col min="3848" max="3848" width="18.5703125" style="1134" customWidth="1"/>
    <col min="3849" max="3849" width="14.42578125" style="1134" customWidth="1"/>
    <col min="3850" max="3850" width="13.7109375" style="1134" customWidth="1"/>
    <col min="3851" max="3851" width="10.140625" style="1134" customWidth="1"/>
    <col min="3852" max="3852" width="4.42578125" style="1134" customWidth="1"/>
    <col min="3853" max="3853" width="24" style="1134" customWidth="1"/>
    <col min="3854" max="3854" width="13.140625" style="1134" customWidth="1"/>
    <col min="3855" max="3855" width="13" style="1134" customWidth="1"/>
    <col min="3856" max="3856" width="10.42578125" style="1134" customWidth="1"/>
    <col min="3857" max="4092" width="9.140625" style="1134"/>
    <col min="4093" max="4093" width="5" style="1134" customWidth="1"/>
    <col min="4094" max="4094" width="17.7109375" style="1134" customWidth="1"/>
    <col min="4095" max="4095" width="13.85546875" style="1134" customWidth="1"/>
    <col min="4096" max="4096" width="13.140625" style="1134" customWidth="1"/>
    <col min="4097" max="4097" width="12.28515625" style="1134" customWidth="1"/>
    <col min="4098" max="4098" width="3" style="1134" customWidth="1"/>
    <col min="4099" max="4099" width="20.28515625" style="1134" customWidth="1"/>
    <col min="4100" max="4100" width="12.5703125" style="1134" customWidth="1"/>
    <col min="4101" max="4101" width="11.7109375" style="1134" customWidth="1"/>
    <col min="4102" max="4102" width="9.140625" style="1134"/>
    <col min="4103" max="4103" width="2.85546875" style="1134" customWidth="1"/>
    <col min="4104" max="4104" width="18.5703125" style="1134" customWidth="1"/>
    <col min="4105" max="4105" width="14.42578125" style="1134" customWidth="1"/>
    <col min="4106" max="4106" width="13.7109375" style="1134" customWidth="1"/>
    <col min="4107" max="4107" width="10.140625" style="1134" customWidth="1"/>
    <col min="4108" max="4108" width="4.42578125" style="1134" customWidth="1"/>
    <col min="4109" max="4109" width="24" style="1134" customWidth="1"/>
    <col min="4110" max="4110" width="13.140625" style="1134" customWidth="1"/>
    <col min="4111" max="4111" width="13" style="1134" customWidth="1"/>
    <col min="4112" max="4112" width="10.42578125" style="1134" customWidth="1"/>
    <col min="4113" max="4348" width="9.140625" style="1134"/>
    <col min="4349" max="4349" width="5" style="1134" customWidth="1"/>
    <col min="4350" max="4350" width="17.7109375" style="1134" customWidth="1"/>
    <col min="4351" max="4351" width="13.85546875" style="1134" customWidth="1"/>
    <col min="4352" max="4352" width="13.140625" style="1134" customWidth="1"/>
    <col min="4353" max="4353" width="12.28515625" style="1134" customWidth="1"/>
    <col min="4354" max="4354" width="3" style="1134" customWidth="1"/>
    <col min="4355" max="4355" width="20.28515625" style="1134" customWidth="1"/>
    <col min="4356" max="4356" width="12.5703125" style="1134" customWidth="1"/>
    <col min="4357" max="4357" width="11.7109375" style="1134" customWidth="1"/>
    <col min="4358" max="4358" width="9.140625" style="1134"/>
    <col min="4359" max="4359" width="2.85546875" style="1134" customWidth="1"/>
    <col min="4360" max="4360" width="18.5703125" style="1134" customWidth="1"/>
    <col min="4361" max="4361" width="14.42578125" style="1134" customWidth="1"/>
    <col min="4362" max="4362" width="13.7109375" style="1134" customWidth="1"/>
    <col min="4363" max="4363" width="10.140625" style="1134" customWidth="1"/>
    <col min="4364" max="4364" width="4.42578125" style="1134" customWidth="1"/>
    <col min="4365" max="4365" width="24" style="1134" customWidth="1"/>
    <col min="4366" max="4366" width="13.140625" style="1134" customWidth="1"/>
    <col min="4367" max="4367" width="13" style="1134" customWidth="1"/>
    <col min="4368" max="4368" width="10.42578125" style="1134" customWidth="1"/>
    <col min="4369" max="4604" width="9.140625" style="1134"/>
    <col min="4605" max="4605" width="5" style="1134" customWidth="1"/>
    <col min="4606" max="4606" width="17.7109375" style="1134" customWidth="1"/>
    <col min="4607" max="4607" width="13.85546875" style="1134" customWidth="1"/>
    <col min="4608" max="4608" width="13.140625" style="1134" customWidth="1"/>
    <col min="4609" max="4609" width="12.28515625" style="1134" customWidth="1"/>
    <col min="4610" max="4610" width="3" style="1134" customWidth="1"/>
    <col min="4611" max="4611" width="20.28515625" style="1134" customWidth="1"/>
    <col min="4612" max="4612" width="12.5703125" style="1134" customWidth="1"/>
    <col min="4613" max="4613" width="11.7109375" style="1134" customWidth="1"/>
    <col min="4614" max="4614" width="9.140625" style="1134"/>
    <col min="4615" max="4615" width="2.85546875" style="1134" customWidth="1"/>
    <col min="4616" max="4616" width="18.5703125" style="1134" customWidth="1"/>
    <col min="4617" max="4617" width="14.42578125" style="1134" customWidth="1"/>
    <col min="4618" max="4618" width="13.7109375" style="1134" customWidth="1"/>
    <col min="4619" max="4619" width="10.140625" style="1134" customWidth="1"/>
    <col min="4620" max="4620" width="4.42578125" style="1134" customWidth="1"/>
    <col min="4621" max="4621" width="24" style="1134" customWidth="1"/>
    <col min="4622" max="4622" width="13.140625" style="1134" customWidth="1"/>
    <col min="4623" max="4623" width="13" style="1134" customWidth="1"/>
    <col min="4624" max="4624" width="10.42578125" style="1134" customWidth="1"/>
    <col min="4625" max="4860" width="9.140625" style="1134"/>
    <col min="4861" max="4861" width="5" style="1134" customWidth="1"/>
    <col min="4862" max="4862" width="17.7109375" style="1134" customWidth="1"/>
    <col min="4863" max="4863" width="13.85546875" style="1134" customWidth="1"/>
    <col min="4864" max="4864" width="13.140625" style="1134" customWidth="1"/>
    <col min="4865" max="4865" width="12.28515625" style="1134" customWidth="1"/>
    <col min="4866" max="4866" width="3" style="1134" customWidth="1"/>
    <col min="4867" max="4867" width="20.28515625" style="1134" customWidth="1"/>
    <col min="4868" max="4868" width="12.5703125" style="1134" customWidth="1"/>
    <col min="4869" max="4869" width="11.7109375" style="1134" customWidth="1"/>
    <col min="4870" max="4870" width="9.140625" style="1134"/>
    <col min="4871" max="4871" width="2.85546875" style="1134" customWidth="1"/>
    <col min="4872" max="4872" width="18.5703125" style="1134" customWidth="1"/>
    <col min="4873" max="4873" width="14.42578125" style="1134" customWidth="1"/>
    <col min="4874" max="4874" width="13.7109375" style="1134" customWidth="1"/>
    <col min="4875" max="4875" width="10.140625" style="1134" customWidth="1"/>
    <col min="4876" max="4876" width="4.42578125" style="1134" customWidth="1"/>
    <col min="4877" max="4877" width="24" style="1134" customWidth="1"/>
    <col min="4878" max="4878" width="13.140625" style="1134" customWidth="1"/>
    <col min="4879" max="4879" width="13" style="1134" customWidth="1"/>
    <col min="4880" max="4880" width="10.42578125" style="1134" customWidth="1"/>
    <col min="4881" max="5116" width="9.140625" style="1134"/>
    <col min="5117" max="5117" width="5" style="1134" customWidth="1"/>
    <col min="5118" max="5118" width="17.7109375" style="1134" customWidth="1"/>
    <col min="5119" max="5119" width="13.85546875" style="1134" customWidth="1"/>
    <col min="5120" max="5120" width="13.140625" style="1134" customWidth="1"/>
    <col min="5121" max="5121" width="12.28515625" style="1134" customWidth="1"/>
    <col min="5122" max="5122" width="3" style="1134" customWidth="1"/>
    <col min="5123" max="5123" width="20.28515625" style="1134" customWidth="1"/>
    <col min="5124" max="5124" width="12.5703125" style="1134" customWidth="1"/>
    <col min="5125" max="5125" width="11.7109375" style="1134" customWidth="1"/>
    <col min="5126" max="5126" width="9.140625" style="1134"/>
    <col min="5127" max="5127" width="2.85546875" style="1134" customWidth="1"/>
    <col min="5128" max="5128" width="18.5703125" style="1134" customWidth="1"/>
    <col min="5129" max="5129" width="14.42578125" style="1134" customWidth="1"/>
    <col min="5130" max="5130" width="13.7109375" style="1134" customWidth="1"/>
    <col min="5131" max="5131" width="10.140625" style="1134" customWidth="1"/>
    <col min="5132" max="5132" width="4.42578125" style="1134" customWidth="1"/>
    <col min="5133" max="5133" width="24" style="1134" customWidth="1"/>
    <col min="5134" max="5134" width="13.140625" style="1134" customWidth="1"/>
    <col min="5135" max="5135" width="13" style="1134" customWidth="1"/>
    <col min="5136" max="5136" width="10.42578125" style="1134" customWidth="1"/>
    <col min="5137" max="5372" width="9.140625" style="1134"/>
    <col min="5373" max="5373" width="5" style="1134" customWidth="1"/>
    <col min="5374" max="5374" width="17.7109375" style="1134" customWidth="1"/>
    <col min="5375" max="5375" width="13.85546875" style="1134" customWidth="1"/>
    <col min="5376" max="5376" width="13.140625" style="1134" customWidth="1"/>
    <col min="5377" max="5377" width="12.28515625" style="1134" customWidth="1"/>
    <col min="5378" max="5378" width="3" style="1134" customWidth="1"/>
    <col min="5379" max="5379" width="20.28515625" style="1134" customWidth="1"/>
    <col min="5380" max="5380" width="12.5703125" style="1134" customWidth="1"/>
    <col min="5381" max="5381" width="11.7109375" style="1134" customWidth="1"/>
    <col min="5382" max="5382" width="9.140625" style="1134"/>
    <col min="5383" max="5383" width="2.85546875" style="1134" customWidth="1"/>
    <col min="5384" max="5384" width="18.5703125" style="1134" customWidth="1"/>
    <col min="5385" max="5385" width="14.42578125" style="1134" customWidth="1"/>
    <col min="5386" max="5386" width="13.7109375" style="1134" customWidth="1"/>
    <col min="5387" max="5387" width="10.140625" style="1134" customWidth="1"/>
    <col min="5388" max="5388" width="4.42578125" style="1134" customWidth="1"/>
    <col min="5389" max="5389" width="24" style="1134" customWidth="1"/>
    <col min="5390" max="5390" width="13.140625" style="1134" customWidth="1"/>
    <col min="5391" max="5391" width="13" style="1134" customWidth="1"/>
    <col min="5392" max="5392" width="10.42578125" style="1134" customWidth="1"/>
    <col min="5393" max="5628" width="9.140625" style="1134"/>
    <col min="5629" max="5629" width="5" style="1134" customWidth="1"/>
    <col min="5630" max="5630" width="17.7109375" style="1134" customWidth="1"/>
    <col min="5631" max="5631" width="13.85546875" style="1134" customWidth="1"/>
    <col min="5632" max="5632" width="13.140625" style="1134" customWidth="1"/>
    <col min="5633" max="5633" width="12.28515625" style="1134" customWidth="1"/>
    <col min="5634" max="5634" width="3" style="1134" customWidth="1"/>
    <col min="5635" max="5635" width="20.28515625" style="1134" customWidth="1"/>
    <col min="5636" max="5636" width="12.5703125" style="1134" customWidth="1"/>
    <col min="5637" max="5637" width="11.7109375" style="1134" customWidth="1"/>
    <col min="5638" max="5638" width="9.140625" style="1134"/>
    <col min="5639" max="5639" width="2.85546875" style="1134" customWidth="1"/>
    <col min="5640" max="5640" width="18.5703125" style="1134" customWidth="1"/>
    <col min="5641" max="5641" width="14.42578125" style="1134" customWidth="1"/>
    <col min="5642" max="5642" width="13.7109375" style="1134" customWidth="1"/>
    <col min="5643" max="5643" width="10.140625" style="1134" customWidth="1"/>
    <col min="5644" max="5644" width="4.42578125" style="1134" customWidth="1"/>
    <col min="5645" max="5645" width="24" style="1134" customWidth="1"/>
    <col min="5646" max="5646" width="13.140625" style="1134" customWidth="1"/>
    <col min="5647" max="5647" width="13" style="1134" customWidth="1"/>
    <col min="5648" max="5648" width="10.42578125" style="1134" customWidth="1"/>
    <col min="5649" max="5884" width="9.140625" style="1134"/>
    <col min="5885" max="5885" width="5" style="1134" customWidth="1"/>
    <col min="5886" max="5886" width="17.7109375" style="1134" customWidth="1"/>
    <col min="5887" max="5887" width="13.85546875" style="1134" customWidth="1"/>
    <col min="5888" max="5888" width="13.140625" style="1134" customWidth="1"/>
    <col min="5889" max="5889" width="12.28515625" style="1134" customWidth="1"/>
    <col min="5890" max="5890" width="3" style="1134" customWidth="1"/>
    <col min="5891" max="5891" width="20.28515625" style="1134" customWidth="1"/>
    <col min="5892" max="5892" width="12.5703125" style="1134" customWidth="1"/>
    <col min="5893" max="5893" width="11.7109375" style="1134" customWidth="1"/>
    <col min="5894" max="5894" width="9.140625" style="1134"/>
    <col min="5895" max="5895" width="2.85546875" style="1134" customWidth="1"/>
    <col min="5896" max="5896" width="18.5703125" style="1134" customWidth="1"/>
    <col min="5897" max="5897" width="14.42578125" style="1134" customWidth="1"/>
    <col min="5898" max="5898" width="13.7109375" style="1134" customWidth="1"/>
    <col min="5899" max="5899" width="10.140625" style="1134" customWidth="1"/>
    <col min="5900" max="5900" width="4.42578125" style="1134" customWidth="1"/>
    <col min="5901" max="5901" width="24" style="1134" customWidth="1"/>
    <col min="5902" max="5902" width="13.140625" style="1134" customWidth="1"/>
    <col min="5903" max="5903" width="13" style="1134" customWidth="1"/>
    <col min="5904" max="5904" width="10.42578125" style="1134" customWidth="1"/>
    <col min="5905" max="6140" width="9.140625" style="1134"/>
    <col min="6141" max="6141" width="5" style="1134" customWidth="1"/>
    <col min="6142" max="6142" width="17.7109375" style="1134" customWidth="1"/>
    <col min="6143" max="6143" width="13.85546875" style="1134" customWidth="1"/>
    <col min="6144" max="6144" width="13.140625" style="1134" customWidth="1"/>
    <col min="6145" max="6145" width="12.28515625" style="1134" customWidth="1"/>
    <col min="6146" max="6146" width="3" style="1134" customWidth="1"/>
    <col min="6147" max="6147" width="20.28515625" style="1134" customWidth="1"/>
    <col min="6148" max="6148" width="12.5703125" style="1134" customWidth="1"/>
    <col min="6149" max="6149" width="11.7109375" style="1134" customWidth="1"/>
    <col min="6150" max="6150" width="9.140625" style="1134"/>
    <col min="6151" max="6151" width="2.85546875" style="1134" customWidth="1"/>
    <col min="6152" max="6152" width="18.5703125" style="1134" customWidth="1"/>
    <col min="6153" max="6153" width="14.42578125" style="1134" customWidth="1"/>
    <col min="6154" max="6154" width="13.7109375" style="1134" customWidth="1"/>
    <col min="6155" max="6155" width="10.140625" style="1134" customWidth="1"/>
    <col min="6156" max="6156" width="4.42578125" style="1134" customWidth="1"/>
    <col min="6157" max="6157" width="24" style="1134" customWidth="1"/>
    <col min="6158" max="6158" width="13.140625" style="1134" customWidth="1"/>
    <col min="6159" max="6159" width="13" style="1134" customWidth="1"/>
    <col min="6160" max="6160" width="10.42578125" style="1134" customWidth="1"/>
    <col min="6161" max="6396" width="9.140625" style="1134"/>
    <col min="6397" max="6397" width="5" style="1134" customWidth="1"/>
    <col min="6398" max="6398" width="17.7109375" style="1134" customWidth="1"/>
    <col min="6399" max="6399" width="13.85546875" style="1134" customWidth="1"/>
    <col min="6400" max="6400" width="13.140625" style="1134" customWidth="1"/>
    <col min="6401" max="6401" width="12.28515625" style="1134" customWidth="1"/>
    <col min="6402" max="6402" width="3" style="1134" customWidth="1"/>
    <col min="6403" max="6403" width="20.28515625" style="1134" customWidth="1"/>
    <col min="6404" max="6404" width="12.5703125" style="1134" customWidth="1"/>
    <col min="6405" max="6405" width="11.7109375" style="1134" customWidth="1"/>
    <col min="6406" max="6406" width="9.140625" style="1134"/>
    <col min="6407" max="6407" width="2.85546875" style="1134" customWidth="1"/>
    <col min="6408" max="6408" width="18.5703125" style="1134" customWidth="1"/>
    <col min="6409" max="6409" width="14.42578125" style="1134" customWidth="1"/>
    <col min="6410" max="6410" width="13.7109375" style="1134" customWidth="1"/>
    <col min="6411" max="6411" width="10.140625" style="1134" customWidth="1"/>
    <col min="6412" max="6412" width="4.42578125" style="1134" customWidth="1"/>
    <col min="6413" max="6413" width="24" style="1134" customWidth="1"/>
    <col min="6414" max="6414" width="13.140625" style="1134" customWidth="1"/>
    <col min="6415" max="6415" width="13" style="1134" customWidth="1"/>
    <col min="6416" max="6416" width="10.42578125" style="1134" customWidth="1"/>
    <col min="6417" max="6652" width="9.140625" style="1134"/>
    <col min="6653" max="6653" width="5" style="1134" customWidth="1"/>
    <col min="6654" max="6654" width="17.7109375" style="1134" customWidth="1"/>
    <col min="6655" max="6655" width="13.85546875" style="1134" customWidth="1"/>
    <col min="6656" max="6656" width="13.140625" style="1134" customWidth="1"/>
    <col min="6657" max="6657" width="12.28515625" style="1134" customWidth="1"/>
    <col min="6658" max="6658" width="3" style="1134" customWidth="1"/>
    <col min="6659" max="6659" width="20.28515625" style="1134" customWidth="1"/>
    <col min="6660" max="6660" width="12.5703125" style="1134" customWidth="1"/>
    <col min="6661" max="6661" width="11.7109375" style="1134" customWidth="1"/>
    <col min="6662" max="6662" width="9.140625" style="1134"/>
    <col min="6663" max="6663" width="2.85546875" style="1134" customWidth="1"/>
    <col min="6664" max="6664" width="18.5703125" style="1134" customWidth="1"/>
    <col min="6665" max="6665" width="14.42578125" style="1134" customWidth="1"/>
    <col min="6666" max="6666" width="13.7109375" style="1134" customWidth="1"/>
    <col min="6667" max="6667" width="10.140625" style="1134" customWidth="1"/>
    <col min="6668" max="6668" width="4.42578125" style="1134" customWidth="1"/>
    <col min="6669" max="6669" width="24" style="1134" customWidth="1"/>
    <col min="6670" max="6670" width="13.140625" style="1134" customWidth="1"/>
    <col min="6671" max="6671" width="13" style="1134" customWidth="1"/>
    <col min="6672" max="6672" width="10.42578125" style="1134" customWidth="1"/>
    <col min="6673" max="6908" width="9.140625" style="1134"/>
    <col min="6909" max="6909" width="5" style="1134" customWidth="1"/>
    <col min="6910" max="6910" width="17.7109375" style="1134" customWidth="1"/>
    <col min="6911" max="6911" width="13.85546875" style="1134" customWidth="1"/>
    <col min="6912" max="6912" width="13.140625" style="1134" customWidth="1"/>
    <col min="6913" max="6913" width="12.28515625" style="1134" customWidth="1"/>
    <col min="6914" max="6914" width="3" style="1134" customWidth="1"/>
    <col min="6915" max="6915" width="20.28515625" style="1134" customWidth="1"/>
    <col min="6916" max="6916" width="12.5703125" style="1134" customWidth="1"/>
    <col min="6917" max="6917" width="11.7109375" style="1134" customWidth="1"/>
    <col min="6918" max="6918" width="9.140625" style="1134"/>
    <col min="6919" max="6919" width="2.85546875" style="1134" customWidth="1"/>
    <col min="6920" max="6920" width="18.5703125" style="1134" customWidth="1"/>
    <col min="6921" max="6921" width="14.42578125" style="1134" customWidth="1"/>
    <col min="6922" max="6922" width="13.7109375" style="1134" customWidth="1"/>
    <col min="6923" max="6923" width="10.140625" style="1134" customWidth="1"/>
    <col min="6924" max="6924" width="4.42578125" style="1134" customWidth="1"/>
    <col min="6925" max="6925" width="24" style="1134" customWidth="1"/>
    <col min="6926" max="6926" width="13.140625" style="1134" customWidth="1"/>
    <col min="6927" max="6927" width="13" style="1134" customWidth="1"/>
    <col min="6928" max="6928" width="10.42578125" style="1134" customWidth="1"/>
    <col min="6929" max="7164" width="9.140625" style="1134"/>
    <col min="7165" max="7165" width="5" style="1134" customWidth="1"/>
    <col min="7166" max="7166" width="17.7109375" style="1134" customWidth="1"/>
    <col min="7167" max="7167" width="13.85546875" style="1134" customWidth="1"/>
    <col min="7168" max="7168" width="13.140625" style="1134" customWidth="1"/>
    <col min="7169" max="7169" width="12.28515625" style="1134" customWidth="1"/>
    <col min="7170" max="7170" width="3" style="1134" customWidth="1"/>
    <col min="7171" max="7171" width="20.28515625" style="1134" customWidth="1"/>
    <col min="7172" max="7172" width="12.5703125" style="1134" customWidth="1"/>
    <col min="7173" max="7173" width="11.7109375" style="1134" customWidth="1"/>
    <col min="7174" max="7174" width="9.140625" style="1134"/>
    <col min="7175" max="7175" width="2.85546875" style="1134" customWidth="1"/>
    <col min="7176" max="7176" width="18.5703125" style="1134" customWidth="1"/>
    <col min="7177" max="7177" width="14.42578125" style="1134" customWidth="1"/>
    <col min="7178" max="7178" width="13.7109375" style="1134" customWidth="1"/>
    <col min="7179" max="7179" width="10.140625" style="1134" customWidth="1"/>
    <col min="7180" max="7180" width="4.42578125" style="1134" customWidth="1"/>
    <col min="7181" max="7181" width="24" style="1134" customWidth="1"/>
    <col min="7182" max="7182" width="13.140625" style="1134" customWidth="1"/>
    <col min="7183" max="7183" width="13" style="1134" customWidth="1"/>
    <col min="7184" max="7184" width="10.42578125" style="1134" customWidth="1"/>
    <col min="7185" max="7420" width="9.140625" style="1134"/>
    <col min="7421" max="7421" width="5" style="1134" customWidth="1"/>
    <col min="7422" max="7422" width="17.7109375" style="1134" customWidth="1"/>
    <col min="7423" max="7423" width="13.85546875" style="1134" customWidth="1"/>
    <col min="7424" max="7424" width="13.140625" style="1134" customWidth="1"/>
    <col min="7425" max="7425" width="12.28515625" style="1134" customWidth="1"/>
    <col min="7426" max="7426" width="3" style="1134" customWidth="1"/>
    <col min="7427" max="7427" width="20.28515625" style="1134" customWidth="1"/>
    <col min="7428" max="7428" width="12.5703125" style="1134" customWidth="1"/>
    <col min="7429" max="7429" width="11.7109375" style="1134" customWidth="1"/>
    <col min="7430" max="7430" width="9.140625" style="1134"/>
    <col min="7431" max="7431" width="2.85546875" style="1134" customWidth="1"/>
    <col min="7432" max="7432" width="18.5703125" style="1134" customWidth="1"/>
    <col min="7433" max="7433" width="14.42578125" style="1134" customWidth="1"/>
    <col min="7434" max="7434" width="13.7109375" style="1134" customWidth="1"/>
    <col min="7435" max="7435" width="10.140625" style="1134" customWidth="1"/>
    <col min="7436" max="7436" width="4.42578125" style="1134" customWidth="1"/>
    <col min="7437" max="7437" width="24" style="1134" customWidth="1"/>
    <col min="7438" max="7438" width="13.140625" style="1134" customWidth="1"/>
    <col min="7439" max="7439" width="13" style="1134" customWidth="1"/>
    <col min="7440" max="7440" width="10.42578125" style="1134" customWidth="1"/>
    <col min="7441" max="7676" width="9.140625" style="1134"/>
    <col min="7677" max="7677" width="5" style="1134" customWidth="1"/>
    <col min="7678" max="7678" width="17.7109375" style="1134" customWidth="1"/>
    <col min="7679" max="7679" width="13.85546875" style="1134" customWidth="1"/>
    <col min="7680" max="7680" width="13.140625" style="1134" customWidth="1"/>
    <col min="7681" max="7681" width="12.28515625" style="1134" customWidth="1"/>
    <col min="7682" max="7682" width="3" style="1134" customWidth="1"/>
    <col min="7683" max="7683" width="20.28515625" style="1134" customWidth="1"/>
    <col min="7684" max="7684" width="12.5703125" style="1134" customWidth="1"/>
    <col min="7685" max="7685" width="11.7109375" style="1134" customWidth="1"/>
    <col min="7686" max="7686" width="9.140625" style="1134"/>
    <col min="7687" max="7687" width="2.85546875" style="1134" customWidth="1"/>
    <col min="7688" max="7688" width="18.5703125" style="1134" customWidth="1"/>
    <col min="7689" max="7689" width="14.42578125" style="1134" customWidth="1"/>
    <col min="7690" max="7690" width="13.7109375" style="1134" customWidth="1"/>
    <col min="7691" max="7691" width="10.140625" style="1134" customWidth="1"/>
    <col min="7692" max="7692" width="4.42578125" style="1134" customWidth="1"/>
    <col min="7693" max="7693" width="24" style="1134" customWidth="1"/>
    <col min="7694" max="7694" width="13.140625" style="1134" customWidth="1"/>
    <col min="7695" max="7695" width="13" style="1134" customWidth="1"/>
    <col min="7696" max="7696" width="10.42578125" style="1134" customWidth="1"/>
    <col min="7697" max="7932" width="9.140625" style="1134"/>
    <col min="7933" max="7933" width="5" style="1134" customWidth="1"/>
    <col min="7934" max="7934" width="17.7109375" style="1134" customWidth="1"/>
    <col min="7935" max="7935" width="13.85546875" style="1134" customWidth="1"/>
    <col min="7936" max="7936" width="13.140625" style="1134" customWidth="1"/>
    <col min="7937" max="7937" width="12.28515625" style="1134" customWidth="1"/>
    <col min="7938" max="7938" width="3" style="1134" customWidth="1"/>
    <col min="7939" max="7939" width="20.28515625" style="1134" customWidth="1"/>
    <col min="7940" max="7940" width="12.5703125" style="1134" customWidth="1"/>
    <col min="7941" max="7941" width="11.7109375" style="1134" customWidth="1"/>
    <col min="7942" max="7942" width="9.140625" style="1134"/>
    <col min="7943" max="7943" width="2.85546875" style="1134" customWidth="1"/>
    <col min="7944" max="7944" width="18.5703125" style="1134" customWidth="1"/>
    <col min="7945" max="7945" width="14.42578125" style="1134" customWidth="1"/>
    <col min="7946" max="7946" width="13.7109375" style="1134" customWidth="1"/>
    <col min="7947" max="7947" width="10.140625" style="1134" customWidth="1"/>
    <col min="7948" max="7948" width="4.42578125" style="1134" customWidth="1"/>
    <col min="7949" max="7949" width="24" style="1134" customWidth="1"/>
    <col min="7950" max="7950" width="13.140625" style="1134" customWidth="1"/>
    <col min="7951" max="7951" width="13" style="1134" customWidth="1"/>
    <col min="7952" max="7952" width="10.42578125" style="1134" customWidth="1"/>
    <col min="7953" max="8188" width="9.140625" style="1134"/>
    <col min="8189" max="8189" width="5" style="1134" customWidth="1"/>
    <col min="8190" max="8190" width="17.7109375" style="1134" customWidth="1"/>
    <col min="8191" max="8191" width="13.85546875" style="1134" customWidth="1"/>
    <col min="8192" max="8192" width="13.140625" style="1134" customWidth="1"/>
    <col min="8193" max="8193" width="12.28515625" style="1134" customWidth="1"/>
    <col min="8194" max="8194" width="3" style="1134" customWidth="1"/>
    <col min="8195" max="8195" width="20.28515625" style="1134" customWidth="1"/>
    <col min="8196" max="8196" width="12.5703125" style="1134" customWidth="1"/>
    <col min="8197" max="8197" width="11.7109375" style="1134" customWidth="1"/>
    <col min="8198" max="8198" width="9.140625" style="1134"/>
    <col min="8199" max="8199" width="2.85546875" style="1134" customWidth="1"/>
    <col min="8200" max="8200" width="18.5703125" style="1134" customWidth="1"/>
    <col min="8201" max="8201" width="14.42578125" style="1134" customWidth="1"/>
    <col min="8202" max="8202" width="13.7109375" style="1134" customWidth="1"/>
    <col min="8203" max="8203" width="10.140625" style="1134" customWidth="1"/>
    <col min="8204" max="8204" width="4.42578125" style="1134" customWidth="1"/>
    <col min="8205" max="8205" width="24" style="1134" customWidth="1"/>
    <col min="8206" max="8206" width="13.140625" style="1134" customWidth="1"/>
    <col min="8207" max="8207" width="13" style="1134" customWidth="1"/>
    <col min="8208" max="8208" width="10.42578125" style="1134" customWidth="1"/>
    <col min="8209" max="8444" width="9.140625" style="1134"/>
    <col min="8445" max="8445" width="5" style="1134" customWidth="1"/>
    <col min="8446" max="8446" width="17.7109375" style="1134" customWidth="1"/>
    <col min="8447" max="8447" width="13.85546875" style="1134" customWidth="1"/>
    <col min="8448" max="8448" width="13.140625" style="1134" customWidth="1"/>
    <col min="8449" max="8449" width="12.28515625" style="1134" customWidth="1"/>
    <col min="8450" max="8450" width="3" style="1134" customWidth="1"/>
    <col min="8451" max="8451" width="20.28515625" style="1134" customWidth="1"/>
    <col min="8452" max="8452" width="12.5703125" style="1134" customWidth="1"/>
    <col min="8453" max="8453" width="11.7109375" style="1134" customWidth="1"/>
    <col min="8454" max="8454" width="9.140625" style="1134"/>
    <col min="8455" max="8455" width="2.85546875" style="1134" customWidth="1"/>
    <col min="8456" max="8456" width="18.5703125" style="1134" customWidth="1"/>
    <col min="8457" max="8457" width="14.42578125" style="1134" customWidth="1"/>
    <col min="8458" max="8458" width="13.7109375" style="1134" customWidth="1"/>
    <col min="8459" max="8459" width="10.140625" style="1134" customWidth="1"/>
    <col min="8460" max="8460" width="4.42578125" style="1134" customWidth="1"/>
    <col min="8461" max="8461" width="24" style="1134" customWidth="1"/>
    <col min="8462" max="8462" width="13.140625" style="1134" customWidth="1"/>
    <col min="8463" max="8463" width="13" style="1134" customWidth="1"/>
    <col min="8464" max="8464" width="10.42578125" style="1134" customWidth="1"/>
    <col min="8465" max="8700" width="9.140625" style="1134"/>
    <col min="8701" max="8701" width="5" style="1134" customWidth="1"/>
    <col min="8702" max="8702" width="17.7109375" style="1134" customWidth="1"/>
    <col min="8703" max="8703" width="13.85546875" style="1134" customWidth="1"/>
    <col min="8704" max="8704" width="13.140625" style="1134" customWidth="1"/>
    <col min="8705" max="8705" width="12.28515625" style="1134" customWidth="1"/>
    <col min="8706" max="8706" width="3" style="1134" customWidth="1"/>
    <col min="8707" max="8707" width="20.28515625" style="1134" customWidth="1"/>
    <col min="8708" max="8708" width="12.5703125" style="1134" customWidth="1"/>
    <col min="8709" max="8709" width="11.7109375" style="1134" customWidth="1"/>
    <col min="8710" max="8710" width="9.140625" style="1134"/>
    <col min="8711" max="8711" width="2.85546875" style="1134" customWidth="1"/>
    <col min="8712" max="8712" width="18.5703125" style="1134" customWidth="1"/>
    <col min="8713" max="8713" width="14.42578125" style="1134" customWidth="1"/>
    <col min="8714" max="8714" width="13.7109375" style="1134" customWidth="1"/>
    <col min="8715" max="8715" width="10.140625" style="1134" customWidth="1"/>
    <col min="8716" max="8716" width="4.42578125" style="1134" customWidth="1"/>
    <col min="8717" max="8717" width="24" style="1134" customWidth="1"/>
    <col min="8718" max="8718" width="13.140625" style="1134" customWidth="1"/>
    <col min="8719" max="8719" width="13" style="1134" customWidth="1"/>
    <col min="8720" max="8720" width="10.42578125" style="1134" customWidth="1"/>
    <col min="8721" max="8956" width="9.140625" style="1134"/>
    <col min="8957" max="8957" width="5" style="1134" customWidth="1"/>
    <col min="8958" max="8958" width="17.7109375" style="1134" customWidth="1"/>
    <col min="8959" max="8959" width="13.85546875" style="1134" customWidth="1"/>
    <col min="8960" max="8960" width="13.140625" style="1134" customWidth="1"/>
    <col min="8961" max="8961" width="12.28515625" style="1134" customWidth="1"/>
    <col min="8962" max="8962" width="3" style="1134" customWidth="1"/>
    <col min="8963" max="8963" width="20.28515625" style="1134" customWidth="1"/>
    <col min="8964" max="8964" width="12.5703125" style="1134" customWidth="1"/>
    <col min="8965" max="8965" width="11.7109375" style="1134" customWidth="1"/>
    <col min="8966" max="8966" width="9.140625" style="1134"/>
    <col min="8967" max="8967" width="2.85546875" style="1134" customWidth="1"/>
    <col min="8968" max="8968" width="18.5703125" style="1134" customWidth="1"/>
    <col min="8969" max="8969" width="14.42578125" style="1134" customWidth="1"/>
    <col min="8970" max="8970" width="13.7109375" style="1134" customWidth="1"/>
    <col min="8971" max="8971" width="10.140625" style="1134" customWidth="1"/>
    <col min="8972" max="8972" width="4.42578125" style="1134" customWidth="1"/>
    <col min="8973" max="8973" width="24" style="1134" customWidth="1"/>
    <col min="8974" max="8974" width="13.140625" style="1134" customWidth="1"/>
    <col min="8975" max="8975" width="13" style="1134" customWidth="1"/>
    <col min="8976" max="8976" width="10.42578125" style="1134" customWidth="1"/>
    <col min="8977" max="9212" width="9.140625" style="1134"/>
    <col min="9213" max="9213" width="5" style="1134" customWidth="1"/>
    <col min="9214" max="9214" width="17.7109375" style="1134" customWidth="1"/>
    <col min="9215" max="9215" width="13.85546875" style="1134" customWidth="1"/>
    <col min="9216" max="9216" width="13.140625" style="1134" customWidth="1"/>
    <col min="9217" max="9217" width="12.28515625" style="1134" customWidth="1"/>
    <col min="9218" max="9218" width="3" style="1134" customWidth="1"/>
    <col min="9219" max="9219" width="20.28515625" style="1134" customWidth="1"/>
    <col min="9220" max="9220" width="12.5703125" style="1134" customWidth="1"/>
    <col min="9221" max="9221" width="11.7109375" style="1134" customWidth="1"/>
    <col min="9222" max="9222" width="9.140625" style="1134"/>
    <col min="9223" max="9223" width="2.85546875" style="1134" customWidth="1"/>
    <col min="9224" max="9224" width="18.5703125" style="1134" customWidth="1"/>
    <col min="9225" max="9225" width="14.42578125" style="1134" customWidth="1"/>
    <col min="9226" max="9226" width="13.7109375" style="1134" customWidth="1"/>
    <col min="9227" max="9227" width="10.140625" style="1134" customWidth="1"/>
    <col min="9228" max="9228" width="4.42578125" style="1134" customWidth="1"/>
    <col min="9229" max="9229" width="24" style="1134" customWidth="1"/>
    <col min="9230" max="9230" width="13.140625" style="1134" customWidth="1"/>
    <col min="9231" max="9231" width="13" style="1134" customWidth="1"/>
    <col min="9232" max="9232" width="10.42578125" style="1134" customWidth="1"/>
    <col min="9233" max="9468" width="9.140625" style="1134"/>
    <col min="9469" max="9469" width="5" style="1134" customWidth="1"/>
    <col min="9470" max="9470" width="17.7109375" style="1134" customWidth="1"/>
    <col min="9471" max="9471" width="13.85546875" style="1134" customWidth="1"/>
    <col min="9472" max="9472" width="13.140625" style="1134" customWidth="1"/>
    <col min="9473" max="9473" width="12.28515625" style="1134" customWidth="1"/>
    <col min="9474" max="9474" width="3" style="1134" customWidth="1"/>
    <col min="9475" max="9475" width="20.28515625" style="1134" customWidth="1"/>
    <col min="9476" max="9476" width="12.5703125" style="1134" customWidth="1"/>
    <col min="9477" max="9477" width="11.7109375" style="1134" customWidth="1"/>
    <col min="9478" max="9478" width="9.140625" style="1134"/>
    <col min="9479" max="9479" width="2.85546875" style="1134" customWidth="1"/>
    <col min="9480" max="9480" width="18.5703125" style="1134" customWidth="1"/>
    <col min="9481" max="9481" width="14.42578125" style="1134" customWidth="1"/>
    <col min="9482" max="9482" width="13.7109375" style="1134" customWidth="1"/>
    <col min="9483" max="9483" width="10.140625" style="1134" customWidth="1"/>
    <col min="9484" max="9484" width="4.42578125" style="1134" customWidth="1"/>
    <col min="9485" max="9485" width="24" style="1134" customWidth="1"/>
    <col min="9486" max="9486" width="13.140625" style="1134" customWidth="1"/>
    <col min="9487" max="9487" width="13" style="1134" customWidth="1"/>
    <col min="9488" max="9488" width="10.42578125" style="1134" customWidth="1"/>
    <col min="9489" max="9724" width="9.140625" style="1134"/>
    <col min="9725" max="9725" width="5" style="1134" customWidth="1"/>
    <col min="9726" max="9726" width="17.7109375" style="1134" customWidth="1"/>
    <col min="9727" max="9727" width="13.85546875" style="1134" customWidth="1"/>
    <col min="9728" max="9728" width="13.140625" style="1134" customWidth="1"/>
    <col min="9729" max="9729" width="12.28515625" style="1134" customWidth="1"/>
    <col min="9730" max="9730" width="3" style="1134" customWidth="1"/>
    <col min="9731" max="9731" width="20.28515625" style="1134" customWidth="1"/>
    <col min="9732" max="9732" width="12.5703125" style="1134" customWidth="1"/>
    <col min="9733" max="9733" width="11.7109375" style="1134" customWidth="1"/>
    <col min="9734" max="9734" width="9.140625" style="1134"/>
    <col min="9735" max="9735" width="2.85546875" style="1134" customWidth="1"/>
    <col min="9736" max="9736" width="18.5703125" style="1134" customWidth="1"/>
    <col min="9737" max="9737" width="14.42578125" style="1134" customWidth="1"/>
    <col min="9738" max="9738" width="13.7109375" style="1134" customWidth="1"/>
    <col min="9739" max="9739" width="10.140625" style="1134" customWidth="1"/>
    <col min="9740" max="9740" width="4.42578125" style="1134" customWidth="1"/>
    <col min="9741" max="9741" width="24" style="1134" customWidth="1"/>
    <col min="9742" max="9742" width="13.140625" style="1134" customWidth="1"/>
    <col min="9743" max="9743" width="13" style="1134" customWidth="1"/>
    <col min="9744" max="9744" width="10.42578125" style="1134" customWidth="1"/>
    <col min="9745" max="9980" width="9.140625" style="1134"/>
    <col min="9981" max="9981" width="5" style="1134" customWidth="1"/>
    <col min="9982" max="9982" width="17.7109375" style="1134" customWidth="1"/>
    <col min="9983" max="9983" width="13.85546875" style="1134" customWidth="1"/>
    <col min="9984" max="9984" width="13.140625" style="1134" customWidth="1"/>
    <col min="9985" max="9985" width="12.28515625" style="1134" customWidth="1"/>
    <col min="9986" max="9986" width="3" style="1134" customWidth="1"/>
    <col min="9987" max="9987" width="20.28515625" style="1134" customWidth="1"/>
    <col min="9988" max="9988" width="12.5703125" style="1134" customWidth="1"/>
    <col min="9989" max="9989" width="11.7109375" style="1134" customWidth="1"/>
    <col min="9990" max="9990" width="9.140625" style="1134"/>
    <col min="9991" max="9991" width="2.85546875" style="1134" customWidth="1"/>
    <col min="9992" max="9992" width="18.5703125" style="1134" customWidth="1"/>
    <col min="9993" max="9993" width="14.42578125" style="1134" customWidth="1"/>
    <col min="9994" max="9994" width="13.7109375" style="1134" customWidth="1"/>
    <col min="9995" max="9995" width="10.140625" style="1134" customWidth="1"/>
    <col min="9996" max="9996" width="4.42578125" style="1134" customWidth="1"/>
    <col min="9997" max="9997" width="24" style="1134" customWidth="1"/>
    <col min="9998" max="9998" width="13.140625" style="1134" customWidth="1"/>
    <col min="9999" max="9999" width="13" style="1134" customWidth="1"/>
    <col min="10000" max="10000" width="10.42578125" style="1134" customWidth="1"/>
    <col min="10001" max="10236" width="9.140625" style="1134"/>
    <col min="10237" max="10237" width="5" style="1134" customWidth="1"/>
    <col min="10238" max="10238" width="17.7109375" style="1134" customWidth="1"/>
    <col min="10239" max="10239" width="13.85546875" style="1134" customWidth="1"/>
    <col min="10240" max="10240" width="13.140625" style="1134" customWidth="1"/>
    <col min="10241" max="10241" width="12.28515625" style="1134" customWidth="1"/>
    <col min="10242" max="10242" width="3" style="1134" customWidth="1"/>
    <col min="10243" max="10243" width="20.28515625" style="1134" customWidth="1"/>
    <col min="10244" max="10244" width="12.5703125" style="1134" customWidth="1"/>
    <col min="10245" max="10245" width="11.7109375" style="1134" customWidth="1"/>
    <col min="10246" max="10246" width="9.140625" style="1134"/>
    <col min="10247" max="10247" width="2.85546875" style="1134" customWidth="1"/>
    <col min="10248" max="10248" width="18.5703125" style="1134" customWidth="1"/>
    <col min="10249" max="10249" width="14.42578125" style="1134" customWidth="1"/>
    <col min="10250" max="10250" width="13.7109375" style="1134" customWidth="1"/>
    <col min="10251" max="10251" width="10.140625" style="1134" customWidth="1"/>
    <col min="10252" max="10252" width="4.42578125" style="1134" customWidth="1"/>
    <col min="10253" max="10253" width="24" style="1134" customWidth="1"/>
    <col min="10254" max="10254" width="13.140625" style="1134" customWidth="1"/>
    <col min="10255" max="10255" width="13" style="1134" customWidth="1"/>
    <col min="10256" max="10256" width="10.42578125" style="1134" customWidth="1"/>
    <col min="10257" max="10492" width="9.140625" style="1134"/>
    <col min="10493" max="10493" width="5" style="1134" customWidth="1"/>
    <col min="10494" max="10494" width="17.7109375" style="1134" customWidth="1"/>
    <col min="10495" max="10495" width="13.85546875" style="1134" customWidth="1"/>
    <col min="10496" max="10496" width="13.140625" style="1134" customWidth="1"/>
    <col min="10497" max="10497" width="12.28515625" style="1134" customWidth="1"/>
    <col min="10498" max="10498" width="3" style="1134" customWidth="1"/>
    <col min="10499" max="10499" width="20.28515625" style="1134" customWidth="1"/>
    <col min="10500" max="10500" width="12.5703125" style="1134" customWidth="1"/>
    <col min="10501" max="10501" width="11.7109375" style="1134" customWidth="1"/>
    <col min="10502" max="10502" width="9.140625" style="1134"/>
    <col min="10503" max="10503" width="2.85546875" style="1134" customWidth="1"/>
    <col min="10504" max="10504" width="18.5703125" style="1134" customWidth="1"/>
    <col min="10505" max="10505" width="14.42578125" style="1134" customWidth="1"/>
    <col min="10506" max="10506" width="13.7109375" style="1134" customWidth="1"/>
    <col min="10507" max="10507" width="10.140625" style="1134" customWidth="1"/>
    <col min="10508" max="10508" width="4.42578125" style="1134" customWidth="1"/>
    <col min="10509" max="10509" width="24" style="1134" customWidth="1"/>
    <col min="10510" max="10510" width="13.140625" style="1134" customWidth="1"/>
    <col min="10511" max="10511" width="13" style="1134" customWidth="1"/>
    <col min="10512" max="10512" width="10.42578125" style="1134" customWidth="1"/>
    <col min="10513" max="10748" width="9.140625" style="1134"/>
    <col min="10749" max="10749" width="5" style="1134" customWidth="1"/>
    <col min="10750" max="10750" width="17.7109375" style="1134" customWidth="1"/>
    <col min="10751" max="10751" width="13.85546875" style="1134" customWidth="1"/>
    <col min="10752" max="10752" width="13.140625" style="1134" customWidth="1"/>
    <col min="10753" max="10753" width="12.28515625" style="1134" customWidth="1"/>
    <col min="10754" max="10754" width="3" style="1134" customWidth="1"/>
    <col min="10755" max="10755" width="20.28515625" style="1134" customWidth="1"/>
    <col min="10756" max="10756" width="12.5703125" style="1134" customWidth="1"/>
    <col min="10757" max="10757" width="11.7109375" style="1134" customWidth="1"/>
    <col min="10758" max="10758" width="9.140625" style="1134"/>
    <col min="10759" max="10759" width="2.85546875" style="1134" customWidth="1"/>
    <col min="10760" max="10760" width="18.5703125" style="1134" customWidth="1"/>
    <col min="10761" max="10761" width="14.42578125" style="1134" customWidth="1"/>
    <col min="10762" max="10762" width="13.7109375" style="1134" customWidth="1"/>
    <col min="10763" max="10763" width="10.140625" style="1134" customWidth="1"/>
    <col min="10764" max="10764" width="4.42578125" style="1134" customWidth="1"/>
    <col min="10765" max="10765" width="24" style="1134" customWidth="1"/>
    <col min="10766" max="10766" width="13.140625" style="1134" customWidth="1"/>
    <col min="10767" max="10767" width="13" style="1134" customWidth="1"/>
    <col min="10768" max="10768" width="10.42578125" style="1134" customWidth="1"/>
    <col min="10769" max="11004" width="9.140625" style="1134"/>
    <col min="11005" max="11005" width="5" style="1134" customWidth="1"/>
    <col min="11006" max="11006" width="17.7109375" style="1134" customWidth="1"/>
    <col min="11007" max="11007" width="13.85546875" style="1134" customWidth="1"/>
    <col min="11008" max="11008" width="13.140625" style="1134" customWidth="1"/>
    <col min="11009" max="11009" width="12.28515625" style="1134" customWidth="1"/>
    <col min="11010" max="11010" width="3" style="1134" customWidth="1"/>
    <col min="11011" max="11011" width="20.28515625" style="1134" customWidth="1"/>
    <col min="11012" max="11012" width="12.5703125" style="1134" customWidth="1"/>
    <col min="11013" max="11013" width="11.7109375" style="1134" customWidth="1"/>
    <col min="11014" max="11014" width="9.140625" style="1134"/>
    <col min="11015" max="11015" width="2.85546875" style="1134" customWidth="1"/>
    <col min="11016" max="11016" width="18.5703125" style="1134" customWidth="1"/>
    <col min="11017" max="11017" width="14.42578125" style="1134" customWidth="1"/>
    <col min="11018" max="11018" width="13.7109375" style="1134" customWidth="1"/>
    <col min="11019" max="11019" width="10.140625" style="1134" customWidth="1"/>
    <col min="11020" max="11020" width="4.42578125" style="1134" customWidth="1"/>
    <col min="11021" max="11021" width="24" style="1134" customWidth="1"/>
    <col min="11022" max="11022" width="13.140625" style="1134" customWidth="1"/>
    <col min="11023" max="11023" width="13" style="1134" customWidth="1"/>
    <col min="11024" max="11024" width="10.42578125" style="1134" customWidth="1"/>
    <col min="11025" max="11260" width="9.140625" style="1134"/>
    <col min="11261" max="11261" width="5" style="1134" customWidth="1"/>
    <col min="11262" max="11262" width="17.7109375" style="1134" customWidth="1"/>
    <col min="11263" max="11263" width="13.85546875" style="1134" customWidth="1"/>
    <col min="11264" max="11264" width="13.140625" style="1134" customWidth="1"/>
    <col min="11265" max="11265" width="12.28515625" style="1134" customWidth="1"/>
    <col min="11266" max="11266" width="3" style="1134" customWidth="1"/>
    <col min="11267" max="11267" width="20.28515625" style="1134" customWidth="1"/>
    <col min="11268" max="11268" width="12.5703125" style="1134" customWidth="1"/>
    <col min="11269" max="11269" width="11.7109375" style="1134" customWidth="1"/>
    <col min="11270" max="11270" width="9.140625" style="1134"/>
    <col min="11271" max="11271" width="2.85546875" style="1134" customWidth="1"/>
    <col min="11272" max="11272" width="18.5703125" style="1134" customWidth="1"/>
    <col min="11273" max="11273" width="14.42578125" style="1134" customWidth="1"/>
    <col min="11274" max="11274" width="13.7109375" style="1134" customWidth="1"/>
    <col min="11275" max="11275" width="10.140625" style="1134" customWidth="1"/>
    <col min="11276" max="11276" width="4.42578125" style="1134" customWidth="1"/>
    <col min="11277" max="11277" width="24" style="1134" customWidth="1"/>
    <col min="11278" max="11278" width="13.140625" style="1134" customWidth="1"/>
    <col min="11279" max="11279" width="13" style="1134" customWidth="1"/>
    <col min="11280" max="11280" width="10.42578125" style="1134" customWidth="1"/>
    <col min="11281" max="11516" width="9.140625" style="1134"/>
    <col min="11517" max="11517" width="5" style="1134" customWidth="1"/>
    <col min="11518" max="11518" width="17.7109375" style="1134" customWidth="1"/>
    <col min="11519" max="11519" width="13.85546875" style="1134" customWidth="1"/>
    <col min="11520" max="11520" width="13.140625" style="1134" customWidth="1"/>
    <col min="11521" max="11521" width="12.28515625" style="1134" customWidth="1"/>
    <col min="11522" max="11522" width="3" style="1134" customWidth="1"/>
    <col min="11523" max="11523" width="20.28515625" style="1134" customWidth="1"/>
    <col min="11524" max="11524" width="12.5703125" style="1134" customWidth="1"/>
    <col min="11525" max="11525" width="11.7109375" style="1134" customWidth="1"/>
    <col min="11526" max="11526" width="9.140625" style="1134"/>
    <col min="11527" max="11527" width="2.85546875" style="1134" customWidth="1"/>
    <col min="11528" max="11528" width="18.5703125" style="1134" customWidth="1"/>
    <col min="11529" max="11529" width="14.42578125" style="1134" customWidth="1"/>
    <col min="11530" max="11530" width="13.7109375" style="1134" customWidth="1"/>
    <col min="11531" max="11531" width="10.140625" style="1134" customWidth="1"/>
    <col min="11532" max="11532" width="4.42578125" style="1134" customWidth="1"/>
    <col min="11533" max="11533" width="24" style="1134" customWidth="1"/>
    <col min="11534" max="11534" width="13.140625" style="1134" customWidth="1"/>
    <col min="11535" max="11535" width="13" style="1134" customWidth="1"/>
    <col min="11536" max="11536" width="10.42578125" style="1134" customWidth="1"/>
    <col min="11537" max="11772" width="9.140625" style="1134"/>
    <col min="11773" max="11773" width="5" style="1134" customWidth="1"/>
    <col min="11774" max="11774" width="17.7109375" style="1134" customWidth="1"/>
    <col min="11775" max="11775" width="13.85546875" style="1134" customWidth="1"/>
    <col min="11776" max="11776" width="13.140625" style="1134" customWidth="1"/>
    <col min="11777" max="11777" width="12.28515625" style="1134" customWidth="1"/>
    <col min="11778" max="11778" width="3" style="1134" customWidth="1"/>
    <col min="11779" max="11779" width="20.28515625" style="1134" customWidth="1"/>
    <col min="11780" max="11780" width="12.5703125" style="1134" customWidth="1"/>
    <col min="11781" max="11781" width="11.7109375" style="1134" customWidth="1"/>
    <col min="11782" max="11782" width="9.140625" style="1134"/>
    <col min="11783" max="11783" width="2.85546875" style="1134" customWidth="1"/>
    <col min="11784" max="11784" width="18.5703125" style="1134" customWidth="1"/>
    <col min="11785" max="11785" width="14.42578125" style="1134" customWidth="1"/>
    <col min="11786" max="11786" width="13.7109375" style="1134" customWidth="1"/>
    <col min="11787" max="11787" width="10.140625" style="1134" customWidth="1"/>
    <col min="11788" max="11788" width="4.42578125" style="1134" customWidth="1"/>
    <col min="11789" max="11789" width="24" style="1134" customWidth="1"/>
    <col min="11790" max="11790" width="13.140625" style="1134" customWidth="1"/>
    <col min="11791" max="11791" width="13" style="1134" customWidth="1"/>
    <col min="11792" max="11792" width="10.42578125" style="1134" customWidth="1"/>
    <col min="11793" max="12028" width="9.140625" style="1134"/>
    <col min="12029" max="12029" width="5" style="1134" customWidth="1"/>
    <col min="12030" max="12030" width="17.7109375" style="1134" customWidth="1"/>
    <col min="12031" max="12031" width="13.85546875" style="1134" customWidth="1"/>
    <col min="12032" max="12032" width="13.140625" style="1134" customWidth="1"/>
    <col min="12033" max="12033" width="12.28515625" style="1134" customWidth="1"/>
    <col min="12034" max="12034" width="3" style="1134" customWidth="1"/>
    <col min="12035" max="12035" width="20.28515625" style="1134" customWidth="1"/>
    <col min="12036" max="12036" width="12.5703125" style="1134" customWidth="1"/>
    <col min="12037" max="12037" width="11.7109375" style="1134" customWidth="1"/>
    <col min="12038" max="12038" width="9.140625" style="1134"/>
    <col min="12039" max="12039" width="2.85546875" style="1134" customWidth="1"/>
    <col min="12040" max="12040" width="18.5703125" style="1134" customWidth="1"/>
    <col min="12041" max="12041" width="14.42578125" style="1134" customWidth="1"/>
    <col min="12042" max="12042" width="13.7109375" style="1134" customWidth="1"/>
    <col min="12043" max="12043" width="10.140625" style="1134" customWidth="1"/>
    <col min="12044" max="12044" width="4.42578125" style="1134" customWidth="1"/>
    <col min="12045" max="12045" width="24" style="1134" customWidth="1"/>
    <col min="12046" max="12046" width="13.140625" style="1134" customWidth="1"/>
    <col min="12047" max="12047" width="13" style="1134" customWidth="1"/>
    <col min="12048" max="12048" width="10.42578125" style="1134" customWidth="1"/>
    <col min="12049" max="12284" width="9.140625" style="1134"/>
    <col min="12285" max="12285" width="5" style="1134" customWidth="1"/>
    <col min="12286" max="12286" width="17.7109375" style="1134" customWidth="1"/>
    <col min="12287" max="12287" width="13.85546875" style="1134" customWidth="1"/>
    <col min="12288" max="12288" width="13.140625" style="1134" customWidth="1"/>
    <col min="12289" max="12289" width="12.28515625" style="1134" customWidth="1"/>
    <col min="12290" max="12290" width="3" style="1134" customWidth="1"/>
    <col min="12291" max="12291" width="20.28515625" style="1134" customWidth="1"/>
    <col min="12292" max="12292" width="12.5703125" style="1134" customWidth="1"/>
    <col min="12293" max="12293" width="11.7109375" style="1134" customWidth="1"/>
    <col min="12294" max="12294" width="9.140625" style="1134"/>
    <col min="12295" max="12295" width="2.85546875" style="1134" customWidth="1"/>
    <col min="12296" max="12296" width="18.5703125" style="1134" customWidth="1"/>
    <col min="12297" max="12297" width="14.42578125" style="1134" customWidth="1"/>
    <col min="12298" max="12298" width="13.7109375" style="1134" customWidth="1"/>
    <col min="12299" max="12299" width="10.140625" style="1134" customWidth="1"/>
    <col min="12300" max="12300" width="4.42578125" style="1134" customWidth="1"/>
    <col min="12301" max="12301" width="24" style="1134" customWidth="1"/>
    <col min="12302" max="12302" width="13.140625" style="1134" customWidth="1"/>
    <col min="12303" max="12303" width="13" style="1134" customWidth="1"/>
    <col min="12304" max="12304" width="10.42578125" style="1134" customWidth="1"/>
    <col min="12305" max="12540" width="9.140625" style="1134"/>
    <col min="12541" max="12541" width="5" style="1134" customWidth="1"/>
    <col min="12542" max="12542" width="17.7109375" style="1134" customWidth="1"/>
    <col min="12543" max="12543" width="13.85546875" style="1134" customWidth="1"/>
    <col min="12544" max="12544" width="13.140625" style="1134" customWidth="1"/>
    <col min="12545" max="12545" width="12.28515625" style="1134" customWidth="1"/>
    <col min="12546" max="12546" width="3" style="1134" customWidth="1"/>
    <col min="12547" max="12547" width="20.28515625" style="1134" customWidth="1"/>
    <col min="12548" max="12548" width="12.5703125" style="1134" customWidth="1"/>
    <col min="12549" max="12549" width="11.7109375" style="1134" customWidth="1"/>
    <col min="12550" max="12550" width="9.140625" style="1134"/>
    <col min="12551" max="12551" width="2.85546875" style="1134" customWidth="1"/>
    <col min="12552" max="12552" width="18.5703125" style="1134" customWidth="1"/>
    <col min="12553" max="12553" width="14.42578125" style="1134" customWidth="1"/>
    <col min="12554" max="12554" width="13.7109375" style="1134" customWidth="1"/>
    <col min="12555" max="12555" width="10.140625" style="1134" customWidth="1"/>
    <col min="12556" max="12556" width="4.42578125" style="1134" customWidth="1"/>
    <col min="12557" max="12557" width="24" style="1134" customWidth="1"/>
    <col min="12558" max="12558" width="13.140625" style="1134" customWidth="1"/>
    <col min="12559" max="12559" width="13" style="1134" customWidth="1"/>
    <col min="12560" max="12560" width="10.42578125" style="1134" customWidth="1"/>
    <col min="12561" max="12796" width="9.140625" style="1134"/>
    <col min="12797" max="12797" width="5" style="1134" customWidth="1"/>
    <col min="12798" max="12798" width="17.7109375" style="1134" customWidth="1"/>
    <col min="12799" max="12799" width="13.85546875" style="1134" customWidth="1"/>
    <col min="12800" max="12800" width="13.140625" style="1134" customWidth="1"/>
    <col min="12801" max="12801" width="12.28515625" style="1134" customWidth="1"/>
    <col min="12802" max="12802" width="3" style="1134" customWidth="1"/>
    <col min="12803" max="12803" width="20.28515625" style="1134" customWidth="1"/>
    <col min="12804" max="12804" width="12.5703125" style="1134" customWidth="1"/>
    <col min="12805" max="12805" width="11.7109375" style="1134" customWidth="1"/>
    <col min="12806" max="12806" width="9.140625" style="1134"/>
    <col min="12807" max="12807" width="2.85546875" style="1134" customWidth="1"/>
    <col min="12808" max="12808" width="18.5703125" style="1134" customWidth="1"/>
    <col min="12809" max="12809" width="14.42578125" style="1134" customWidth="1"/>
    <col min="12810" max="12810" width="13.7109375" style="1134" customWidth="1"/>
    <col min="12811" max="12811" width="10.140625" style="1134" customWidth="1"/>
    <col min="12812" max="12812" width="4.42578125" style="1134" customWidth="1"/>
    <col min="12813" max="12813" width="24" style="1134" customWidth="1"/>
    <col min="12814" max="12814" width="13.140625" style="1134" customWidth="1"/>
    <col min="12815" max="12815" width="13" style="1134" customWidth="1"/>
    <col min="12816" max="12816" width="10.42578125" style="1134" customWidth="1"/>
    <col min="12817" max="13052" width="9.140625" style="1134"/>
    <col min="13053" max="13053" width="5" style="1134" customWidth="1"/>
    <col min="13054" max="13054" width="17.7109375" style="1134" customWidth="1"/>
    <col min="13055" max="13055" width="13.85546875" style="1134" customWidth="1"/>
    <col min="13056" max="13056" width="13.140625" style="1134" customWidth="1"/>
    <col min="13057" max="13057" width="12.28515625" style="1134" customWidth="1"/>
    <col min="13058" max="13058" width="3" style="1134" customWidth="1"/>
    <col min="13059" max="13059" width="20.28515625" style="1134" customWidth="1"/>
    <col min="13060" max="13060" width="12.5703125" style="1134" customWidth="1"/>
    <col min="13061" max="13061" width="11.7109375" style="1134" customWidth="1"/>
    <col min="13062" max="13062" width="9.140625" style="1134"/>
    <col min="13063" max="13063" width="2.85546875" style="1134" customWidth="1"/>
    <col min="13064" max="13064" width="18.5703125" style="1134" customWidth="1"/>
    <col min="13065" max="13065" width="14.42578125" style="1134" customWidth="1"/>
    <col min="13066" max="13066" width="13.7109375" style="1134" customWidth="1"/>
    <col min="13067" max="13067" width="10.140625" style="1134" customWidth="1"/>
    <col min="13068" max="13068" width="4.42578125" style="1134" customWidth="1"/>
    <col min="13069" max="13069" width="24" style="1134" customWidth="1"/>
    <col min="13070" max="13070" width="13.140625" style="1134" customWidth="1"/>
    <col min="13071" max="13071" width="13" style="1134" customWidth="1"/>
    <col min="13072" max="13072" width="10.42578125" style="1134" customWidth="1"/>
    <col min="13073" max="13308" width="9.140625" style="1134"/>
    <col min="13309" max="13309" width="5" style="1134" customWidth="1"/>
    <col min="13310" max="13310" width="17.7109375" style="1134" customWidth="1"/>
    <col min="13311" max="13311" width="13.85546875" style="1134" customWidth="1"/>
    <col min="13312" max="13312" width="13.140625" style="1134" customWidth="1"/>
    <col min="13313" max="13313" width="12.28515625" style="1134" customWidth="1"/>
    <col min="13314" max="13314" width="3" style="1134" customWidth="1"/>
    <col min="13315" max="13315" width="20.28515625" style="1134" customWidth="1"/>
    <col min="13316" max="13316" width="12.5703125" style="1134" customWidth="1"/>
    <col min="13317" max="13317" width="11.7109375" style="1134" customWidth="1"/>
    <col min="13318" max="13318" width="9.140625" style="1134"/>
    <col min="13319" max="13319" width="2.85546875" style="1134" customWidth="1"/>
    <col min="13320" max="13320" width="18.5703125" style="1134" customWidth="1"/>
    <col min="13321" max="13321" width="14.42578125" style="1134" customWidth="1"/>
    <col min="13322" max="13322" width="13.7109375" style="1134" customWidth="1"/>
    <col min="13323" max="13323" width="10.140625" style="1134" customWidth="1"/>
    <col min="13324" max="13324" width="4.42578125" style="1134" customWidth="1"/>
    <col min="13325" max="13325" width="24" style="1134" customWidth="1"/>
    <col min="13326" max="13326" width="13.140625" style="1134" customWidth="1"/>
    <col min="13327" max="13327" width="13" style="1134" customWidth="1"/>
    <col min="13328" max="13328" width="10.42578125" style="1134" customWidth="1"/>
    <col min="13329" max="13564" width="9.140625" style="1134"/>
    <col min="13565" max="13565" width="5" style="1134" customWidth="1"/>
    <col min="13566" max="13566" width="17.7109375" style="1134" customWidth="1"/>
    <col min="13567" max="13567" width="13.85546875" style="1134" customWidth="1"/>
    <col min="13568" max="13568" width="13.140625" style="1134" customWidth="1"/>
    <col min="13569" max="13569" width="12.28515625" style="1134" customWidth="1"/>
    <col min="13570" max="13570" width="3" style="1134" customWidth="1"/>
    <col min="13571" max="13571" width="20.28515625" style="1134" customWidth="1"/>
    <col min="13572" max="13572" width="12.5703125" style="1134" customWidth="1"/>
    <col min="13573" max="13573" width="11.7109375" style="1134" customWidth="1"/>
    <col min="13574" max="13574" width="9.140625" style="1134"/>
    <col min="13575" max="13575" width="2.85546875" style="1134" customWidth="1"/>
    <col min="13576" max="13576" width="18.5703125" style="1134" customWidth="1"/>
    <col min="13577" max="13577" width="14.42578125" style="1134" customWidth="1"/>
    <col min="13578" max="13578" width="13.7109375" style="1134" customWidth="1"/>
    <col min="13579" max="13579" width="10.140625" style="1134" customWidth="1"/>
    <col min="13580" max="13580" width="4.42578125" style="1134" customWidth="1"/>
    <col min="13581" max="13581" width="24" style="1134" customWidth="1"/>
    <col min="13582" max="13582" width="13.140625" style="1134" customWidth="1"/>
    <col min="13583" max="13583" width="13" style="1134" customWidth="1"/>
    <col min="13584" max="13584" width="10.42578125" style="1134" customWidth="1"/>
    <col min="13585" max="13820" width="9.140625" style="1134"/>
    <col min="13821" max="13821" width="5" style="1134" customWidth="1"/>
    <col min="13822" max="13822" width="17.7109375" style="1134" customWidth="1"/>
    <col min="13823" max="13823" width="13.85546875" style="1134" customWidth="1"/>
    <col min="13824" max="13824" width="13.140625" style="1134" customWidth="1"/>
    <col min="13825" max="13825" width="12.28515625" style="1134" customWidth="1"/>
    <col min="13826" max="13826" width="3" style="1134" customWidth="1"/>
    <col min="13827" max="13827" width="20.28515625" style="1134" customWidth="1"/>
    <col min="13828" max="13828" width="12.5703125" style="1134" customWidth="1"/>
    <col min="13829" max="13829" width="11.7109375" style="1134" customWidth="1"/>
    <col min="13830" max="13830" width="9.140625" style="1134"/>
    <col min="13831" max="13831" width="2.85546875" style="1134" customWidth="1"/>
    <col min="13832" max="13832" width="18.5703125" style="1134" customWidth="1"/>
    <col min="13833" max="13833" width="14.42578125" style="1134" customWidth="1"/>
    <col min="13834" max="13834" width="13.7109375" style="1134" customWidth="1"/>
    <col min="13835" max="13835" width="10.140625" style="1134" customWidth="1"/>
    <col min="13836" max="13836" width="4.42578125" style="1134" customWidth="1"/>
    <col min="13837" max="13837" width="24" style="1134" customWidth="1"/>
    <col min="13838" max="13838" width="13.140625" style="1134" customWidth="1"/>
    <col min="13839" max="13839" width="13" style="1134" customWidth="1"/>
    <col min="13840" max="13840" width="10.42578125" style="1134" customWidth="1"/>
    <col min="13841" max="14076" width="9.140625" style="1134"/>
    <col min="14077" max="14077" width="5" style="1134" customWidth="1"/>
    <col min="14078" max="14078" width="17.7109375" style="1134" customWidth="1"/>
    <col min="14079" max="14079" width="13.85546875" style="1134" customWidth="1"/>
    <col min="14080" max="14080" width="13.140625" style="1134" customWidth="1"/>
    <col min="14081" max="14081" width="12.28515625" style="1134" customWidth="1"/>
    <col min="14082" max="14082" width="3" style="1134" customWidth="1"/>
    <col min="14083" max="14083" width="20.28515625" style="1134" customWidth="1"/>
    <col min="14084" max="14084" width="12.5703125" style="1134" customWidth="1"/>
    <col min="14085" max="14085" width="11.7109375" style="1134" customWidth="1"/>
    <col min="14086" max="14086" width="9.140625" style="1134"/>
    <col min="14087" max="14087" width="2.85546875" style="1134" customWidth="1"/>
    <col min="14088" max="14088" width="18.5703125" style="1134" customWidth="1"/>
    <col min="14089" max="14089" width="14.42578125" style="1134" customWidth="1"/>
    <col min="14090" max="14090" width="13.7109375" style="1134" customWidth="1"/>
    <col min="14091" max="14091" width="10.140625" style="1134" customWidth="1"/>
    <col min="14092" max="14092" width="4.42578125" style="1134" customWidth="1"/>
    <col min="14093" max="14093" width="24" style="1134" customWidth="1"/>
    <col min="14094" max="14094" width="13.140625" style="1134" customWidth="1"/>
    <col min="14095" max="14095" width="13" style="1134" customWidth="1"/>
    <col min="14096" max="14096" width="10.42578125" style="1134" customWidth="1"/>
    <col min="14097" max="14332" width="9.140625" style="1134"/>
    <col min="14333" max="14333" width="5" style="1134" customWidth="1"/>
    <col min="14334" max="14334" width="17.7109375" style="1134" customWidth="1"/>
    <col min="14335" max="14335" width="13.85546875" style="1134" customWidth="1"/>
    <col min="14336" max="14336" width="13.140625" style="1134" customWidth="1"/>
    <col min="14337" max="14337" width="12.28515625" style="1134" customWidth="1"/>
    <col min="14338" max="14338" width="3" style="1134" customWidth="1"/>
    <col min="14339" max="14339" width="20.28515625" style="1134" customWidth="1"/>
    <col min="14340" max="14340" width="12.5703125" style="1134" customWidth="1"/>
    <col min="14341" max="14341" width="11.7109375" style="1134" customWidth="1"/>
    <col min="14342" max="14342" width="9.140625" style="1134"/>
    <col min="14343" max="14343" width="2.85546875" style="1134" customWidth="1"/>
    <col min="14344" max="14344" width="18.5703125" style="1134" customWidth="1"/>
    <col min="14345" max="14345" width="14.42578125" style="1134" customWidth="1"/>
    <col min="14346" max="14346" width="13.7109375" style="1134" customWidth="1"/>
    <col min="14347" max="14347" width="10.140625" style="1134" customWidth="1"/>
    <col min="14348" max="14348" width="4.42578125" style="1134" customWidth="1"/>
    <col min="14349" max="14349" width="24" style="1134" customWidth="1"/>
    <col min="14350" max="14350" width="13.140625" style="1134" customWidth="1"/>
    <col min="14351" max="14351" width="13" style="1134" customWidth="1"/>
    <col min="14352" max="14352" width="10.42578125" style="1134" customWidth="1"/>
    <col min="14353" max="14588" width="9.140625" style="1134"/>
    <col min="14589" max="14589" width="5" style="1134" customWidth="1"/>
    <col min="14590" max="14590" width="17.7109375" style="1134" customWidth="1"/>
    <col min="14591" max="14591" width="13.85546875" style="1134" customWidth="1"/>
    <col min="14592" max="14592" width="13.140625" style="1134" customWidth="1"/>
    <col min="14593" max="14593" width="12.28515625" style="1134" customWidth="1"/>
    <col min="14594" max="14594" width="3" style="1134" customWidth="1"/>
    <col min="14595" max="14595" width="20.28515625" style="1134" customWidth="1"/>
    <col min="14596" max="14596" width="12.5703125" style="1134" customWidth="1"/>
    <col min="14597" max="14597" width="11.7109375" style="1134" customWidth="1"/>
    <col min="14598" max="14598" width="9.140625" style="1134"/>
    <col min="14599" max="14599" width="2.85546875" style="1134" customWidth="1"/>
    <col min="14600" max="14600" width="18.5703125" style="1134" customWidth="1"/>
    <col min="14601" max="14601" width="14.42578125" style="1134" customWidth="1"/>
    <col min="14602" max="14602" width="13.7109375" style="1134" customWidth="1"/>
    <col min="14603" max="14603" width="10.140625" style="1134" customWidth="1"/>
    <col min="14604" max="14604" width="4.42578125" style="1134" customWidth="1"/>
    <col min="14605" max="14605" width="24" style="1134" customWidth="1"/>
    <col min="14606" max="14606" width="13.140625" style="1134" customWidth="1"/>
    <col min="14607" max="14607" width="13" style="1134" customWidth="1"/>
    <col min="14608" max="14608" width="10.42578125" style="1134" customWidth="1"/>
    <col min="14609" max="14844" width="9.140625" style="1134"/>
    <col min="14845" max="14845" width="5" style="1134" customWidth="1"/>
    <col min="14846" max="14846" width="17.7109375" style="1134" customWidth="1"/>
    <col min="14847" max="14847" width="13.85546875" style="1134" customWidth="1"/>
    <col min="14848" max="14848" width="13.140625" style="1134" customWidth="1"/>
    <col min="14849" max="14849" width="12.28515625" style="1134" customWidth="1"/>
    <col min="14850" max="14850" width="3" style="1134" customWidth="1"/>
    <col min="14851" max="14851" width="20.28515625" style="1134" customWidth="1"/>
    <col min="14852" max="14852" width="12.5703125" style="1134" customWidth="1"/>
    <col min="14853" max="14853" width="11.7109375" style="1134" customWidth="1"/>
    <col min="14854" max="14854" width="9.140625" style="1134"/>
    <col min="14855" max="14855" width="2.85546875" style="1134" customWidth="1"/>
    <col min="14856" max="14856" width="18.5703125" style="1134" customWidth="1"/>
    <col min="14857" max="14857" width="14.42578125" style="1134" customWidth="1"/>
    <col min="14858" max="14858" width="13.7109375" style="1134" customWidth="1"/>
    <col min="14859" max="14859" width="10.140625" style="1134" customWidth="1"/>
    <col min="14860" max="14860" width="4.42578125" style="1134" customWidth="1"/>
    <col min="14861" max="14861" width="24" style="1134" customWidth="1"/>
    <col min="14862" max="14862" width="13.140625" style="1134" customWidth="1"/>
    <col min="14863" max="14863" width="13" style="1134" customWidth="1"/>
    <col min="14864" max="14864" width="10.42578125" style="1134" customWidth="1"/>
    <col min="14865" max="15100" width="9.140625" style="1134"/>
    <col min="15101" max="15101" width="5" style="1134" customWidth="1"/>
    <col min="15102" max="15102" width="17.7109375" style="1134" customWidth="1"/>
    <col min="15103" max="15103" width="13.85546875" style="1134" customWidth="1"/>
    <col min="15104" max="15104" width="13.140625" style="1134" customWidth="1"/>
    <col min="15105" max="15105" width="12.28515625" style="1134" customWidth="1"/>
    <col min="15106" max="15106" width="3" style="1134" customWidth="1"/>
    <col min="15107" max="15107" width="20.28515625" style="1134" customWidth="1"/>
    <col min="15108" max="15108" width="12.5703125" style="1134" customWidth="1"/>
    <col min="15109" max="15109" width="11.7109375" style="1134" customWidth="1"/>
    <col min="15110" max="15110" width="9.140625" style="1134"/>
    <col min="15111" max="15111" width="2.85546875" style="1134" customWidth="1"/>
    <col min="15112" max="15112" width="18.5703125" style="1134" customWidth="1"/>
    <col min="15113" max="15113" width="14.42578125" style="1134" customWidth="1"/>
    <col min="15114" max="15114" width="13.7109375" style="1134" customWidth="1"/>
    <col min="15115" max="15115" width="10.140625" style="1134" customWidth="1"/>
    <col min="15116" max="15116" width="4.42578125" style="1134" customWidth="1"/>
    <col min="15117" max="15117" width="24" style="1134" customWidth="1"/>
    <col min="15118" max="15118" width="13.140625" style="1134" customWidth="1"/>
    <col min="15119" max="15119" width="13" style="1134" customWidth="1"/>
    <col min="15120" max="15120" width="10.42578125" style="1134" customWidth="1"/>
    <col min="15121" max="15356" width="9.140625" style="1134"/>
    <col min="15357" max="15357" width="5" style="1134" customWidth="1"/>
    <col min="15358" max="15358" width="17.7109375" style="1134" customWidth="1"/>
    <col min="15359" max="15359" width="13.85546875" style="1134" customWidth="1"/>
    <col min="15360" max="15360" width="13.140625" style="1134" customWidth="1"/>
    <col min="15361" max="15361" width="12.28515625" style="1134" customWidth="1"/>
    <col min="15362" max="15362" width="3" style="1134" customWidth="1"/>
    <col min="15363" max="15363" width="20.28515625" style="1134" customWidth="1"/>
    <col min="15364" max="15364" width="12.5703125" style="1134" customWidth="1"/>
    <col min="15365" max="15365" width="11.7109375" style="1134" customWidth="1"/>
    <col min="15366" max="15366" width="9.140625" style="1134"/>
    <col min="15367" max="15367" width="2.85546875" style="1134" customWidth="1"/>
    <col min="15368" max="15368" width="18.5703125" style="1134" customWidth="1"/>
    <col min="15369" max="15369" width="14.42578125" style="1134" customWidth="1"/>
    <col min="15370" max="15370" width="13.7109375" style="1134" customWidth="1"/>
    <col min="15371" max="15371" width="10.140625" style="1134" customWidth="1"/>
    <col min="15372" max="15372" width="4.42578125" style="1134" customWidth="1"/>
    <col min="15373" max="15373" width="24" style="1134" customWidth="1"/>
    <col min="15374" max="15374" width="13.140625" style="1134" customWidth="1"/>
    <col min="15375" max="15375" width="13" style="1134" customWidth="1"/>
    <col min="15376" max="15376" width="10.42578125" style="1134" customWidth="1"/>
    <col min="15377" max="15612" width="9.140625" style="1134"/>
    <col min="15613" max="15613" width="5" style="1134" customWidth="1"/>
    <col min="15614" max="15614" width="17.7109375" style="1134" customWidth="1"/>
    <col min="15615" max="15615" width="13.85546875" style="1134" customWidth="1"/>
    <col min="15616" max="15616" width="13.140625" style="1134" customWidth="1"/>
    <col min="15617" max="15617" width="12.28515625" style="1134" customWidth="1"/>
    <col min="15618" max="15618" width="3" style="1134" customWidth="1"/>
    <col min="15619" max="15619" width="20.28515625" style="1134" customWidth="1"/>
    <col min="15620" max="15620" width="12.5703125" style="1134" customWidth="1"/>
    <col min="15621" max="15621" width="11.7109375" style="1134" customWidth="1"/>
    <col min="15622" max="15622" width="9.140625" style="1134"/>
    <col min="15623" max="15623" width="2.85546875" style="1134" customWidth="1"/>
    <col min="15624" max="15624" width="18.5703125" style="1134" customWidth="1"/>
    <col min="15625" max="15625" width="14.42578125" style="1134" customWidth="1"/>
    <col min="15626" max="15626" width="13.7109375" style="1134" customWidth="1"/>
    <col min="15627" max="15627" width="10.140625" style="1134" customWidth="1"/>
    <col min="15628" max="15628" width="4.42578125" style="1134" customWidth="1"/>
    <col min="15629" max="15629" width="24" style="1134" customWidth="1"/>
    <col min="15630" max="15630" width="13.140625" style="1134" customWidth="1"/>
    <col min="15631" max="15631" width="13" style="1134" customWidth="1"/>
    <col min="15632" max="15632" width="10.42578125" style="1134" customWidth="1"/>
    <col min="15633" max="15868" width="9.140625" style="1134"/>
    <col min="15869" max="15869" width="5" style="1134" customWidth="1"/>
    <col min="15870" max="15870" width="17.7109375" style="1134" customWidth="1"/>
    <col min="15871" max="15871" width="13.85546875" style="1134" customWidth="1"/>
    <col min="15872" max="15872" width="13.140625" style="1134" customWidth="1"/>
    <col min="15873" max="15873" width="12.28515625" style="1134" customWidth="1"/>
    <col min="15874" max="15874" width="3" style="1134" customWidth="1"/>
    <col min="15875" max="15875" width="20.28515625" style="1134" customWidth="1"/>
    <col min="15876" max="15876" width="12.5703125" style="1134" customWidth="1"/>
    <col min="15877" max="15877" width="11.7109375" style="1134" customWidth="1"/>
    <col min="15878" max="15878" width="9.140625" style="1134"/>
    <col min="15879" max="15879" width="2.85546875" style="1134" customWidth="1"/>
    <col min="15880" max="15880" width="18.5703125" style="1134" customWidth="1"/>
    <col min="15881" max="15881" width="14.42578125" style="1134" customWidth="1"/>
    <col min="15882" max="15882" width="13.7109375" style="1134" customWidth="1"/>
    <col min="15883" max="15883" width="10.140625" style="1134" customWidth="1"/>
    <col min="15884" max="15884" width="4.42578125" style="1134" customWidth="1"/>
    <col min="15885" max="15885" width="24" style="1134" customWidth="1"/>
    <col min="15886" max="15886" width="13.140625" style="1134" customWidth="1"/>
    <col min="15887" max="15887" width="13" style="1134" customWidth="1"/>
    <col min="15888" max="15888" width="10.42578125" style="1134" customWidth="1"/>
    <col min="15889" max="16124" width="9.140625" style="1134"/>
    <col min="16125" max="16125" width="5" style="1134" customWidth="1"/>
    <col min="16126" max="16126" width="17.7109375" style="1134" customWidth="1"/>
    <col min="16127" max="16127" width="13.85546875" style="1134" customWidth="1"/>
    <col min="16128" max="16128" width="13.140625" style="1134" customWidth="1"/>
    <col min="16129" max="16129" width="12.28515625" style="1134" customWidth="1"/>
    <col min="16130" max="16130" width="3" style="1134" customWidth="1"/>
    <col min="16131" max="16131" width="20.28515625" style="1134" customWidth="1"/>
    <col min="16132" max="16132" width="12.5703125" style="1134" customWidth="1"/>
    <col min="16133" max="16133" width="11.7109375" style="1134" customWidth="1"/>
    <col min="16134" max="16134" width="9.140625" style="1134"/>
    <col min="16135" max="16135" width="2.85546875" style="1134" customWidth="1"/>
    <col min="16136" max="16136" width="18.5703125" style="1134" customWidth="1"/>
    <col min="16137" max="16137" width="14.42578125" style="1134" customWidth="1"/>
    <col min="16138" max="16138" width="13.7109375" style="1134" customWidth="1"/>
    <col min="16139" max="16139" width="10.140625" style="1134" customWidth="1"/>
    <col min="16140" max="16140" width="4.42578125" style="1134" customWidth="1"/>
    <col min="16141" max="16141" width="24" style="1134" customWidth="1"/>
    <col min="16142" max="16142" width="13.140625" style="1134" customWidth="1"/>
    <col min="16143" max="16143" width="13" style="1134" customWidth="1"/>
    <col min="16144" max="16144" width="10.42578125" style="1134" customWidth="1"/>
    <col min="16145" max="16384" width="9.140625" style="1134"/>
  </cols>
  <sheetData>
    <row r="1" spans="1:24" ht="18.75">
      <c r="A1" s="1179"/>
    </row>
    <row r="2" spans="1:24" ht="28.5" customHeight="1">
      <c r="A2" s="1653" t="s">
        <v>504</v>
      </c>
      <c r="B2" s="1653"/>
      <c r="C2" s="1653"/>
      <c r="D2" s="1653"/>
      <c r="E2" s="1653"/>
      <c r="F2" s="1653"/>
      <c r="G2" s="1653"/>
      <c r="H2" s="1653"/>
      <c r="I2" s="1653"/>
      <c r="J2" s="1653"/>
      <c r="K2" s="1653"/>
      <c r="L2" s="1653"/>
      <c r="M2" s="1653"/>
      <c r="N2" s="1653"/>
      <c r="O2" s="1653"/>
      <c r="P2" s="1653"/>
      <c r="Q2" s="1653"/>
      <c r="R2" s="1653"/>
      <c r="S2" s="1653"/>
      <c r="T2" s="1653"/>
      <c r="U2" s="1653"/>
      <c r="V2" s="1653"/>
      <c r="W2" s="1653"/>
      <c r="X2" s="1653"/>
    </row>
    <row r="3" spans="1:24" ht="15.75" customHeight="1">
      <c r="A3" s="1654" t="s">
        <v>505</v>
      </c>
      <c r="B3" s="1654"/>
      <c r="C3" s="1654"/>
      <c r="D3" s="1654"/>
      <c r="E3" s="1654"/>
      <c r="F3" s="1654"/>
      <c r="P3" s="1166"/>
    </row>
    <row r="4" spans="1:24" ht="4.5" customHeight="1">
      <c r="A4" s="1180"/>
      <c r="B4" s="1180"/>
      <c r="C4" s="1181"/>
      <c r="D4" s="1181"/>
    </row>
    <row r="5" spans="1:24" ht="15.75" thickBot="1">
      <c r="A5" s="1182" t="s">
        <v>125</v>
      </c>
      <c r="B5" s="1655" t="s">
        <v>126</v>
      </c>
      <c r="C5" s="1655"/>
      <c r="D5" s="1183"/>
      <c r="E5" s="1183"/>
      <c r="F5" s="1182" t="s">
        <v>127</v>
      </c>
      <c r="G5" s="1184" t="s">
        <v>128</v>
      </c>
      <c r="H5" s="1185"/>
      <c r="I5" s="1183"/>
      <c r="J5" s="1183"/>
      <c r="K5" s="1182" t="s">
        <v>129</v>
      </c>
      <c r="L5" s="1186" t="s">
        <v>130</v>
      </c>
      <c r="M5" s="1183"/>
      <c r="N5" s="1187"/>
      <c r="O5" s="1104"/>
      <c r="P5" s="1182" t="s">
        <v>131</v>
      </c>
      <c r="Q5" s="1186" t="s">
        <v>132</v>
      </c>
      <c r="R5" s="1183"/>
    </row>
    <row r="6" spans="1:24" ht="30.75" thickBot="1">
      <c r="A6" s="1188" t="s">
        <v>133</v>
      </c>
      <c r="B6" s="1189" t="s">
        <v>134</v>
      </c>
      <c r="C6" s="1190" t="s">
        <v>135</v>
      </c>
      <c r="D6" s="1191" t="s">
        <v>136</v>
      </c>
      <c r="F6" s="1188" t="s">
        <v>133</v>
      </c>
      <c r="G6" s="1189" t="s">
        <v>134</v>
      </c>
      <c r="H6" s="1192" t="s">
        <v>135</v>
      </c>
      <c r="I6" s="1191" t="s">
        <v>136</v>
      </c>
      <c r="K6" s="1193" t="s">
        <v>133</v>
      </c>
      <c r="L6" s="1194" t="s">
        <v>134</v>
      </c>
      <c r="M6" s="1195" t="s">
        <v>137</v>
      </c>
      <c r="N6" s="1196" t="s">
        <v>136</v>
      </c>
      <c r="O6" s="1104"/>
      <c r="P6" s="1193" t="s">
        <v>133</v>
      </c>
      <c r="Q6" s="1194" t="s">
        <v>134</v>
      </c>
      <c r="R6" s="1195" t="s">
        <v>137</v>
      </c>
      <c r="S6" s="1196" t="s">
        <v>136</v>
      </c>
    </row>
    <row r="7" spans="1:24" ht="15.75">
      <c r="A7" s="1200" t="s">
        <v>370</v>
      </c>
      <c r="B7" s="1201">
        <v>24053.898000000001</v>
      </c>
      <c r="C7" s="1201">
        <v>10880</v>
      </c>
      <c r="D7" s="1202">
        <v>4.2843022599282632</v>
      </c>
      <c r="F7" s="1200" t="s">
        <v>138</v>
      </c>
      <c r="G7" s="1201">
        <v>1591.1679999999999</v>
      </c>
      <c r="H7" s="1201">
        <v>7318</v>
      </c>
      <c r="I7" s="1202">
        <v>3.2989813837672419</v>
      </c>
      <c r="K7" s="1197" t="s">
        <v>138</v>
      </c>
      <c r="L7" s="1198">
        <v>367092.62</v>
      </c>
      <c r="M7" s="1198">
        <v>63026.572999999997</v>
      </c>
      <c r="N7" s="1199">
        <v>5.8244102848492174</v>
      </c>
      <c r="O7" s="1104"/>
      <c r="P7" s="1197" t="s">
        <v>139</v>
      </c>
      <c r="Q7" s="1198">
        <v>124430.337</v>
      </c>
      <c r="R7" s="1198">
        <v>21431.643</v>
      </c>
      <c r="S7" s="1199">
        <v>5.8059168398801715</v>
      </c>
    </row>
    <row r="8" spans="1:24" ht="15.75">
      <c r="A8" s="1197" t="s">
        <v>138</v>
      </c>
      <c r="B8" s="1198">
        <v>6311.0870000000004</v>
      </c>
      <c r="C8" s="1198">
        <v>13755</v>
      </c>
      <c r="D8" s="1199">
        <v>3.5076365491690393</v>
      </c>
      <c r="F8" s="1197" t="s">
        <v>140</v>
      </c>
      <c r="G8" s="1198">
        <v>649.64800000000002</v>
      </c>
      <c r="H8" s="1198">
        <v>3215</v>
      </c>
      <c r="I8" s="1290">
        <v>2.8677219715897553</v>
      </c>
      <c r="K8" s="1197" t="s">
        <v>141</v>
      </c>
      <c r="L8" s="1198">
        <v>315670.22100000002</v>
      </c>
      <c r="M8" s="1198">
        <v>56817.881999999998</v>
      </c>
      <c r="N8" s="1199">
        <v>5.5558252065784508</v>
      </c>
      <c r="O8" s="1104"/>
      <c r="P8" s="1197" t="s">
        <v>141</v>
      </c>
      <c r="Q8" s="1198">
        <v>66867.89</v>
      </c>
      <c r="R8" s="1198">
        <v>12861.486999999999</v>
      </c>
      <c r="S8" s="1199">
        <v>5.1990792355502906</v>
      </c>
    </row>
    <row r="9" spans="1:24" ht="15.75">
      <c r="A9" s="1197" t="s">
        <v>148</v>
      </c>
      <c r="B9" s="1198">
        <v>5030.57</v>
      </c>
      <c r="C9" s="1198">
        <v>2961</v>
      </c>
      <c r="D9" s="1199">
        <v>3.1705026662607869</v>
      </c>
      <c r="F9" s="1197" t="s">
        <v>159</v>
      </c>
      <c r="G9" s="1198">
        <v>428.19299999999998</v>
      </c>
      <c r="H9" s="1198">
        <v>2572</v>
      </c>
      <c r="I9" s="1199">
        <v>2.4706910777859199</v>
      </c>
      <c r="K9" s="1197" t="s">
        <v>371</v>
      </c>
      <c r="L9" s="1198">
        <v>131172.96299999999</v>
      </c>
      <c r="M9" s="1198">
        <v>26176.964</v>
      </c>
      <c r="N9" s="1199">
        <v>5.0110075026271188</v>
      </c>
      <c r="O9" s="1104"/>
      <c r="P9" s="1197" t="s">
        <v>140</v>
      </c>
      <c r="Q9" s="1198">
        <v>53969.402999999998</v>
      </c>
      <c r="R9" s="1198">
        <v>10230.459999999999</v>
      </c>
      <c r="S9" s="1199">
        <v>5.275364255370727</v>
      </c>
    </row>
    <row r="10" spans="1:24" ht="16.5" thickBot="1">
      <c r="A10" s="1197" t="s">
        <v>403</v>
      </c>
      <c r="B10" s="1198">
        <v>4886.4480000000003</v>
      </c>
      <c r="C10" s="1198">
        <v>2131</v>
      </c>
      <c r="D10" s="1199">
        <v>4.7065994228539072</v>
      </c>
      <c r="F10" s="1197" t="s">
        <v>371</v>
      </c>
      <c r="G10" s="1198">
        <v>112.994</v>
      </c>
      <c r="H10" s="1198">
        <v>688</v>
      </c>
      <c r="I10" s="1199">
        <v>2.9089177221707341</v>
      </c>
      <c r="K10" s="1197" t="s">
        <v>140</v>
      </c>
      <c r="L10" s="1198">
        <v>105211.667</v>
      </c>
      <c r="M10" s="1198">
        <v>15804.195</v>
      </c>
      <c r="N10" s="1199">
        <v>6.6571987374238297</v>
      </c>
      <c r="O10" s="1104"/>
      <c r="P10" s="1197" t="s">
        <v>145</v>
      </c>
      <c r="Q10" s="1198">
        <v>48597.341</v>
      </c>
      <c r="R10" s="1198">
        <v>6233.8789999999999</v>
      </c>
      <c r="S10" s="1199">
        <v>7.79568243143635</v>
      </c>
    </row>
    <row r="11" spans="1:24" ht="16.5" thickBot="1">
      <c r="A11" s="1197" t="s">
        <v>308</v>
      </c>
      <c r="B11" s="1198">
        <v>2332.02</v>
      </c>
      <c r="C11" s="1198">
        <v>1087</v>
      </c>
      <c r="D11" s="1199">
        <v>4.1418518821109762</v>
      </c>
      <c r="F11" s="1203" t="s">
        <v>259</v>
      </c>
      <c r="G11" s="1204">
        <v>2853.886</v>
      </c>
      <c r="H11" s="1204">
        <v>14079</v>
      </c>
      <c r="I11" s="1205">
        <v>3.0336833086539965</v>
      </c>
      <c r="K11" s="1197" t="s">
        <v>147</v>
      </c>
      <c r="L11" s="1198">
        <v>78233.462</v>
      </c>
      <c r="M11" s="1198">
        <v>10960.995000000001</v>
      </c>
      <c r="N11" s="1199">
        <v>7.1374416282463402</v>
      </c>
      <c r="O11" s="1104"/>
      <c r="P11" s="1197" t="s">
        <v>142</v>
      </c>
      <c r="Q11" s="1198">
        <v>44915.858999999997</v>
      </c>
      <c r="R11" s="1198">
        <v>7145.7250000000004</v>
      </c>
      <c r="S11" s="1199">
        <v>6.2856965528340361</v>
      </c>
    </row>
    <row r="12" spans="1:24" ht="15.75">
      <c r="A12" s="1197" t="s">
        <v>146</v>
      </c>
      <c r="B12" s="1198">
        <v>1786.5070000000001</v>
      </c>
      <c r="C12" s="1198">
        <v>2163</v>
      </c>
      <c r="D12" s="1199">
        <v>3.248543025524556</v>
      </c>
      <c r="F12"/>
      <c r="G12"/>
      <c r="H12"/>
      <c r="I12"/>
      <c r="K12" s="1197" t="s">
        <v>145</v>
      </c>
      <c r="L12" s="1198">
        <v>62732.385000000002</v>
      </c>
      <c r="M12" s="1198">
        <v>7370.3760000000002</v>
      </c>
      <c r="N12" s="1199">
        <v>8.5114226194158888</v>
      </c>
      <c r="O12" s="1104"/>
      <c r="P12" s="1197" t="s">
        <v>275</v>
      </c>
      <c r="Q12" s="1198">
        <v>39182.400000000001</v>
      </c>
      <c r="R12" s="1198">
        <v>7205.1289999999999</v>
      </c>
      <c r="S12" s="1199">
        <v>5.4381260904558406</v>
      </c>
    </row>
    <row r="13" spans="1:24" ht="15.75">
      <c r="A13" s="1197" t="s">
        <v>151</v>
      </c>
      <c r="B13" s="1198">
        <v>1063.643</v>
      </c>
      <c r="C13" s="1198">
        <v>632</v>
      </c>
      <c r="D13" s="1199">
        <v>2.9912818738908995</v>
      </c>
      <c r="K13" s="1197" t="s">
        <v>139</v>
      </c>
      <c r="L13" s="1198">
        <v>56317.169000000002</v>
      </c>
      <c r="M13" s="1198">
        <v>8286.2880000000005</v>
      </c>
      <c r="N13" s="1199">
        <v>6.7964291127703982</v>
      </c>
      <c r="O13" s="1104"/>
      <c r="P13" s="1197" t="s">
        <v>138</v>
      </c>
      <c r="Q13" s="1198">
        <v>33818.864000000001</v>
      </c>
      <c r="R13" s="1198">
        <v>6308.2960000000003</v>
      </c>
      <c r="S13" s="1199">
        <v>5.3610141312329036</v>
      </c>
    </row>
    <row r="14" spans="1:24" ht="15.75">
      <c r="A14" s="1197" t="s">
        <v>376</v>
      </c>
      <c r="B14" s="1198">
        <v>912.45500000000004</v>
      </c>
      <c r="C14" s="1198">
        <v>419</v>
      </c>
      <c r="D14" s="1199">
        <v>4.3149220911261912</v>
      </c>
      <c r="F14" s="1104"/>
      <c r="K14" s="1197" t="s">
        <v>143</v>
      </c>
      <c r="L14" s="1198">
        <v>56076.006999999998</v>
      </c>
      <c r="M14" s="1198">
        <v>9819.9779999999992</v>
      </c>
      <c r="N14" s="1199">
        <v>5.7104004713656185</v>
      </c>
      <c r="O14" s="1104"/>
      <c r="P14" s="1197" t="s">
        <v>371</v>
      </c>
      <c r="Q14" s="1198">
        <v>32614.11</v>
      </c>
      <c r="R14" s="1198">
        <v>6280.5290000000005</v>
      </c>
      <c r="S14" s="1199">
        <v>5.1928921910877248</v>
      </c>
    </row>
    <row r="15" spans="1:24" ht="15.75">
      <c r="A15" s="1197" t="s">
        <v>493</v>
      </c>
      <c r="B15" s="1198">
        <v>874.6</v>
      </c>
      <c r="C15" s="1198">
        <v>412</v>
      </c>
      <c r="D15" s="1199">
        <v>4.1747016706443913</v>
      </c>
      <c r="E15" s="1206"/>
      <c r="F15" s="1104"/>
      <c r="K15" s="1197" t="s">
        <v>148</v>
      </c>
      <c r="L15" s="1198">
        <v>48345.985999999997</v>
      </c>
      <c r="M15" s="1198">
        <v>8106.5349999999999</v>
      </c>
      <c r="N15" s="1199">
        <v>5.9638286888294445</v>
      </c>
      <c r="O15" s="1104"/>
      <c r="P15" s="1197" t="s">
        <v>147</v>
      </c>
      <c r="Q15" s="1198">
        <v>23512.32</v>
      </c>
      <c r="R15" s="1198">
        <v>4556.0320000000002</v>
      </c>
      <c r="S15" s="1199">
        <v>5.1607012417823226</v>
      </c>
    </row>
    <row r="16" spans="1:24" ht="15.75">
      <c r="A16" s="1197" t="s">
        <v>140</v>
      </c>
      <c r="B16" s="1198">
        <v>776.60299999999995</v>
      </c>
      <c r="C16" s="1198">
        <v>3282</v>
      </c>
      <c r="D16" s="1199">
        <v>2.9301571850074324</v>
      </c>
      <c r="E16" s="1207"/>
      <c r="F16" s="1104"/>
      <c r="K16" s="1197" t="s">
        <v>155</v>
      </c>
      <c r="L16" s="1198">
        <v>45472.409</v>
      </c>
      <c r="M16" s="1198">
        <v>8754.152</v>
      </c>
      <c r="N16" s="1199">
        <v>5.1943819344238022</v>
      </c>
      <c r="O16" s="1104"/>
      <c r="P16" s="1197" t="s">
        <v>148</v>
      </c>
      <c r="Q16" s="1198">
        <v>13894.933999999999</v>
      </c>
      <c r="R16" s="1198">
        <v>2386.3739999999998</v>
      </c>
      <c r="S16" s="1199">
        <v>5.8226137227442134</v>
      </c>
    </row>
    <row r="17" spans="1:19" ht="15.75">
      <c r="A17" s="1197" t="s">
        <v>150</v>
      </c>
      <c r="B17" s="1198">
        <v>534.08600000000001</v>
      </c>
      <c r="C17" s="1198">
        <v>247</v>
      </c>
      <c r="D17" s="1199">
        <v>3.3501188661610937</v>
      </c>
      <c r="K17" s="1197" t="s">
        <v>286</v>
      </c>
      <c r="L17" s="1198">
        <v>38501.186000000002</v>
      </c>
      <c r="M17" s="1198">
        <v>4610.9620000000004</v>
      </c>
      <c r="N17" s="1199">
        <v>8.3499248096167342</v>
      </c>
      <c r="O17" s="1104"/>
      <c r="P17" s="1197" t="s">
        <v>154</v>
      </c>
      <c r="Q17" s="1198">
        <v>11454.038</v>
      </c>
      <c r="R17" s="1198">
        <v>2389.7460000000001</v>
      </c>
      <c r="S17" s="1199">
        <v>4.7929938997701012</v>
      </c>
    </row>
    <row r="18" spans="1:19" ht="15.75">
      <c r="A18" s="1197" t="s">
        <v>144</v>
      </c>
      <c r="B18" s="1198">
        <v>510.858</v>
      </c>
      <c r="C18" s="1198">
        <v>1066</v>
      </c>
      <c r="D18" s="1199">
        <v>2.9447829420275653</v>
      </c>
      <c r="K18" s="1197" t="s">
        <v>152</v>
      </c>
      <c r="L18" s="1198">
        <v>31813.469000000001</v>
      </c>
      <c r="M18" s="1198">
        <v>5081.9709999999995</v>
      </c>
      <c r="N18" s="1199">
        <v>6.26006504169347</v>
      </c>
      <c r="O18" s="1104"/>
      <c r="P18" s="1197" t="s">
        <v>152</v>
      </c>
      <c r="Q18" s="1198">
        <v>8727.6290000000008</v>
      </c>
      <c r="R18" s="1198">
        <v>1921.989</v>
      </c>
      <c r="S18" s="1199">
        <v>4.5409359783016452</v>
      </c>
    </row>
    <row r="19" spans="1:19" ht="15.75">
      <c r="A19" s="1197" t="s">
        <v>141</v>
      </c>
      <c r="B19" s="1198">
        <v>435.654</v>
      </c>
      <c r="C19" s="1198">
        <v>309</v>
      </c>
      <c r="D19" s="1199">
        <v>4.4956349452046309</v>
      </c>
      <c r="K19" s="1197" t="s">
        <v>146</v>
      </c>
      <c r="L19" s="1198">
        <v>22863.224999999999</v>
      </c>
      <c r="M19" s="1198">
        <v>4850.7889999999998</v>
      </c>
      <c r="N19" s="1199">
        <v>4.7133002486811941</v>
      </c>
      <c r="O19" s="1104"/>
      <c r="P19" s="1197" t="s">
        <v>156</v>
      </c>
      <c r="Q19" s="1198">
        <v>8414.1110000000008</v>
      </c>
      <c r="R19" s="1198">
        <v>1742.2260000000001</v>
      </c>
      <c r="S19" s="1199">
        <v>4.8295175252808766</v>
      </c>
    </row>
    <row r="20" spans="1:19" ht="15.75">
      <c r="A20" s="1197" t="s">
        <v>159</v>
      </c>
      <c r="B20" s="1198">
        <v>428.19299999999998</v>
      </c>
      <c r="C20" s="1198">
        <v>2572</v>
      </c>
      <c r="D20" s="1199">
        <v>2.4706910777859199</v>
      </c>
      <c r="K20" s="1197" t="s">
        <v>153</v>
      </c>
      <c r="L20" s="1198">
        <v>20063.337</v>
      </c>
      <c r="M20" s="1198">
        <v>3642.2359999999999</v>
      </c>
      <c r="N20" s="1199">
        <v>5.508521962882142</v>
      </c>
      <c r="O20" s="1104"/>
      <c r="P20" s="1197" t="s">
        <v>286</v>
      </c>
      <c r="Q20" s="1198">
        <v>8188.2039999999997</v>
      </c>
      <c r="R20" s="1198">
        <v>1343.259</v>
      </c>
      <c r="S20" s="1199">
        <v>6.0957745304516848</v>
      </c>
    </row>
    <row r="21" spans="1:19" ht="15.75">
      <c r="A21" s="1197" t="s">
        <v>156</v>
      </c>
      <c r="B21" s="1198">
        <v>363.05</v>
      </c>
      <c r="C21" s="1198">
        <v>280</v>
      </c>
      <c r="D21" s="1199">
        <v>2.6752094555261627</v>
      </c>
      <c r="K21" s="1197" t="s">
        <v>156</v>
      </c>
      <c r="L21" s="1198">
        <v>20010.013999999999</v>
      </c>
      <c r="M21" s="1198">
        <v>4947.1329999999998</v>
      </c>
      <c r="N21" s="1199">
        <v>4.0447697686720776</v>
      </c>
      <c r="O21" s="1104"/>
      <c r="P21" s="1197" t="s">
        <v>157</v>
      </c>
      <c r="Q21" s="1198">
        <v>7599.4809999999998</v>
      </c>
      <c r="R21" s="1198">
        <v>1416.268</v>
      </c>
      <c r="S21" s="1199">
        <v>5.365849542600694</v>
      </c>
    </row>
    <row r="22" spans="1:19" ht="15.75">
      <c r="A22" s="1197" t="s">
        <v>153</v>
      </c>
      <c r="B22" s="1198">
        <v>304.25700000000001</v>
      </c>
      <c r="C22" s="1198">
        <v>254</v>
      </c>
      <c r="D22" s="1199">
        <v>3.4788131717356507</v>
      </c>
      <c r="H22" s="1134"/>
      <c r="K22" s="1197" t="s">
        <v>285</v>
      </c>
      <c r="L22" s="1198">
        <v>17381.646000000001</v>
      </c>
      <c r="M22" s="1198">
        <v>2887.8319999999999</v>
      </c>
      <c r="N22" s="1199">
        <v>6.0189256161715781</v>
      </c>
      <c r="O22" s="1104"/>
      <c r="P22" s="1197" t="s">
        <v>155</v>
      </c>
      <c r="Q22" s="1198">
        <v>7027.6289999999999</v>
      </c>
      <c r="R22" s="1198">
        <v>1436.95</v>
      </c>
      <c r="S22" s="1199">
        <v>4.8906565990465918</v>
      </c>
    </row>
    <row r="23" spans="1:19" ht="15.75">
      <c r="A23" s="1197" t="s">
        <v>287</v>
      </c>
      <c r="B23" s="1198">
        <v>268.34199999999998</v>
      </c>
      <c r="C23" s="1198">
        <v>279</v>
      </c>
      <c r="D23" s="1199">
        <v>3.3101670243998713</v>
      </c>
      <c r="H23" s="1134"/>
      <c r="K23" s="1197" t="s">
        <v>142</v>
      </c>
      <c r="L23" s="1198">
        <v>15150.825000000001</v>
      </c>
      <c r="M23" s="1198">
        <v>2236.5889999999999</v>
      </c>
      <c r="N23" s="1199">
        <v>6.774076506680486</v>
      </c>
      <c r="O23" s="1104"/>
      <c r="P23" s="1197" t="s">
        <v>285</v>
      </c>
      <c r="Q23" s="1198">
        <v>6566.6850000000004</v>
      </c>
      <c r="R23" s="1198">
        <v>1178.3240000000001</v>
      </c>
      <c r="S23" s="1199">
        <v>5.572902699087857</v>
      </c>
    </row>
    <row r="24" spans="1:19" ht="15.75">
      <c r="A24" s="1197" t="s">
        <v>452</v>
      </c>
      <c r="B24" s="1198">
        <v>210.7</v>
      </c>
      <c r="C24" s="1198">
        <v>50</v>
      </c>
      <c r="D24" s="1199">
        <v>13.593548387096773</v>
      </c>
      <c r="H24" s="1134"/>
      <c r="K24" s="1197" t="s">
        <v>287</v>
      </c>
      <c r="L24" s="1198">
        <v>14586.757</v>
      </c>
      <c r="M24" s="1198">
        <v>2794.3679999999999</v>
      </c>
      <c r="N24" s="1199">
        <v>5.2200558408913933</v>
      </c>
      <c r="O24" s="1104"/>
      <c r="P24" s="1197" t="s">
        <v>143</v>
      </c>
      <c r="Q24" s="1198">
        <v>5719.357</v>
      </c>
      <c r="R24" s="1198">
        <v>1390.095</v>
      </c>
      <c r="S24" s="1199">
        <v>4.1143641261928137</v>
      </c>
    </row>
    <row r="25" spans="1:19" ht="15.75">
      <c r="A25" s="1197" t="s">
        <v>502</v>
      </c>
      <c r="B25" s="1198">
        <v>167.43</v>
      </c>
      <c r="C25" s="1198">
        <v>64</v>
      </c>
      <c r="D25" s="1199">
        <v>4.8001720183486238</v>
      </c>
      <c r="H25" s="1134"/>
      <c r="K25" s="1197" t="s">
        <v>151</v>
      </c>
      <c r="L25" s="1198">
        <v>10283.674000000001</v>
      </c>
      <c r="M25" s="1198">
        <v>1900.873</v>
      </c>
      <c r="N25" s="1199">
        <v>5.4099742591956437</v>
      </c>
      <c r="O25" s="1104"/>
      <c r="P25" s="1197" t="s">
        <v>414</v>
      </c>
      <c r="Q25" s="1198">
        <v>5097.95</v>
      </c>
      <c r="R25" s="1198">
        <v>942.62300000000005</v>
      </c>
      <c r="S25" s="1199">
        <v>5.4082597178299272</v>
      </c>
    </row>
    <row r="26" spans="1:19" ht="16.5" thickBot="1">
      <c r="A26" s="1197" t="s">
        <v>285</v>
      </c>
      <c r="B26" s="1198">
        <v>166.6</v>
      </c>
      <c r="C26" s="1198">
        <v>119</v>
      </c>
      <c r="D26" s="1199">
        <v>2.8712751839787667</v>
      </c>
      <c r="H26" s="1134"/>
      <c r="K26" s="1197" t="s">
        <v>144</v>
      </c>
      <c r="L26" s="1198">
        <v>8685.9140000000007</v>
      </c>
      <c r="M26" s="1198">
        <v>2250.7820000000002</v>
      </c>
      <c r="N26" s="1199">
        <v>3.8590649827482184</v>
      </c>
      <c r="O26" s="1104"/>
      <c r="P26" s="1197" t="s">
        <v>158</v>
      </c>
      <c r="Q26" s="1198">
        <v>4871.0940000000001</v>
      </c>
      <c r="R26" s="1198">
        <v>1494.1959999999999</v>
      </c>
      <c r="S26" s="1199">
        <v>3.2600100656138822</v>
      </c>
    </row>
    <row r="27" spans="1:19" ht="16.5" thickBot="1">
      <c r="A27" s="1197" t="s">
        <v>503</v>
      </c>
      <c r="B27" s="1198">
        <v>149.80000000000001</v>
      </c>
      <c r="C27" s="1198">
        <v>68</v>
      </c>
      <c r="D27" s="1199">
        <v>4.4058823529411768</v>
      </c>
      <c r="H27" s="1134"/>
      <c r="K27" s="1203" t="s">
        <v>259</v>
      </c>
      <c r="L27" s="1204">
        <v>1485777.9979999999</v>
      </c>
      <c r="M27" s="1204">
        <v>253731.44399999999</v>
      </c>
      <c r="N27" s="1205">
        <v>5.8557109618624956</v>
      </c>
      <c r="O27" s="1104"/>
      <c r="P27" s="1197" t="s">
        <v>151</v>
      </c>
      <c r="Q27" s="1198">
        <v>4273.6090000000004</v>
      </c>
      <c r="R27" s="1198">
        <v>843.28899999999999</v>
      </c>
      <c r="S27" s="1199">
        <v>5.0677869627138508</v>
      </c>
    </row>
    <row r="28" spans="1:19" ht="15.75">
      <c r="A28" s="1197" t="s">
        <v>154</v>
      </c>
      <c r="B28" s="1198">
        <v>140.54599999999999</v>
      </c>
      <c r="C28" s="1198">
        <v>120</v>
      </c>
      <c r="D28" s="1199">
        <v>3.84215418261345</v>
      </c>
      <c r="H28" s="1134"/>
      <c r="K28"/>
      <c r="L28"/>
      <c r="M28"/>
      <c r="N28"/>
      <c r="O28" s="1104"/>
      <c r="P28" s="1197" t="s">
        <v>159</v>
      </c>
      <c r="Q28" s="1198">
        <v>3959.7910000000002</v>
      </c>
      <c r="R28" s="1198">
        <v>1073.029</v>
      </c>
      <c r="S28" s="1199">
        <v>3.6902926202367321</v>
      </c>
    </row>
    <row r="29" spans="1:19" ht="16.5" thickBot="1">
      <c r="A29" s="1216" t="s">
        <v>371</v>
      </c>
      <c r="B29" s="1217">
        <v>112.994</v>
      </c>
      <c r="C29" s="1217">
        <v>688</v>
      </c>
      <c r="D29" s="1218">
        <v>2.9089177221707341</v>
      </c>
      <c r="H29" s="1134"/>
      <c r="K29"/>
      <c r="L29"/>
      <c r="M29"/>
      <c r="N29"/>
      <c r="O29" s="1104"/>
      <c r="P29" s="1197" t="s">
        <v>153</v>
      </c>
      <c r="Q29" s="1198">
        <v>3451.0369999999998</v>
      </c>
      <c r="R29" s="1198">
        <v>694.16300000000001</v>
      </c>
      <c r="S29" s="1199">
        <v>4.9715081328160675</v>
      </c>
    </row>
    <row r="30" spans="1:19" ht="16.5" thickBot="1">
      <c r="A30" s="1203" t="s">
        <v>259</v>
      </c>
      <c r="B30" s="1204">
        <v>51820.341</v>
      </c>
      <c r="C30" s="1204">
        <v>43838</v>
      </c>
      <c r="D30" s="1205">
        <v>3.8909122867849288</v>
      </c>
      <c r="E30" s="1104"/>
      <c r="F30" s="1104"/>
      <c r="G30" s="1104"/>
      <c r="H30" s="1104"/>
      <c r="I30" s="1104"/>
      <c r="J30" s="1104"/>
      <c r="K30"/>
      <c r="L30"/>
      <c r="M30"/>
      <c r="N30"/>
      <c r="O30" s="1104"/>
      <c r="P30" s="1197" t="s">
        <v>412</v>
      </c>
      <c r="Q30" s="1198">
        <v>2847.1109999999999</v>
      </c>
      <c r="R30" s="1198">
        <v>517.875</v>
      </c>
      <c r="S30" s="1199">
        <v>5.4976799420709632</v>
      </c>
    </row>
    <row r="31" spans="1:19" ht="15.75">
      <c r="A31" s="1104"/>
      <c r="B31" s="1104"/>
      <c r="C31" s="1104"/>
      <c r="D31" s="1104"/>
      <c r="E31" s="1104"/>
      <c r="F31" s="1104"/>
      <c r="G31" s="1104"/>
      <c r="H31" s="1104"/>
      <c r="I31" s="1104"/>
      <c r="J31" s="1104"/>
      <c r="O31" s="1104"/>
      <c r="P31" s="1197" t="s">
        <v>472</v>
      </c>
      <c r="Q31" s="1198">
        <v>2531.643</v>
      </c>
      <c r="R31" s="1198">
        <v>405.58699999999999</v>
      </c>
      <c r="S31" s="1199">
        <v>6.2419234344296051</v>
      </c>
    </row>
    <row r="32" spans="1:19" ht="15.75">
      <c r="A32" s="1104"/>
      <c r="B32" s="1104"/>
      <c r="C32" s="1104"/>
      <c r="D32" s="1104"/>
      <c r="E32" s="1104"/>
      <c r="F32" s="1104"/>
      <c r="G32" s="1104"/>
      <c r="H32" s="1104"/>
      <c r="I32" s="1104"/>
      <c r="J32" s="1104"/>
      <c r="K32"/>
      <c r="L32"/>
      <c r="M32"/>
      <c r="N32"/>
      <c r="O32" s="1104"/>
      <c r="P32" s="1197" t="s">
        <v>149</v>
      </c>
      <c r="Q32" s="1198">
        <v>2304.5070000000001</v>
      </c>
      <c r="R32" s="1198">
        <v>659.43499999999995</v>
      </c>
      <c r="S32" s="1199">
        <v>3.4946689211218698</v>
      </c>
    </row>
    <row r="33" spans="1:19" ht="15.75">
      <c r="A33" s="1208" t="s">
        <v>369</v>
      </c>
      <c r="B33" s="1208"/>
      <c r="C33" s="1104"/>
      <c r="D33" s="1104"/>
      <c r="E33" s="1104"/>
      <c r="F33" s="1104"/>
      <c r="G33" s="1104"/>
      <c r="H33" s="1104"/>
      <c r="I33" s="1104"/>
      <c r="J33" s="1104"/>
      <c r="K33"/>
      <c r="L33"/>
      <c r="M33"/>
      <c r="N33"/>
      <c r="O33" s="1104"/>
      <c r="P33" s="1197" t="s">
        <v>376</v>
      </c>
      <c r="Q33" s="1198">
        <v>2183.7550000000001</v>
      </c>
      <c r="R33" s="1198">
        <v>494.05799999999999</v>
      </c>
      <c r="S33" s="1199">
        <v>4.4200377283638765</v>
      </c>
    </row>
    <row r="34" spans="1:19" ht="15.75">
      <c r="A34" s="1163"/>
      <c r="C34" s="1104"/>
      <c r="D34" s="1104"/>
      <c r="E34" s="1104"/>
      <c r="F34" s="1104"/>
      <c r="G34" s="1104"/>
      <c r="H34" s="1104"/>
      <c r="I34" s="1104"/>
      <c r="J34" s="1104"/>
      <c r="O34" s="1104"/>
      <c r="P34" s="1197" t="s">
        <v>287</v>
      </c>
      <c r="Q34" s="1198">
        <v>1893.0820000000001</v>
      </c>
      <c r="R34" s="1198">
        <v>278.81299999999999</v>
      </c>
      <c r="S34" s="1199">
        <v>6.7897910068755767</v>
      </c>
    </row>
    <row r="35" spans="1:19" ht="16.5" thickBot="1">
      <c r="A35" s="1104"/>
      <c r="B35" s="1104"/>
      <c r="C35" s="1104"/>
      <c r="D35" s="1104"/>
      <c r="E35" s="1104"/>
      <c r="F35" s="1104"/>
      <c r="G35" s="1104"/>
      <c r="H35" s="1104"/>
      <c r="I35" s="1104"/>
      <c r="J35" s="1104"/>
      <c r="K35"/>
      <c r="L35"/>
      <c r="M35"/>
      <c r="N35"/>
      <c r="O35" s="1104"/>
      <c r="P35" s="1197" t="s">
        <v>410</v>
      </c>
      <c r="Q35" s="1198">
        <v>1653.35</v>
      </c>
      <c r="R35" s="1198">
        <v>299.827</v>
      </c>
      <c r="S35" s="1199">
        <v>5.5143466065431062</v>
      </c>
    </row>
    <row r="36" spans="1:19" ht="16.5" thickBot="1">
      <c r="A36"/>
      <c r="B36"/>
      <c r="C36"/>
      <c r="D36"/>
      <c r="E36"/>
      <c r="F36"/>
      <c r="G36"/>
      <c r="H36"/>
      <c r="I36"/>
      <c r="J36"/>
      <c r="K36"/>
      <c r="L36"/>
      <c r="M36"/>
      <c r="N36"/>
      <c r="O36" s="1104"/>
      <c r="P36" s="1203" t="s">
        <v>259</v>
      </c>
      <c r="Q36" s="1204">
        <v>590764.84100000001</v>
      </c>
      <c r="R36" s="1204">
        <v>107981.53</v>
      </c>
      <c r="S36" s="1205">
        <v>5.4709804630477086</v>
      </c>
    </row>
    <row r="37" spans="1:19" ht="17.25" customHeight="1">
      <c r="A37"/>
      <c r="B37"/>
      <c r="C37"/>
      <c r="D37"/>
      <c r="E37"/>
      <c r="F37"/>
      <c r="G37"/>
      <c r="H37"/>
      <c r="I37"/>
      <c r="J37"/>
      <c r="K37"/>
      <c r="L37"/>
      <c r="M37"/>
      <c r="N37"/>
      <c r="O37" s="1104"/>
      <c r="P37"/>
      <c r="Q37"/>
      <c r="R37"/>
      <c r="S37"/>
    </row>
    <row r="38" spans="1:19">
      <c r="A38"/>
      <c r="B38"/>
      <c r="C38"/>
      <c r="D38"/>
      <c r="E38"/>
      <c r="F38"/>
      <c r="G38"/>
      <c r="H38"/>
      <c r="I38"/>
      <c r="J38"/>
      <c r="K38"/>
      <c r="L38"/>
      <c r="M38"/>
      <c r="N38"/>
      <c r="O38" s="1104"/>
      <c r="P38"/>
      <c r="Q38"/>
      <c r="R38"/>
      <c r="S38"/>
    </row>
    <row r="39" spans="1:19">
      <c r="A39"/>
      <c r="B39"/>
      <c r="C39"/>
      <c r="D39"/>
      <c r="E39"/>
      <c r="F39"/>
      <c r="G39"/>
      <c r="H39"/>
      <c r="I39"/>
      <c r="J39"/>
      <c r="K39"/>
      <c r="L39"/>
      <c r="M39"/>
      <c r="N39"/>
      <c r="O39" s="1104"/>
      <c r="P39"/>
      <c r="Q39"/>
      <c r="R39"/>
      <c r="S39"/>
    </row>
    <row r="40" spans="1:19">
      <c r="A40"/>
      <c r="B40"/>
      <c r="C40"/>
      <c r="D40"/>
      <c r="E40"/>
      <c r="F40"/>
      <c r="G40"/>
      <c r="H40"/>
      <c r="I40"/>
      <c r="J40"/>
      <c r="K40"/>
      <c r="L40"/>
      <c r="M40"/>
      <c r="N40"/>
      <c r="O40" s="1104"/>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1104"/>
      <c r="R75" s="1104"/>
    </row>
    <row r="76" spans="1:19">
      <c r="A76"/>
      <c r="B76"/>
      <c r="C76"/>
      <c r="D76"/>
      <c r="E76"/>
      <c r="F76"/>
      <c r="G76"/>
      <c r="H76"/>
      <c r="I76"/>
      <c r="J76"/>
      <c r="K76"/>
      <c r="L76"/>
      <c r="M76"/>
      <c r="N76"/>
      <c r="O76"/>
      <c r="P76"/>
      <c r="Q76" s="1104"/>
      <c r="R76" s="1104"/>
    </row>
    <row r="77" spans="1:19">
      <c r="A77"/>
      <c r="B77"/>
      <c r="C77"/>
      <c r="D77"/>
      <c r="E77"/>
      <c r="F77"/>
      <c r="G77"/>
      <c r="H77"/>
      <c r="I77"/>
      <c r="J77"/>
      <c r="K77"/>
      <c r="L77"/>
      <c r="M77"/>
      <c r="N77"/>
      <c r="O77"/>
      <c r="P77"/>
      <c r="Q77" s="1104"/>
      <c r="R77" s="1104"/>
    </row>
    <row r="78" spans="1:19">
      <c r="A78"/>
      <c r="B78"/>
      <c r="C78"/>
      <c r="D78"/>
      <c r="E78"/>
      <c r="F78"/>
      <c r="G78"/>
      <c r="H78"/>
      <c r="I78"/>
      <c r="J78"/>
      <c r="K78"/>
      <c r="L78"/>
      <c r="M78"/>
      <c r="N78"/>
      <c r="O78"/>
      <c r="P78"/>
      <c r="Q78" s="1104"/>
      <c r="R78" s="1104"/>
    </row>
    <row r="79" spans="1:19">
      <c r="A79"/>
      <c r="B79"/>
      <c r="C79"/>
      <c r="D79"/>
      <c r="E79"/>
      <c r="F79"/>
      <c r="G79"/>
      <c r="H79"/>
      <c r="I79"/>
      <c r="J79"/>
      <c r="K79"/>
      <c r="L79"/>
      <c r="M79"/>
      <c r="N79"/>
      <c r="O79"/>
      <c r="P79"/>
      <c r="Q79" s="1104"/>
      <c r="R79" s="1104"/>
    </row>
    <row r="80" spans="1:19">
      <c r="A80"/>
      <c r="B80"/>
      <c r="C80"/>
      <c r="D80"/>
      <c r="E80"/>
      <c r="F80"/>
      <c r="G80"/>
      <c r="H80"/>
      <c r="I80"/>
      <c r="J80"/>
      <c r="K80"/>
      <c r="L80"/>
      <c r="M80"/>
      <c r="N80"/>
      <c r="O80"/>
      <c r="P80"/>
      <c r="Q80" s="1104"/>
      <c r="R80" s="1104"/>
    </row>
    <row r="81" spans="1:18">
      <c r="A81"/>
      <c r="B81"/>
      <c r="C81"/>
      <c r="D81"/>
      <c r="E81"/>
      <c r="F81"/>
      <c r="G81"/>
      <c r="H81"/>
      <c r="I81"/>
      <c r="J81"/>
      <c r="K81"/>
      <c r="L81"/>
      <c r="M81"/>
      <c r="N81"/>
      <c r="O81"/>
      <c r="P81"/>
      <c r="Q81" s="1104"/>
      <c r="R81" s="1104"/>
    </row>
    <row r="82" spans="1:18">
      <c r="A82"/>
      <c r="B82"/>
      <c r="C82"/>
      <c r="D82"/>
      <c r="E82"/>
      <c r="F82"/>
      <c r="G82"/>
      <c r="H82"/>
      <c r="I82"/>
      <c r="J82"/>
      <c r="K82"/>
      <c r="L82"/>
      <c r="M82"/>
      <c r="N82"/>
      <c r="O82"/>
      <c r="P82"/>
      <c r="Q82" s="1104"/>
      <c r="R82" s="1104"/>
    </row>
    <row r="83" spans="1:18">
      <c r="A83"/>
      <c r="B83"/>
      <c r="C83"/>
      <c r="D83"/>
      <c r="E83"/>
      <c r="F83"/>
      <c r="G83"/>
      <c r="H83"/>
      <c r="I83"/>
      <c r="J83"/>
      <c r="K83"/>
      <c r="L83"/>
      <c r="M83"/>
      <c r="N83"/>
      <c r="O83"/>
      <c r="P83"/>
      <c r="Q83" s="1104"/>
      <c r="R83" s="1104"/>
    </row>
    <row r="84" spans="1:18">
      <c r="A84"/>
      <c r="B84"/>
      <c r="C84"/>
      <c r="D84"/>
      <c r="E84"/>
      <c r="F84"/>
      <c r="G84"/>
      <c r="H84"/>
      <c r="I84"/>
      <c r="J84"/>
      <c r="K84"/>
      <c r="L84"/>
      <c r="M84"/>
      <c r="N84"/>
      <c r="O84"/>
      <c r="P84"/>
      <c r="Q84" s="1104"/>
      <c r="R84" s="1104"/>
    </row>
    <row r="85" spans="1:18">
      <c r="A85"/>
      <c r="B85"/>
      <c r="C85"/>
      <c r="D85"/>
      <c r="E85"/>
      <c r="F85"/>
      <c r="G85"/>
      <c r="H85"/>
      <c r="I85"/>
      <c r="J85"/>
      <c r="K85"/>
      <c r="L85"/>
      <c r="M85"/>
      <c r="N85"/>
      <c r="O85"/>
      <c r="P85"/>
      <c r="Q85" s="1104"/>
      <c r="R85" s="1104"/>
    </row>
    <row r="86" spans="1:18">
      <c r="A86"/>
      <c r="B86"/>
      <c r="C86"/>
      <c r="D86"/>
      <c r="E86"/>
      <c r="F86"/>
      <c r="G86"/>
      <c r="H86"/>
      <c r="I86"/>
      <c r="J86"/>
      <c r="K86"/>
      <c r="L86"/>
      <c r="M86"/>
      <c r="N86"/>
      <c r="O86"/>
      <c r="P86"/>
      <c r="Q86" s="1104"/>
      <c r="R86" s="1104"/>
    </row>
    <row r="87" spans="1:18">
      <c r="A87"/>
      <c r="B87"/>
      <c r="C87"/>
      <c r="D87"/>
      <c r="E87"/>
      <c r="F87"/>
      <c r="G87"/>
      <c r="H87"/>
      <c r="I87"/>
      <c r="J87"/>
      <c r="K87"/>
      <c r="L87"/>
      <c r="M87"/>
      <c r="N87"/>
      <c r="O87"/>
      <c r="P87"/>
      <c r="Q87" s="1104"/>
      <c r="R87" s="1104"/>
    </row>
    <row r="88" spans="1:18">
      <c r="A88"/>
      <c r="B88"/>
      <c r="C88"/>
      <c r="D88"/>
      <c r="E88"/>
      <c r="F88"/>
      <c r="G88"/>
      <c r="H88"/>
      <c r="I88"/>
      <c r="J88"/>
      <c r="K88"/>
      <c r="L88"/>
      <c r="M88"/>
      <c r="N88"/>
      <c r="O88"/>
      <c r="P88"/>
      <c r="Q88" s="1104"/>
      <c r="R88" s="1104"/>
    </row>
    <row r="89" spans="1:18">
      <c r="A89"/>
      <c r="B89"/>
      <c r="C89"/>
      <c r="D89"/>
      <c r="E89"/>
      <c r="F89"/>
      <c r="G89"/>
      <c r="H89"/>
      <c r="I89"/>
      <c r="J89"/>
      <c r="K89"/>
      <c r="L89"/>
      <c r="M89"/>
      <c r="N89"/>
      <c r="O89"/>
      <c r="P89"/>
      <c r="Q89" s="1104"/>
      <c r="R89" s="1104"/>
    </row>
    <row r="90" spans="1:18">
      <c r="A90"/>
      <c r="B90"/>
      <c r="C90"/>
      <c r="D90"/>
      <c r="E90"/>
      <c r="F90"/>
      <c r="G90"/>
      <c r="H90"/>
      <c r="I90"/>
      <c r="J90"/>
      <c r="K90"/>
      <c r="L90"/>
      <c r="M90"/>
      <c r="N90"/>
      <c r="O90"/>
      <c r="P90"/>
      <c r="Q90" s="1104"/>
      <c r="R90" s="1104"/>
    </row>
    <row r="91" spans="1:18">
      <c r="A91"/>
      <c r="B91"/>
      <c r="C91"/>
      <c r="D91"/>
      <c r="E91"/>
      <c r="F91"/>
      <c r="G91"/>
      <c r="H91"/>
      <c r="I91"/>
      <c r="J91"/>
      <c r="K91"/>
      <c r="L91"/>
      <c r="M91"/>
      <c r="N91"/>
      <c r="O91"/>
      <c r="P91"/>
      <c r="Q91" s="1104"/>
      <c r="R91" s="1104"/>
    </row>
    <row r="92" spans="1:18">
      <c r="A92"/>
      <c r="B92"/>
      <c r="C92"/>
      <c r="D92"/>
      <c r="E92"/>
      <c r="F92"/>
      <c r="G92"/>
      <c r="H92"/>
      <c r="I92"/>
      <c r="J92"/>
      <c r="K92"/>
      <c r="L92"/>
      <c r="M92"/>
      <c r="N92"/>
      <c r="O92"/>
      <c r="P92"/>
      <c r="Q92" s="1104"/>
      <c r="R92" s="1104"/>
    </row>
    <row r="93" spans="1:18">
      <c r="A93"/>
      <c r="B93"/>
      <c r="C93"/>
      <c r="D93"/>
      <c r="E93"/>
      <c r="F93"/>
      <c r="G93"/>
      <c r="H93"/>
      <c r="I93"/>
      <c r="J93"/>
      <c r="K93"/>
      <c r="L93"/>
      <c r="M93"/>
      <c r="N93"/>
      <c r="O93"/>
      <c r="P93"/>
      <c r="Q93" s="1104"/>
      <c r="R93" s="1104"/>
    </row>
    <row r="94" spans="1:18">
      <c r="A94"/>
      <c r="B94"/>
      <c r="C94"/>
      <c r="D94"/>
      <c r="E94"/>
      <c r="F94"/>
      <c r="G94"/>
      <c r="H94"/>
      <c r="I94"/>
      <c r="J94"/>
      <c r="K94"/>
      <c r="L94"/>
      <c r="M94"/>
      <c r="N94"/>
      <c r="O94"/>
      <c r="P94"/>
      <c r="Q94" s="1104"/>
      <c r="R94" s="1104"/>
    </row>
    <row r="95" spans="1:18">
      <c r="A95"/>
      <c r="B95"/>
      <c r="C95"/>
      <c r="D95"/>
      <c r="E95"/>
      <c r="F95"/>
      <c r="G95"/>
      <c r="H95"/>
      <c r="I95"/>
      <c r="J95"/>
      <c r="K95"/>
      <c r="L95"/>
      <c r="M95"/>
      <c r="N95"/>
      <c r="O95"/>
      <c r="P95"/>
      <c r="Q95" s="1104"/>
      <c r="R95" s="1104"/>
    </row>
    <row r="96" spans="1:18">
      <c r="A96"/>
      <c r="B96"/>
      <c r="C96"/>
      <c r="D96"/>
      <c r="E96"/>
      <c r="F96"/>
      <c r="G96"/>
      <c r="H96"/>
      <c r="I96"/>
      <c r="J96"/>
      <c r="K96"/>
      <c r="L96"/>
      <c r="M96"/>
      <c r="N96"/>
      <c r="O96"/>
      <c r="P96"/>
      <c r="Q96" s="1104"/>
      <c r="R96" s="1104"/>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F23" sqref="F23"/>
    </sheetView>
  </sheetViews>
  <sheetFormatPr defaultRowHeight="12.75"/>
  <cols>
    <col min="1" max="1" width="16.85546875" style="1134" customWidth="1"/>
    <col min="2" max="2" width="12.28515625" style="1134" bestFit="1" customWidth="1"/>
    <col min="3" max="3" width="10.140625" style="1134" customWidth="1"/>
    <col min="4" max="4" width="9.140625" style="1134"/>
    <col min="5" max="5" width="6" style="1134" customWidth="1"/>
    <col min="6" max="6" width="16.7109375" style="1134" customWidth="1"/>
    <col min="7" max="7" width="11.28515625" style="1134" customWidth="1"/>
    <col min="8" max="8" width="10.42578125" style="1134" customWidth="1"/>
    <col min="9" max="9" width="9.140625" style="1134"/>
    <col min="10" max="10" width="3.5703125" style="1134" customWidth="1"/>
    <col min="11" max="11" width="27.28515625" style="1134" customWidth="1"/>
    <col min="12" max="12" width="11.7109375" style="1134" customWidth="1"/>
    <col min="13" max="13" width="12.28515625" style="1134" customWidth="1"/>
    <col min="14" max="14" width="10.42578125" style="1134" customWidth="1"/>
    <col min="15" max="15" width="3.85546875" style="1134" customWidth="1"/>
    <col min="16" max="16" width="22.5703125" style="1134" customWidth="1"/>
    <col min="17" max="17" width="11.28515625" style="1134" customWidth="1"/>
    <col min="18" max="18" width="10.28515625" style="1134" customWidth="1"/>
    <col min="19" max="19" width="10" style="1134" customWidth="1"/>
    <col min="20" max="255" width="9.140625" style="1134"/>
    <col min="256" max="256" width="4" style="1134" customWidth="1"/>
    <col min="257" max="257" width="15.140625" style="1134" customWidth="1"/>
    <col min="258" max="258" width="13.85546875" style="1134" customWidth="1"/>
    <col min="259" max="259" width="10.140625" style="1134" customWidth="1"/>
    <col min="260" max="260" width="9.140625" style="1134"/>
    <col min="261" max="261" width="3.42578125" style="1134" customWidth="1"/>
    <col min="262" max="262" width="19.5703125" style="1134" customWidth="1"/>
    <col min="263" max="263" width="12.28515625" style="1134" customWidth="1"/>
    <col min="264" max="264" width="10.42578125" style="1134" customWidth="1"/>
    <col min="265" max="265" width="9.140625" style="1134"/>
    <col min="266" max="266" width="3.5703125" style="1134" customWidth="1"/>
    <col min="267" max="267" width="16.42578125" style="1134" customWidth="1"/>
    <col min="268" max="268" width="11.7109375" style="1134" customWidth="1"/>
    <col min="269" max="269" width="10.140625" style="1134" customWidth="1"/>
    <col min="270" max="270" width="15.85546875" style="1134" customWidth="1"/>
    <col min="271" max="271" width="3.85546875" style="1134" customWidth="1"/>
    <col min="272" max="272" width="16.42578125" style="1134" customWidth="1"/>
    <col min="273" max="273" width="11.28515625" style="1134" customWidth="1"/>
    <col min="274" max="274" width="10.28515625" style="1134" customWidth="1"/>
    <col min="275" max="275" width="10" style="1134" customWidth="1"/>
    <col min="276" max="511" width="9.140625" style="1134"/>
    <col min="512" max="512" width="4" style="1134" customWidth="1"/>
    <col min="513" max="513" width="15.140625" style="1134" customWidth="1"/>
    <col min="514" max="514" width="13.85546875" style="1134" customWidth="1"/>
    <col min="515" max="515" width="10.140625" style="1134" customWidth="1"/>
    <col min="516" max="516" width="9.140625" style="1134"/>
    <col min="517" max="517" width="3.42578125" style="1134" customWidth="1"/>
    <col min="518" max="518" width="19.5703125" style="1134" customWidth="1"/>
    <col min="519" max="519" width="12.28515625" style="1134" customWidth="1"/>
    <col min="520" max="520" width="10.42578125" style="1134" customWidth="1"/>
    <col min="521" max="521" width="9.140625" style="1134"/>
    <col min="522" max="522" width="3.5703125" style="1134" customWidth="1"/>
    <col min="523" max="523" width="16.42578125" style="1134" customWidth="1"/>
    <col min="524" max="524" width="11.7109375" style="1134" customWidth="1"/>
    <col min="525" max="525" width="10.140625" style="1134" customWidth="1"/>
    <col min="526" max="526" width="15.85546875" style="1134" customWidth="1"/>
    <col min="527" max="527" width="3.85546875" style="1134" customWidth="1"/>
    <col min="528" max="528" width="16.42578125" style="1134" customWidth="1"/>
    <col min="529" max="529" width="11.28515625" style="1134" customWidth="1"/>
    <col min="530" max="530" width="10.28515625" style="1134" customWidth="1"/>
    <col min="531" max="531" width="10" style="1134" customWidth="1"/>
    <col min="532" max="767" width="9.140625" style="1134"/>
    <col min="768" max="768" width="4" style="1134" customWidth="1"/>
    <col min="769" max="769" width="15.140625" style="1134" customWidth="1"/>
    <col min="770" max="770" width="13.85546875" style="1134" customWidth="1"/>
    <col min="771" max="771" width="10.140625" style="1134" customWidth="1"/>
    <col min="772" max="772" width="9.140625" style="1134"/>
    <col min="773" max="773" width="3.42578125" style="1134" customWidth="1"/>
    <col min="774" max="774" width="19.5703125" style="1134" customWidth="1"/>
    <col min="775" max="775" width="12.28515625" style="1134" customWidth="1"/>
    <col min="776" max="776" width="10.42578125" style="1134" customWidth="1"/>
    <col min="777" max="777" width="9.140625" style="1134"/>
    <col min="778" max="778" width="3.5703125" style="1134" customWidth="1"/>
    <col min="779" max="779" width="16.42578125" style="1134" customWidth="1"/>
    <col min="780" max="780" width="11.7109375" style="1134" customWidth="1"/>
    <col min="781" max="781" width="10.140625" style="1134" customWidth="1"/>
    <col min="782" max="782" width="15.85546875" style="1134" customWidth="1"/>
    <col min="783" max="783" width="3.85546875" style="1134" customWidth="1"/>
    <col min="784" max="784" width="16.42578125" style="1134" customWidth="1"/>
    <col min="785" max="785" width="11.28515625" style="1134" customWidth="1"/>
    <col min="786" max="786" width="10.28515625" style="1134" customWidth="1"/>
    <col min="787" max="787" width="10" style="1134" customWidth="1"/>
    <col min="788" max="1023" width="9.140625" style="1134"/>
    <col min="1024" max="1024" width="4" style="1134" customWidth="1"/>
    <col min="1025" max="1025" width="15.140625" style="1134" customWidth="1"/>
    <col min="1026" max="1026" width="13.85546875" style="1134" customWidth="1"/>
    <col min="1027" max="1027" width="10.140625" style="1134" customWidth="1"/>
    <col min="1028" max="1028" width="9.140625" style="1134"/>
    <col min="1029" max="1029" width="3.42578125" style="1134" customWidth="1"/>
    <col min="1030" max="1030" width="19.5703125" style="1134" customWidth="1"/>
    <col min="1031" max="1031" width="12.28515625" style="1134" customWidth="1"/>
    <col min="1032" max="1032" width="10.42578125" style="1134" customWidth="1"/>
    <col min="1033" max="1033" width="9.140625" style="1134"/>
    <col min="1034" max="1034" width="3.5703125" style="1134" customWidth="1"/>
    <col min="1035" max="1035" width="16.42578125" style="1134" customWidth="1"/>
    <col min="1036" max="1036" width="11.7109375" style="1134" customWidth="1"/>
    <col min="1037" max="1037" width="10.140625" style="1134" customWidth="1"/>
    <col min="1038" max="1038" width="15.85546875" style="1134" customWidth="1"/>
    <col min="1039" max="1039" width="3.85546875" style="1134" customWidth="1"/>
    <col min="1040" max="1040" width="16.42578125" style="1134" customWidth="1"/>
    <col min="1041" max="1041" width="11.28515625" style="1134" customWidth="1"/>
    <col min="1042" max="1042" width="10.28515625" style="1134" customWidth="1"/>
    <col min="1043" max="1043" width="10" style="1134" customWidth="1"/>
    <col min="1044" max="1279" width="9.140625" style="1134"/>
    <col min="1280" max="1280" width="4" style="1134" customWidth="1"/>
    <col min="1281" max="1281" width="15.140625" style="1134" customWidth="1"/>
    <col min="1282" max="1282" width="13.85546875" style="1134" customWidth="1"/>
    <col min="1283" max="1283" width="10.140625" style="1134" customWidth="1"/>
    <col min="1284" max="1284" width="9.140625" style="1134"/>
    <col min="1285" max="1285" width="3.42578125" style="1134" customWidth="1"/>
    <col min="1286" max="1286" width="19.5703125" style="1134" customWidth="1"/>
    <col min="1287" max="1287" width="12.28515625" style="1134" customWidth="1"/>
    <col min="1288" max="1288" width="10.42578125" style="1134" customWidth="1"/>
    <col min="1289" max="1289" width="9.140625" style="1134"/>
    <col min="1290" max="1290" width="3.5703125" style="1134" customWidth="1"/>
    <col min="1291" max="1291" width="16.42578125" style="1134" customWidth="1"/>
    <col min="1292" max="1292" width="11.7109375" style="1134" customWidth="1"/>
    <col min="1293" max="1293" width="10.140625" style="1134" customWidth="1"/>
    <col min="1294" max="1294" width="15.85546875" style="1134" customWidth="1"/>
    <col min="1295" max="1295" width="3.85546875" style="1134" customWidth="1"/>
    <col min="1296" max="1296" width="16.42578125" style="1134" customWidth="1"/>
    <col min="1297" max="1297" width="11.28515625" style="1134" customWidth="1"/>
    <col min="1298" max="1298" width="10.28515625" style="1134" customWidth="1"/>
    <col min="1299" max="1299" width="10" style="1134" customWidth="1"/>
    <col min="1300" max="1535" width="9.140625" style="1134"/>
    <col min="1536" max="1536" width="4" style="1134" customWidth="1"/>
    <col min="1537" max="1537" width="15.140625" style="1134" customWidth="1"/>
    <col min="1538" max="1538" width="13.85546875" style="1134" customWidth="1"/>
    <col min="1539" max="1539" width="10.140625" style="1134" customWidth="1"/>
    <col min="1540" max="1540" width="9.140625" style="1134"/>
    <col min="1541" max="1541" width="3.42578125" style="1134" customWidth="1"/>
    <col min="1542" max="1542" width="19.5703125" style="1134" customWidth="1"/>
    <col min="1543" max="1543" width="12.28515625" style="1134" customWidth="1"/>
    <col min="1544" max="1544" width="10.42578125" style="1134" customWidth="1"/>
    <col min="1545" max="1545" width="9.140625" style="1134"/>
    <col min="1546" max="1546" width="3.5703125" style="1134" customWidth="1"/>
    <col min="1547" max="1547" width="16.42578125" style="1134" customWidth="1"/>
    <col min="1548" max="1548" width="11.7109375" style="1134" customWidth="1"/>
    <col min="1549" max="1549" width="10.140625" style="1134" customWidth="1"/>
    <col min="1550" max="1550" width="15.85546875" style="1134" customWidth="1"/>
    <col min="1551" max="1551" width="3.85546875" style="1134" customWidth="1"/>
    <col min="1552" max="1552" width="16.42578125" style="1134" customWidth="1"/>
    <col min="1553" max="1553" width="11.28515625" style="1134" customWidth="1"/>
    <col min="1554" max="1554" width="10.28515625" style="1134" customWidth="1"/>
    <col min="1555" max="1555" width="10" style="1134" customWidth="1"/>
    <col min="1556" max="1791" width="9.140625" style="1134"/>
    <col min="1792" max="1792" width="4" style="1134" customWidth="1"/>
    <col min="1793" max="1793" width="15.140625" style="1134" customWidth="1"/>
    <col min="1794" max="1794" width="13.85546875" style="1134" customWidth="1"/>
    <col min="1795" max="1795" width="10.140625" style="1134" customWidth="1"/>
    <col min="1796" max="1796" width="9.140625" style="1134"/>
    <col min="1797" max="1797" width="3.42578125" style="1134" customWidth="1"/>
    <col min="1798" max="1798" width="19.5703125" style="1134" customWidth="1"/>
    <col min="1799" max="1799" width="12.28515625" style="1134" customWidth="1"/>
    <col min="1800" max="1800" width="10.42578125" style="1134" customWidth="1"/>
    <col min="1801" max="1801" width="9.140625" style="1134"/>
    <col min="1802" max="1802" width="3.5703125" style="1134" customWidth="1"/>
    <col min="1803" max="1803" width="16.42578125" style="1134" customWidth="1"/>
    <col min="1804" max="1804" width="11.7109375" style="1134" customWidth="1"/>
    <col min="1805" max="1805" width="10.140625" style="1134" customWidth="1"/>
    <col min="1806" max="1806" width="15.85546875" style="1134" customWidth="1"/>
    <col min="1807" max="1807" width="3.85546875" style="1134" customWidth="1"/>
    <col min="1808" max="1808" width="16.42578125" style="1134" customWidth="1"/>
    <col min="1809" max="1809" width="11.28515625" style="1134" customWidth="1"/>
    <col min="1810" max="1810" width="10.28515625" style="1134" customWidth="1"/>
    <col min="1811" max="1811" width="10" style="1134" customWidth="1"/>
    <col min="1812" max="2047" width="9.140625" style="1134"/>
    <col min="2048" max="2048" width="4" style="1134" customWidth="1"/>
    <col min="2049" max="2049" width="15.140625" style="1134" customWidth="1"/>
    <col min="2050" max="2050" width="13.85546875" style="1134" customWidth="1"/>
    <col min="2051" max="2051" width="10.140625" style="1134" customWidth="1"/>
    <col min="2052" max="2052" width="9.140625" style="1134"/>
    <col min="2053" max="2053" width="3.42578125" style="1134" customWidth="1"/>
    <col min="2054" max="2054" width="19.5703125" style="1134" customWidth="1"/>
    <col min="2055" max="2055" width="12.28515625" style="1134" customWidth="1"/>
    <col min="2056" max="2056" width="10.42578125" style="1134" customWidth="1"/>
    <col min="2057" max="2057" width="9.140625" style="1134"/>
    <col min="2058" max="2058" width="3.5703125" style="1134" customWidth="1"/>
    <col min="2059" max="2059" width="16.42578125" style="1134" customWidth="1"/>
    <col min="2060" max="2060" width="11.7109375" style="1134" customWidth="1"/>
    <col min="2061" max="2061" width="10.140625" style="1134" customWidth="1"/>
    <col min="2062" max="2062" width="15.85546875" style="1134" customWidth="1"/>
    <col min="2063" max="2063" width="3.85546875" style="1134" customWidth="1"/>
    <col min="2064" max="2064" width="16.42578125" style="1134" customWidth="1"/>
    <col min="2065" max="2065" width="11.28515625" style="1134" customWidth="1"/>
    <col min="2066" max="2066" width="10.28515625" style="1134" customWidth="1"/>
    <col min="2067" max="2067" width="10" style="1134" customWidth="1"/>
    <col min="2068" max="2303" width="9.140625" style="1134"/>
    <col min="2304" max="2304" width="4" style="1134" customWidth="1"/>
    <col min="2305" max="2305" width="15.140625" style="1134" customWidth="1"/>
    <col min="2306" max="2306" width="13.85546875" style="1134" customWidth="1"/>
    <col min="2307" max="2307" width="10.140625" style="1134" customWidth="1"/>
    <col min="2308" max="2308" width="9.140625" style="1134"/>
    <col min="2309" max="2309" width="3.42578125" style="1134" customWidth="1"/>
    <col min="2310" max="2310" width="19.5703125" style="1134" customWidth="1"/>
    <col min="2311" max="2311" width="12.28515625" style="1134" customWidth="1"/>
    <col min="2312" max="2312" width="10.42578125" style="1134" customWidth="1"/>
    <col min="2313" max="2313" width="9.140625" style="1134"/>
    <col min="2314" max="2314" width="3.5703125" style="1134" customWidth="1"/>
    <col min="2315" max="2315" width="16.42578125" style="1134" customWidth="1"/>
    <col min="2316" max="2316" width="11.7109375" style="1134" customWidth="1"/>
    <col min="2317" max="2317" width="10.140625" style="1134" customWidth="1"/>
    <col min="2318" max="2318" width="15.85546875" style="1134" customWidth="1"/>
    <col min="2319" max="2319" width="3.85546875" style="1134" customWidth="1"/>
    <col min="2320" max="2320" width="16.42578125" style="1134" customWidth="1"/>
    <col min="2321" max="2321" width="11.28515625" style="1134" customWidth="1"/>
    <col min="2322" max="2322" width="10.28515625" style="1134" customWidth="1"/>
    <col min="2323" max="2323" width="10" style="1134" customWidth="1"/>
    <col min="2324" max="2559" width="9.140625" style="1134"/>
    <col min="2560" max="2560" width="4" style="1134" customWidth="1"/>
    <col min="2561" max="2561" width="15.140625" style="1134" customWidth="1"/>
    <col min="2562" max="2562" width="13.85546875" style="1134" customWidth="1"/>
    <col min="2563" max="2563" width="10.140625" style="1134" customWidth="1"/>
    <col min="2564" max="2564" width="9.140625" style="1134"/>
    <col min="2565" max="2565" width="3.42578125" style="1134" customWidth="1"/>
    <col min="2566" max="2566" width="19.5703125" style="1134" customWidth="1"/>
    <col min="2567" max="2567" width="12.28515625" style="1134" customWidth="1"/>
    <col min="2568" max="2568" width="10.42578125" style="1134" customWidth="1"/>
    <col min="2569" max="2569" width="9.140625" style="1134"/>
    <col min="2570" max="2570" width="3.5703125" style="1134" customWidth="1"/>
    <col min="2571" max="2571" width="16.42578125" style="1134" customWidth="1"/>
    <col min="2572" max="2572" width="11.7109375" style="1134" customWidth="1"/>
    <col min="2573" max="2573" width="10.140625" style="1134" customWidth="1"/>
    <col min="2574" max="2574" width="15.85546875" style="1134" customWidth="1"/>
    <col min="2575" max="2575" width="3.85546875" style="1134" customWidth="1"/>
    <col min="2576" max="2576" width="16.42578125" style="1134" customWidth="1"/>
    <col min="2577" max="2577" width="11.28515625" style="1134" customWidth="1"/>
    <col min="2578" max="2578" width="10.28515625" style="1134" customWidth="1"/>
    <col min="2579" max="2579" width="10" style="1134" customWidth="1"/>
    <col min="2580" max="2815" width="9.140625" style="1134"/>
    <col min="2816" max="2816" width="4" style="1134" customWidth="1"/>
    <col min="2817" max="2817" width="15.140625" style="1134" customWidth="1"/>
    <col min="2818" max="2818" width="13.85546875" style="1134" customWidth="1"/>
    <col min="2819" max="2819" width="10.140625" style="1134" customWidth="1"/>
    <col min="2820" max="2820" width="9.140625" style="1134"/>
    <col min="2821" max="2821" width="3.42578125" style="1134" customWidth="1"/>
    <col min="2822" max="2822" width="19.5703125" style="1134" customWidth="1"/>
    <col min="2823" max="2823" width="12.28515625" style="1134" customWidth="1"/>
    <col min="2824" max="2824" width="10.42578125" style="1134" customWidth="1"/>
    <col min="2825" max="2825" width="9.140625" style="1134"/>
    <col min="2826" max="2826" width="3.5703125" style="1134" customWidth="1"/>
    <col min="2827" max="2827" width="16.42578125" style="1134" customWidth="1"/>
    <col min="2828" max="2828" width="11.7109375" style="1134" customWidth="1"/>
    <col min="2829" max="2829" width="10.140625" style="1134" customWidth="1"/>
    <col min="2830" max="2830" width="15.85546875" style="1134" customWidth="1"/>
    <col min="2831" max="2831" width="3.85546875" style="1134" customWidth="1"/>
    <col min="2832" max="2832" width="16.42578125" style="1134" customWidth="1"/>
    <col min="2833" max="2833" width="11.28515625" style="1134" customWidth="1"/>
    <col min="2834" max="2834" width="10.28515625" style="1134" customWidth="1"/>
    <col min="2835" max="2835" width="10" style="1134" customWidth="1"/>
    <col min="2836" max="3071" width="9.140625" style="1134"/>
    <col min="3072" max="3072" width="4" style="1134" customWidth="1"/>
    <col min="3073" max="3073" width="15.140625" style="1134" customWidth="1"/>
    <col min="3074" max="3074" width="13.85546875" style="1134" customWidth="1"/>
    <col min="3075" max="3075" width="10.140625" style="1134" customWidth="1"/>
    <col min="3076" max="3076" width="9.140625" style="1134"/>
    <col min="3077" max="3077" width="3.42578125" style="1134" customWidth="1"/>
    <col min="3078" max="3078" width="19.5703125" style="1134" customWidth="1"/>
    <col min="3079" max="3079" width="12.28515625" style="1134" customWidth="1"/>
    <col min="3080" max="3080" width="10.42578125" style="1134" customWidth="1"/>
    <col min="3081" max="3081" width="9.140625" style="1134"/>
    <col min="3082" max="3082" width="3.5703125" style="1134" customWidth="1"/>
    <col min="3083" max="3083" width="16.42578125" style="1134" customWidth="1"/>
    <col min="3084" max="3084" width="11.7109375" style="1134" customWidth="1"/>
    <col min="3085" max="3085" width="10.140625" style="1134" customWidth="1"/>
    <col min="3086" max="3086" width="15.85546875" style="1134" customWidth="1"/>
    <col min="3087" max="3087" width="3.85546875" style="1134" customWidth="1"/>
    <col min="3088" max="3088" width="16.42578125" style="1134" customWidth="1"/>
    <col min="3089" max="3089" width="11.28515625" style="1134" customWidth="1"/>
    <col min="3090" max="3090" width="10.28515625" style="1134" customWidth="1"/>
    <col min="3091" max="3091" width="10" style="1134" customWidth="1"/>
    <col min="3092" max="3327" width="9.140625" style="1134"/>
    <col min="3328" max="3328" width="4" style="1134" customWidth="1"/>
    <col min="3329" max="3329" width="15.140625" style="1134" customWidth="1"/>
    <col min="3330" max="3330" width="13.85546875" style="1134" customWidth="1"/>
    <col min="3331" max="3331" width="10.140625" style="1134" customWidth="1"/>
    <col min="3332" max="3332" width="9.140625" style="1134"/>
    <col min="3333" max="3333" width="3.42578125" style="1134" customWidth="1"/>
    <col min="3334" max="3334" width="19.5703125" style="1134" customWidth="1"/>
    <col min="3335" max="3335" width="12.28515625" style="1134" customWidth="1"/>
    <col min="3336" max="3336" width="10.42578125" style="1134" customWidth="1"/>
    <col min="3337" max="3337" width="9.140625" style="1134"/>
    <col min="3338" max="3338" width="3.5703125" style="1134" customWidth="1"/>
    <col min="3339" max="3339" width="16.42578125" style="1134" customWidth="1"/>
    <col min="3340" max="3340" width="11.7109375" style="1134" customWidth="1"/>
    <col min="3341" max="3341" width="10.140625" style="1134" customWidth="1"/>
    <col min="3342" max="3342" width="15.85546875" style="1134" customWidth="1"/>
    <col min="3343" max="3343" width="3.85546875" style="1134" customWidth="1"/>
    <col min="3344" max="3344" width="16.42578125" style="1134" customWidth="1"/>
    <col min="3345" max="3345" width="11.28515625" style="1134" customWidth="1"/>
    <col min="3346" max="3346" width="10.28515625" style="1134" customWidth="1"/>
    <col min="3347" max="3347" width="10" style="1134" customWidth="1"/>
    <col min="3348" max="3583" width="9.140625" style="1134"/>
    <col min="3584" max="3584" width="4" style="1134" customWidth="1"/>
    <col min="3585" max="3585" width="15.140625" style="1134" customWidth="1"/>
    <col min="3586" max="3586" width="13.85546875" style="1134" customWidth="1"/>
    <col min="3587" max="3587" width="10.140625" style="1134" customWidth="1"/>
    <col min="3588" max="3588" width="9.140625" style="1134"/>
    <col min="3589" max="3589" width="3.42578125" style="1134" customWidth="1"/>
    <col min="3590" max="3590" width="19.5703125" style="1134" customWidth="1"/>
    <col min="3591" max="3591" width="12.28515625" style="1134" customWidth="1"/>
    <col min="3592" max="3592" width="10.42578125" style="1134" customWidth="1"/>
    <col min="3593" max="3593" width="9.140625" style="1134"/>
    <col min="3594" max="3594" width="3.5703125" style="1134" customWidth="1"/>
    <col min="3595" max="3595" width="16.42578125" style="1134" customWidth="1"/>
    <col min="3596" max="3596" width="11.7109375" style="1134" customWidth="1"/>
    <col min="3597" max="3597" width="10.140625" style="1134" customWidth="1"/>
    <col min="3598" max="3598" width="15.85546875" style="1134" customWidth="1"/>
    <col min="3599" max="3599" width="3.85546875" style="1134" customWidth="1"/>
    <col min="3600" max="3600" width="16.42578125" style="1134" customWidth="1"/>
    <col min="3601" max="3601" width="11.28515625" style="1134" customWidth="1"/>
    <col min="3602" max="3602" width="10.28515625" style="1134" customWidth="1"/>
    <col min="3603" max="3603" width="10" style="1134" customWidth="1"/>
    <col min="3604" max="3839" width="9.140625" style="1134"/>
    <col min="3840" max="3840" width="4" style="1134" customWidth="1"/>
    <col min="3841" max="3841" width="15.140625" style="1134" customWidth="1"/>
    <col min="3842" max="3842" width="13.85546875" style="1134" customWidth="1"/>
    <col min="3843" max="3843" width="10.140625" style="1134" customWidth="1"/>
    <col min="3844" max="3844" width="9.140625" style="1134"/>
    <col min="3845" max="3845" width="3.42578125" style="1134" customWidth="1"/>
    <col min="3846" max="3846" width="19.5703125" style="1134" customWidth="1"/>
    <col min="3847" max="3847" width="12.28515625" style="1134" customWidth="1"/>
    <col min="3848" max="3848" width="10.42578125" style="1134" customWidth="1"/>
    <col min="3849" max="3849" width="9.140625" style="1134"/>
    <col min="3850" max="3850" width="3.5703125" style="1134" customWidth="1"/>
    <col min="3851" max="3851" width="16.42578125" style="1134" customWidth="1"/>
    <col min="3852" max="3852" width="11.7109375" style="1134" customWidth="1"/>
    <col min="3853" max="3853" width="10.140625" style="1134" customWidth="1"/>
    <col min="3854" max="3854" width="15.85546875" style="1134" customWidth="1"/>
    <col min="3855" max="3855" width="3.85546875" style="1134" customWidth="1"/>
    <col min="3856" max="3856" width="16.42578125" style="1134" customWidth="1"/>
    <col min="3857" max="3857" width="11.28515625" style="1134" customWidth="1"/>
    <col min="3858" max="3858" width="10.28515625" style="1134" customWidth="1"/>
    <col min="3859" max="3859" width="10" style="1134" customWidth="1"/>
    <col min="3860" max="4095" width="9.140625" style="1134"/>
    <col min="4096" max="4096" width="4" style="1134" customWidth="1"/>
    <col min="4097" max="4097" width="15.140625" style="1134" customWidth="1"/>
    <col min="4098" max="4098" width="13.85546875" style="1134" customWidth="1"/>
    <col min="4099" max="4099" width="10.140625" style="1134" customWidth="1"/>
    <col min="4100" max="4100" width="9.140625" style="1134"/>
    <col min="4101" max="4101" width="3.42578125" style="1134" customWidth="1"/>
    <col min="4102" max="4102" width="19.5703125" style="1134" customWidth="1"/>
    <col min="4103" max="4103" width="12.28515625" style="1134" customWidth="1"/>
    <col min="4104" max="4104" width="10.42578125" style="1134" customWidth="1"/>
    <col min="4105" max="4105" width="9.140625" style="1134"/>
    <col min="4106" max="4106" width="3.5703125" style="1134" customWidth="1"/>
    <col min="4107" max="4107" width="16.42578125" style="1134" customWidth="1"/>
    <col min="4108" max="4108" width="11.7109375" style="1134" customWidth="1"/>
    <col min="4109" max="4109" width="10.140625" style="1134" customWidth="1"/>
    <col min="4110" max="4110" width="15.85546875" style="1134" customWidth="1"/>
    <col min="4111" max="4111" width="3.85546875" style="1134" customWidth="1"/>
    <col min="4112" max="4112" width="16.42578125" style="1134" customWidth="1"/>
    <col min="4113" max="4113" width="11.28515625" style="1134" customWidth="1"/>
    <col min="4114" max="4114" width="10.28515625" style="1134" customWidth="1"/>
    <col min="4115" max="4115" width="10" style="1134" customWidth="1"/>
    <col min="4116" max="4351" width="9.140625" style="1134"/>
    <col min="4352" max="4352" width="4" style="1134" customWidth="1"/>
    <col min="4353" max="4353" width="15.140625" style="1134" customWidth="1"/>
    <col min="4354" max="4354" width="13.85546875" style="1134" customWidth="1"/>
    <col min="4355" max="4355" width="10.140625" style="1134" customWidth="1"/>
    <col min="4356" max="4356" width="9.140625" style="1134"/>
    <col min="4357" max="4357" width="3.42578125" style="1134" customWidth="1"/>
    <col min="4358" max="4358" width="19.5703125" style="1134" customWidth="1"/>
    <col min="4359" max="4359" width="12.28515625" style="1134" customWidth="1"/>
    <col min="4360" max="4360" width="10.42578125" style="1134" customWidth="1"/>
    <col min="4361" max="4361" width="9.140625" style="1134"/>
    <col min="4362" max="4362" width="3.5703125" style="1134" customWidth="1"/>
    <col min="4363" max="4363" width="16.42578125" style="1134" customWidth="1"/>
    <col min="4364" max="4364" width="11.7109375" style="1134" customWidth="1"/>
    <col min="4365" max="4365" width="10.140625" style="1134" customWidth="1"/>
    <col min="4366" max="4366" width="15.85546875" style="1134" customWidth="1"/>
    <col min="4367" max="4367" width="3.85546875" style="1134" customWidth="1"/>
    <col min="4368" max="4368" width="16.42578125" style="1134" customWidth="1"/>
    <col min="4369" max="4369" width="11.28515625" style="1134" customWidth="1"/>
    <col min="4370" max="4370" width="10.28515625" style="1134" customWidth="1"/>
    <col min="4371" max="4371" width="10" style="1134" customWidth="1"/>
    <col min="4372" max="4607" width="9.140625" style="1134"/>
    <col min="4608" max="4608" width="4" style="1134" customWidth="1"/>
    <col min="4609" max="4609" width="15.140625" style="1134" customWidth="1"/>
    <col min="4610" max="4610" width="13.85546875" style="1134" customWidth="1"/>
    <col min="4611" max="4611" width="10.140625" style="1134" customWidth="1"/>
    <col min="4612" max="4612" width="9.140625" style="1134"/>
    <col min="4613" max="4613" width="3.42578125" style="1134" customWidth="1"/>
    <col min="4614" max="4614" width="19.5703125" style="1134" customWidth="1"/>
    <col min="4615" max="4615" width="12.28515625" style="1134" customWidth="1"/>
    <col min="4616" max="4616" width="10.42578125" style="1134" customWidth="1"/>
    <col min="4617" max="4617" width="9.140625" style="1134"/>
    <col min="4618" max="4618" width="3.5703125" style="1134" customWidth="1"/>
    <col min="4619" max="4619" width="16.42578125" style="1134" customWidth="1"/>
    <col min="4620" max="4620" width="11.7109375" style="1134" customWidth="1"/>
    <col min="4621" max="4621" width="10.140625" style="1134" customWidth="1"/>
    <col min="4622" max="4622" width="15.85546875" style="1134" customWidth="1"/>
    <col min="4623" max="4623" width="3.85546875" style="1134" customWidth="1"/>
    <col min="4624" max="4624" width="16.42578125" style="1134" customWidth="1"/>
    <col min="4625" max="4625" width="11.28515625" style="1134" customWidth="1"/>
    <col min="4626" max="4626" width="10.28515625" style="1134" customWidth="1"/>
    <col min="4627" max="4627" width="10" style="1134" customWidth="1"/>
    <col min="4628" max="4863" width="9.140625" style="1134"/>
    <col min="4864" max="4864" width="4" style="1134" customWidth="1"/>
    <col min="4865" max="4865" width="15.140625" style="1134" customWidth="1"/>
    <col min="4866" max="4866" width="13.85546875" style="1134" customWidth="1"/>
    <col min="4867" max="4867" width="10.140625" style="1134" customWidth="1"/>
    <col min="4868" max="4868" width="9.140625" style="1134"/>
    <col min="4869" max="4869" width="3.42578125" style="1134" customWidth="1"/>
    <col min="4870" max="4870" width="19.5703125" style="1134" customWidth="1"/>
    <col min="4871" max="4871" width="12.28515625" style="1134" customWidth="1"/>
    <col min="4872" max="4872" width="10.42578125" style="1134" customWidth="1"/>
    <col min="4873" max="4873" width="9.140625" style="1134"/>
    <col min="4874" max="4874" width="3.5703125" style="1134" customWidth="1"/>
    <col min="4875" max="4875" width="16.42578125" style="1134" customWidth="1"/>
    <col min="4876" max="4876" width="11.7109375" style="1134" customWidth="1"/>
    <col min="4877" max="4877" width="10.140625" style="1134" customWidth="1"/>
    <col min="4878" max="4878" width="15.85546875" style="1134" customWidth="1"/>
    <col min="4879" max="4879" width="3.85546875" style="1134" customWidth="1"/>
    <col min="4880" max="4880" width="16.42578125" style="1134" customWidth="1"/>
    <col min="4881" max="4881" width="11.28515625" style="1134" customWidth="1"/>
    <col min="4882" max="4882" width="10.28515625" style="1134" customWidth="1"/>
    <col min="4883" max="4883" width="10" style="1134" customWidth="1"/>
    <col min="4884" max="5119" width="9.140625" style="1134"/>
    <col min="5120" max="5120" width="4" style="1134" customWidth="1"/>
    <col min="5121" max="5121" width="15.140625" style="1134" customWidth="1"/>
    <col min="5122" max="5122" width="13.85546875" style="1134" customWidth="1"/>
    <col min="5123" max="5123" width="10.140625" style="1134" customWidth="1"/>
    <col min="5124" max="5124" width="9.140625" style="1134"/>
    <col min="5125" max="5125" width="3.42578125" style="1134" customWidth="1"/>
    <col min="5126" max="5126" width="19.5703125" style="1134" customWidth="1"/>
    <col min="5127" max="5127" width="12.28515625" style="1134" customWidth="1"/>
    <col min="5128" max="5128" width="10.42578125" style="1134" customWidth="1"/>
    <col min="5129" max="5129" width="9.140625" style="1134"/>
    <col min="5130" max="5130" width="3.5703125" style="1134" customWidth="1"/>
    <col min="5131" max="5131" width="16.42578125" style="1134" customWidth="1"/>
    <col min="5132" max="5132" width="11.7109375" style="1134" customWidth="1"/>
    <col min="5133" max="5133" width="10.140625" style="1134" customWidth="1"/>
    <col min="5134" max="5134" width="15.85546875" style="1134" customWidth="1"/>
    <col min="5135" max="5135" width="3.85546875" style="1134" customWidth="1"/>
    <col min="5136" max="5136" width="16.42578125" style="1134" customWidth="1"/>
    <col min="5137" max="5137" width="11.28515625" style="1134" customWidth="1"/>
    <col min="5138" max="5138" width="10.28515625" style="1134" customWidth="1"/>
    <col min="5139" max="5139" width="10" style="1134" customWidth="1"/>
    <col min="5140" max="5375" width="9.140625" style="1134"/>
    <col min="5376" max="5376" width="4" style="1134" customWidth="1"/>
    <col min="5377" max="5377" width="15.140625" style="1134" customWidth="1"/>
    <col min="5378" max="5378" width="13.85546875" style="1134" customWidth="1"/>
    <col min="5379" max="5379" width="10.140625" style="1134" customWidth="1"/>
    <col min="5380" max="5380" width="9.140625" style="1134"/>
    <col min="5381" max="5381" width="3.42578125" style="1134" customWidth="1"/>
    <col min="5382" max="5382" width="19.5703125" style="1134" customWidth="1"/>
    <col min="5383" max="5383" width="12.28515625" style="1134" customWidth="1"/>
    <col min="5384" max="5384" width="10.42578125" style="1134" customWidth="1"/>
    <col min="5385" max="5385" width="9.140625" style="1134"/>
    <col min="5386" max="5386" width="3.5703125" style="1134" customWidth="1"/>
    <col min="5387" max="5387" width="16.42578125" style="1134" customWidth="1"/>
    <col min="5388" max="5388" width="11.7109375" style="1134" customWidth="1"/>
    <col min="5389" max="5389" width="10.140625" style="1134" customWidth="1"/>
    <col min="5390" max="5390" width="15.85546875" style="1134" customWidth="1"/>
    <col min="5391" max="5391" width="3.85546875" style="1134" customWidth="1"/>
    <col min="5392" max="5392" width="16.42578125" style="1134" customWidth="1"/>
    <col min="5393" max="5393" width="11.28515625" style="1134" customWidth="1"/>
    <col min="5394" max="5394" width="10.28515625" style="1134" customWidth="1"/>
    <col min="5395" max="5395" width="10" style="1134" customWidth="1"/>
    <col min="5396" max="5631" width="9.140625" style="1134"/>
    <col min="5632" max="5632" width="4" style="1134" customWidth="1"/>
    <col min="5633" max="5633" width="15.140625" style="1134" customWidth="1"/>
    <col min="5634" max="5634" width="13.85546875" style="1134" customWidth="1"/>
    <col min="5635" max="5635" width="10.140625" style="1134" customWidth="1"/>
    <col min="5636" max="5636" width="9.140625" style="1134"/>
    <col min="5637" max="5637" width="3.42578125" style="1134" customWidth="1"/>
    <col min="5638" max="5638" width="19.5703125" style="1134" customWidth="1"/>
    <col min="5639" max="5639" width="12.28515625" style="1134" customWidth="1"/>
    <col min="5640" max="5640" width="10.42578125" style="1134" customWidth="1"/>
    <col min="5641" max="5641" width="9.140625" style="1134"/>
    <col min="5642" max="5642" width="3.5703125" style="1134" customWidth="1"/>
    <col min="5643" max="5643" width="16.42578125" style="1134" customWidth="1"/>
    <col min="5644" max="5644" width="11.7109375" style="1134" customWidth="1"/>
    <col min="5645" max="5645" width="10.140625" style="1134" customWidth="1"/>
    <col min="5646" max="5646" width="15.85546875" style="1134" customWidth="1"/>
    <col min="5647" max="5647" width="3.85546875" style="1134" customWidth="1"/>
    <col min="5648" max="5648" width="16.42578125" style="1134" customWidth="1"/>
    <col min="5649" max="5649" width="11.28515625" style="1134" customWidth="1"/>
    <col min="5650" max="5650" width="10.28515625" style="1134" customWidth="1"/>
    <col min="5651" max="5651" width="10" style="1134" customWidth="1"/>
    <col min="5652" max="5887" width="9.140625" style="1134"/>
    <col min="5888" max="5888" width="4" style="1134" customWidth="1"/>
    <col min="5889" max="5889" width="15.140625" style="1134" customWidth="1"/>
    <col min="5890" max="5890" width="13.85546875" style="1134" customWidth="1"/>
    <col min="5891" max="5891" width="10.140625" style="1134" customWidth="1"/>
    <col min="5892" max="5892" width="9.140625" style="1134"/>
    <col min="5893" max="5893" width="3.42578125" style="1134" customWidth="1"/>
    <col min="5894" max="5894" width="19.5703125" style="1134" customWidth="1"/>
    <col min="5895" max="5895" width="12.28515625" style="1134" customWidth="1"/>
    <col min="5896" max="5896" width="10.42578125" style="1134" customWidth="1"/>
    <col min="5897" max="5897" width="9.140625" style="1134"/>
    <col min="5898" max="5898" width="3.5703125" style="1134" customWidth="1"/>
    <col min="5899" max="5899" width="16.42578125" style="1134" customWidth="1"/>
    <col min="5900" max="5900" width="11.7109375" style="1134" customWidth="1"/>
    <col min="5901" max="5901" width="10.140625" style="1134" customWidth="1"/>
    <col min="5902" max="5902" width="15.85546875" style="1134" customWidth="1"/>
    <col min="5903" max="5903" width="3.85546875" style="1134" customWidth="1"/>
    <col min="5904" max="5904" width="16.42578125" style="1134" customWidth="1"/>
    <col min="5905" max="5905" width="11.28515625" style="1134" customWidth="1"/>
    <col min="5906" max="5906" width="10.28515625" style="1134" customWidth="1"/>
    <col min="5907" max="5907" width="10" style="1134" customWidth="1"/>
    <col min="5908" max="6143" width="9.140625" style="1134"/>
    <col min="6144" max="6144" width="4" style="1134" customWidth="1"/>
    <col min="6145" max="6145" width="15.140625" style="1134" customWidth="1"/>
    <col min="6146" max="6146" width="13.85546875" style="1134" customWidth="1"/>
    <col min="6147" max="6147" width="10.140625" style="1134" customWidth="1"/>
    <col min="6148" max="6148" width="9.140625" style="1134"/>
    <col min="6149" max="6149" width="3.42578125" style="1134" customWidth="1"/>
    <col min="6150" max="6150" width="19.5703125" style="1134" customWidth="1"/>
    <col min="6151" max="6151" width="12.28515625" style="1134" customWidth="1"/>
    <col min="6152" max="6152" width="10.42578125" style="1134" customWidth="1"/>
    <col min="6153" max="6153" width="9.140625" style="1134"/>
    <col min="6154" max="6154" width="3.5703125" style="1134" customWidth="1"/>
    <col min="6155" max="6155" width="16.42578125" style="1134" customWidth="1"/>
    <col min="6156" max="6156" width="11.7109375" style="1134" customWidth="1"/>
    <col min="6157" max="6157" width="10.140625" style="1134" customWidth="1"/>
    <col min="6158" max="6158" width="15.85546875" style="1134" customWidth="1"/>
    <col min="6159" max="6159" width="3.85546875" style="1134" customWidth="1"/>
    <col min="6160" max="6160" width="16.42578125" style="1134" customWidth="1"/>
    <col min="6161" max="6161" width="11.28515625" style="1134" customWidth="1"/>
    <col min="6162" max="6162" width="10.28515625" style="1134" customWidth="1"/>
    <col min="6163" max="6163" width="10" style="1134" customWidth="1"/>
    <col min="6164" max="6399" width="9.140625" style="1134"/>
    <col min="6400" max="6400" width="4" style="1134" customWidth="1"/>
    <col min="6401" max="6401" width="15.140625" style="1134" customWidth="1"/>
    <col min="6402" max="6402" width="13.85546875" style="1134" customWidth="1"/>
    <col min="6403" max="6403" width="10.140625" style="1134" customWidth="1"/>
    <col min="6404" max="6404" width="9.140625" style="1134"/>
    <col min="6405" max="6405" width="3.42578125" style="1134" customWidth="1"/>
    <col min="6406" max="6406" width="19.5703125" style="1134" customWidth="1"/>
    <col min="6407" max="6407" width="12.28515625" style="1134" customWidth="1"/>
    <col min="6408" max="6408" width="10.42578125" style="1134" customWidth="1"/>
    <col min="6409" max="6409" width="9.140625" style="1134"/>
    <col min="6410" max="6410" width="3.5703125" style="1134" customWidth="1"/>
    <col min="6411" max="6411" width="16.42578125" style="1134" customWidth="1"/>
    <col min="6412" max="6412" width="11.7109375" style="1134" customWidth="1"/>
    <col min="6413" max="6413" width="10.140625" style="1134" customWidth="1"/>
    <col min="6414" max="6414" width="15.85546875" style="1134" customWidth="1"/>
    <col min="6415" max="6415" width="3.85546875" style="1134" customWidth="1"/>
    <col min="6416" max="6416" width="16.42578125" style="1134" customWidth="1"/>
    <col min="6417" max="6417" width="11.28515625" style="1134" customWidth="1"/>
    <col min="6418" max="6418" width="10.28515625" style="1134" customWidth="1"/>
    <col min="6419" max="6419" width="10" style="1134" customWidth="1"/>
    <col min="6420" max="6655" width="9.140625" style="1134"/>
    <col min="6656" max="6656" width="4" style="1134" customWidth="1"/>
    <col min="6657" max="6657" width="15.140625" style="1134" customWidth="1"/>
    <col min="6658" max="6658" width="13.85546875" style="1134" customWidth="1"/>
    <col min="6659" max="6659" width="10.140625" style="1134" customWidth="1"/>
    <col min="6660" max="6660" width="9.140625" style="1134"/>
    <col min="6661" max="6661" width="3.42578125" style="1134" customWidth="1"/>
    <col min="6662" max="6662" width="19.5703125" style="1134" customWidth="1"/>
    <col min="6663" max="6663" width="12.28515625" style="1134" customWidth="1"/>
    <col min="6664" max="6664" width="10.42578125" style="1134" customWidth="1"/>
    <col min="6665" max="6665" width="9.140625" style="1134"/>
    <col min="6666" max="6666" width="3.5703125" style="1134" customWidth="1"/>
    <col min="6667" max="6667" width="16.42578125" style="1134" customWidth="1"/>
    <col min="6668" max="6668" width="11.7109375" style="1134" customWidth="1"/>
    <col min="6669" max="6669" width="10.140625" style="1134" customWidth="1"/>
    <col min="6670" max="6670" width="15.85546875" style="1134" customWidth="1"/>
    <col min="6671" max="6671" width="3.85546875" style="1134" customWidth="1"/>
    <col min="6672" max="6672" width="16.42578125" style="1134" customWidth="1"/>
    <col min="6673" max="6673" width="11.28515625" style="1134" customWidth="1"/>
    <col min="6674" max="6674" width="10.28515625" style="1134" customWidth="1"/>
    <col min="6675" max="6675" width="10" style="1134" customWidth="1"/>
    <col min="6676" max="6911" width="9.140625" style="1134"/>
    <col min="6912" max="6912" width="4" style="1134" customWidth="1"/>
    <col min="6913" max="6913" width="15.140625" style="1134" customWidth="1"/>
    <col min="6914" max="6914" width="13.85546875" style="1134" customWidth="1"/>
    <col min="6915" max="6915" width="10.140625" style="1134" customWidth="1"/>
    <col min="6916" max="6916" width="9.140625" style="1134"/>
    <col min="6917" max="6917" width="3.42578125" style="1134" customWidth="1"/>
    <col min="6918" max="6918" width="19.5703125" style="1134" customWidth="1"/>
    <col min="6919" max="6919" width="12.28515625" style="1134" customWidth="1"/>
    <col min="6920" max="6920" width="10.42578125" style="1134" customWidth="1"/>
    <col min="6921" max="6921" width="9.140625" style="1134"/>
    <col min="6922" max="6922" width="3.5703125" style="1134" customWidth="1"/>
    <col min="6923" max="6923" width="16.42578125" style="1134" customWidth="1"/>
    <col min="6924" max="6924" width="11.7109375" style="1134" customWidth="1"/>
    <col min="6925" max="6925" width="10.140625" style="1134" customWidth="1"/>
    <col min="6926" max="6926" width="15.85546875" style="1134" customWidth="1"/>
    <col min="6927" max="6927" width="3.85546875" style="1134" customWidth="1"/>
    <col min="6928" max="6928" width="16.42578125" style="1134" customWidth="1"/>
    <col min="6929" max="6929" width="11.28515625" style="1134" customWidth="1"/>
    <col min="6930" max="6930" width="10.28515625" style="1134" customWidth="1"/>
    <col min="6931" max="6931" width="10" style="1134" customWidth="1"/>
    <col min="6932" max="7167" width="9.140625" style="1134"/>
    <col min="7168" max="7168" width="4" style="1134" customWidth="1"/>
    <col min="7169" max="7169" width="15.140625" style="1134" customWidth="1"/>
    <col min="7170" max="7170" width="13.85546875" style="1134" customWidth="1"/>
    <col min="7171" max="7171" width="10.140625" style="1134" customWidth="1"/>
    <col min="7172" max="7172" width="9.140625" style="1134"/>
    <col min="7173" max="7173" width="3.42578125" style="1134" customWidth="1"/>
    <col min="7174" max="7174" width="19.5703125" style="1134" customWidth="1"/>
    <col min="7175" max="7175" width="12.28515625" style="1134" customWidth="1"/>
    <col min="7176" max="7176" width="10.42578125" style="1134" customWidth="1"/>
    <col min="7177" max="7177" width="9.140625" style="1134"/>
    <col min="7178" max="7178" width="3.5703125" style="1134" customWidth="1"/>
    <col min="7179" max="7179" width="16.42578125" style="1134" customWidth="1"/>
    <col min="7180" max="7180" width="11.7109375" style="1134" customWidth="1"/>
    <col min="7181" max="7181" width="10.140625" style="1134" customWidth="1"/>
    <col min="7182" max="7182" width="15.85546875" style="1134" customWidth="1"/>
    <col min="7183" max="7183" width="3.85546875" style="1134" customWidth="1"/>
    <col min="7184" max="7184" width="16.42578125" style="1134" customWidth="1"/>
    <col min="7185" max="7185" width="11.28515625" style="1134" customWidth="1"/>
    <col min="7186" max="7186" width="10.28515625" style="1134" customWidth="1"/>
    <col min="7187" max="7187" width="10" style="1134" customWidth="1"/>
    <col min="7188" max="7423" width="9.140625" style="1134"/>
    <col min="7424" max="7424" width="4" style="1134" customWidth="1"/>
    <col min="7425" max="7425" width="15.140625" style="1134" customWidth="1"/>
    <col min="7426" max="7426" width="13.85546875" style="1134" customWidth="1"/>
    <col min="7427" max="7427" width="10.140625" style="1134" customWidth="1"/>
    <col min="7428" max="7428" width="9.140625" style="1134"/>
    <col min="7429" max="7429" width="3.42578125" style="1134" customWidth="1"/>
    <col min="7430" max="7430" width="19.5703125" style="1134" customWidth="1"/>
    <col min="7431" max="7431" width="12.28515625" style="1134" customWidth="1"/>
    <col min="7432" max="7432" width="10.42578125" style="1134" customWidth="1"/>
    <col min="7433" max="7433" width="9.140625" style="1134"/>
    <col min="7434" max="7434" width="3.5703125" style="1134" customWidth="1"/>
    <col min="7435" max="7435" width="16.42578125" style="1134" customWidth="1"/>
    <col min="7436" max="7436" width="11.7109375" style="1134" customWidth="1"/>
    <col min="7437" max="7437" width="10.140625" style="1134" customWidth="1"/>
    <col min="7438" max="7438" width="15.85546875" style="1134" customWidth="1"/>
    <col min="7439" max="7439" width="3.85546875" style="1134" customWidth="1"/>
    <col min="7440" max="7440" width="16.42578125" style="1134" customWidth="1"/>
    <col min="7441" max="7441" width="11.28515625" style="1134" customWidth="1"/>
    <col min="7442" max="7442" width="10.28515625" style="1134" customWidth="1"/>
    <col min="7443" max="7443" width="10" style="1134" customWidth="1"/>
    <col min="7444" max="7679" width="9.140625" style="1134"/>
    <col min="7680" max="7680" width="4" style="1134" customWidth="1"/>
    <col min="7681" max="7681" width="15.140625" style="1134" customWidth="1"/>
    <col min="7682" max="7682" width="13.85546875" style="1134" customWidth="1"/>
    <col min="7683" max="7683" width="10.140625" style="1134" customWidth="1"/>
    <col min="7684" max="7684" width="9.140625" style="1134"/>
    <col min="7685" max="7685" width="3.42578125" style="1134" customWidth="1"/>
    <col min="7686" max="7686" width="19.5703125" style="1134" customWidth="1"/>
    <col min="7687" max="7687" width="12.28515625" style="1134" customWidth="1"/>
    <col min="7688" max="7688" width="10.42578125" style="1134" customWidth="1"/>
    <col min="7689" max="7689" width="9.140625" style="1134"/>
    <col min="7690" max="7690" width="3.5703125" style="1134" customWidth="1"/>
    <col min="7691" max="7691" width="16.42578125" style="1134" customWidth="1"/>
    <col min="7692" max="7692" width="11.7109375" style="1134" customWidth="1"/>
    <col min="7693" max="7693" width="10.140625" style="1134" customWidth="1"/>
    <col min="7694" max="7694" width="15.85546875" style="1134" customWidth="1"/>
    <col min="7695" max="7695" width="3.85546875" style="1134" customWidth="1"/>
    <col min="7696" max="7696" width="16.42578125" style="1134" customWidth="1"/>
    <col min="7697" max="7697" width="11.28515625" style="1134" customWidth="1"/>
    <col min="7698" max="7698" width="10.28515625" style="1134" customWidth="1"/>
    <col min="7699" max="7699" width="10" style="1134" customWidth="1"/>
    <col min="7700" max="7935" width="9.140625" style="1134"/>
    <col min="7936" max="7936" width="4" style="1134" customWidth="1"/>
    <col min="7937" max="7937" width="15.140625" style="1134" customWidth="1"/>
    <col min="7938" max="7938" width="13.85546875" style="1134" customWidth="1"/>
    <col min="7939" max="7939" width="10.140625" style="1134" customWidth="1"/>
    <col min="7940" max="7940" width="9.140625" style="1134"/>
    <col min="7941" max="7941" width="3.42578125" style="1134" customWidth="1"/>
    <col min="7942" max="7942" width="19.5703125" style="1134" customWidth="1"/>
    <col min="7943" max="7943" width="12.28515625" style="1134" customWidth="1"/>
    <col min="7944" max="7944" width="10.42578125" style="1134" customWidth="1"/>
    <col min="7945" max="7945" width="9.140625" style="1134"/>
    <col min="7946" max="7946" width="3.5703125" style="1134" customWidth="1"/>
    <col min="7947" max="7947" width="16.42578125" style="1134" customWidth="1"/>
    <col min="7948" max="7948" width="11.7109375" style="1134" customWidth="1"/>
    <col min="7949" max="7949" width="10.140625" style="1134" customWidth="1"/>
    <col min="7950" max="7950" width="15.85546875" style="1134" customWidth="1"/>
    <col min="7951" max="7951" width="3.85546875" style="1134" customWidth="1"/>
    <col min="7952" max="7952" width="16.42578125" style="1134" customWidth="1"/>
    <col min="7953" max="7953" width="11.28515625" style="1134" customWidth="1"/>
    <col min="7954" max="7954" width="10.28515625" style="1134" customWidth="1"/>
    <col min="7955" max="7955" width="10" style="1134" customWidth="1"/>
    <col min="7956" max="8191" width="9.140625" style="1134"/>
    <col min="8192" max="8192" width="4" style="1134" customWidth="1"/>
    <col min="8193" max="8193" width="15.140625" style="1134" customWidth="1"/>
    <col min="8194" max="8194" width="13.85546875" style="1134" customWidth="1"/>
    <col min="8195" max="8195" width="10.140625" style="1134" customWidth="1"/>
    <col min="8196" max="8196" width="9.140625" style="1134"/>
    <col min="8197" max="8197" width="3.42578125" style="1134" customWidth="1"/>
    <col min="8198" max="8198" width="19.5703125" style="1134" customWidth="1"/>
    <col min="8199" max="8199" width="12.28515625" style="1134" customWidth="1"/>
    <col min="8200" max="8200" width="10.42578125" style="1134" customWidth="1"/>
    <col min="8201" max="8201" width="9.140625" style="1134"/>
    <col min="8202" max="8202" width="3.5703125" style="1134" customWidth="1"/>
    <col min="8203" max="8203" width="16.42578125" style="1134" customWidth="1"/>
    <col min="8204" max="8204" width="11.7109375" style="1134" customWidth="1"/>
    <col min="8205" max="8205" width="10.140625" style="1134" customWidth="1"/>
    <col min="8206" max="8206" width="15.85546875" style="1134" customWidth="1"/>
    <col min="8207" max="8207" width="3.85546875" style="1134" customWidth="1"/>
    <col min="8208" max="8208" width="16.42578125" style="1134" customWidth="1"/>
    <col min="8209" max="8209" width="11.28515625" style="1134" customWidth="1"/>
    <col min="8210" max="8210" width="10.28515625" style="1134" customWidth="1"/>
    <col min="8211" max="8211" width="10" style="1134" customWidth="1"/>
    <col min="8212" max="8447" width="9.140625" style="1134"/>
    <col min="8448" max="8448" width="4" style="1134" customWidth="1"/>
    <col min="8449" max="8449" width="15.140625" style="1134" customWidth="1"/>
    <col min="8450" max="8450" width="13.85546875" style="1134" customWidth="1"/>
    <col min="8451" max="8451" width="10.140625" style="1134" customWidth="1"/>
    <col min="8452" max="8452" width="9.140625" style="1134"/>
    <col min="8453" max="8453" width="3.42578125" style="1134" customWidth="1"/>
    <col min="8454" max="8454" width="19.5703125" style="1134" customWidth="1"/>
    <col min="8455" max="8455" width="12.28515625" style="1134" customWidth="1"/>
    <col min="8456" max="8456" width="10.42578125" style="1134" customWidth="1"/>
    <col min="8457" max="8457" width="9.140625" style="1134"/>
    <col min="8458" max="8458" width="3.5703125" style="1134" customWidth="1"/>
    <col min="8459" max="8459" width="16.42578125" style="1134" customWidth="1"/>
    <col min="8460" max="8460" width="11.7109375" style="1134" customWidth="1"/>
    <col min="8461" max="8461" width="10.140625" style="1134" customWidth="1"/>
    <col min="8462" max="8462" width="15.85546875" style="1134" customWidth="1"/>
    <col min="8463" max="8463" width="3.85546875" style="1134" customWidth="1"/>
    <col min="8464" max="8464" width="16.42578125" style="1134" customWidth="1"/>
    <col min="8465" max="8465" width="11.28515625" style="1134" customWidth="1"/>
    <col min="8466" max="8466" width="10.28515625" style="1134" customWidth="1"/>
    <col min="8467" max="8467" width="10" style="1134" customWidth="1"/>
    <col min="8468" max="8703" width="9.140625" style="1134"/>
    <col min="8704" max="8704" width="4" style="1134" customWidth="1"/>
    <col min="8705" max="8705" width="15.140625" style="1134" customWidth="1"/>
    <col min="8706" max="8706" width="13.85546875" style="1134" customWidth="1"/>
    <col min="8707" max="8707" width="10.140625" style="1134" customWidth="1"/>
    <col min="8708" max="8708" width="9.140625" style="1134"/>
    <col min="8709" max="8709" width="3.42578125" style="1134" customWidth="1"/>
    <col min="8710" max="8710" width="19.5703125" style="1134" customWidth="1"/>
    <col min="8711" max="8711" width="12.28515625" style="1134" customWidth="1"/>
    <col min="8712" max="8712" width="10.42578125" style="1134" customWidth="1"/>
    <col min="8713" max="8713" width="9.140625" style="1134"/>
    <col min="8714" max="8714" width="3.5703125" style="1134" customWidth="1"/>
    <col min="8715" max="8715" width="16.42578125" style="1134" customWidth="1"/>
    <col min="8716" max="8716" width="11.7109375" style="1134" customWidth="1"/>
    <col min="8717" max="8717" width="10.140625" style="1134" customWidth="1"/>
    <col min="8718" max="8718" width="15.85546875" style="1134" customWidth="1"/>
    <col min="8719" max="8719" width="3.85546875" style="1134" customWidth="1"/>
    <col min="8720" max="8720" width="16.42578125" style="1134" customWidth="1"/>
    <col min="8721" max="8721" width="11.28515625" style="1134" customWidth="1"/>
    <col min="8722" max="8722" width="10.28515625" style="1134" customWidth="1"/>
    <col min="8723" max="8723" width="10" style="1134" customWidth="1"/>
    <col min="8724" max="8959" width="9.140625" style="1134"/>
    <col min="8960" max="8960" width="4" style="1134" customWidth="1"/>
    <col min="8961" max="8961" width="15.140625" style="1134" customWidth="1"/>
    <col min="8962" max="8962" width="13.85546875" style="1134" customWidth="1"/>
    <col min="8963" max="8963" width="10.140625" style="1134" customWidth="1"/>
    <col min="8964" max="8964" width="9.140625" style="1134"/>
    <col min="8965" max="8965" width="3.42578125" style="1134" customWidth="1"/>
    <col min="8966" max="8966" width="19.5703125" style="1134" customWidth="1"/>
    <col min="8967" max="8967" width="12.28515625" style="1134" customWidth="1"/>
    <col min="8968" max="8968" width="10.42578125" style="1134" customWidth="1"/>
    <col min="8969" max="8969" width="9.140625" style="1134"/>
    <col min="8970" max="8970" width="3.5703125" style="1134" customWidth="1"/>
    <col min="8971" max="8971" width="16.42578125" style="1134" customWidth="1"/>
    <col min="8972" max="8972" width="11.7109375" style="1134" customWidth="1"/>
    <col min="8973" max="8973" width="10.140625" style="1134" customWidth="1"/>
    <col min="8974" max="8974" width="15.85546875" style="1134" customWidth="1"/>
    <col min="8975" max="8975" width="3.85546875" style="1134" customWidth="1"/>
    <col min="8976" max="8976" width="16.42578125" style="1134" customWidth="1"/>
    <col min="8977" max="8977" width="11.28515625" style="1134" customWidth="1"/>
    <col min="8978" max="8978" width="10.28515625" style="1134" customWidth="1"/>
    <col min="8979" max="8979" width="10" style="1134" customWidth="1"/>
    <col min="8980" max="9215" width="9.140625" style="1134"/>
    <col min="9216" max="9216" width="4" style="1134" customWidth="1"/>
    <col min="9217" max="9217" width="15.140625" style="1134" customWidth="1"/>
    <col min="9218" max="9218" width="13.85546875" style="1134" customWidth="1"/>
    <col min="9219" max="9219" width="10.140625" style="1134" customWidth="1"/>
    <col min="9220" max="9220" width="9.140625" style="1134"/>
    <col min="9221" max="9221" width="3.42578125" style="1134" customWidth="1"/>
    <col min="9222" max="9222" width="19.5703125" style="1134" customWidth="1"/>
    <col min="9223" max="9223" width="12.28515625" style="1134" customWidth="1"/>
    <col min="9224" max="9224" width="10.42578125" style="1134" customWidth="1"/>
    <col min="9225" max="9225" width="9.140625" style="1134"/>
    <col min="9226" max="9226" width="3.5703125" style="1134" customWidth="1"/>
    <col min="9227" max="9227" width="16.42578125" style="1134" customWidth="1"/>
    <col min="9228" max="9228" width="11.7109375" style="1134" customWidth="1"/>
    <col min="9229" max="9229" width="10.140625" style="1134" customWidth="1"/>
    <col min="9230" max="9230" width="15.85546875" style="1134" customWidth="1"/>
    <col min="9231" max="9231" width="3.85546875" style="1134" customWidth="1"/>
    <col min="9232" max="9232" width="16.42578125" style="1134" customWidth="1"/>
    <col min="9233" max="9233" width="11.28515625" style="1134" customWidth="1"/>
    <col min="9234" max="9234" width="10.28515625" style="1134" customWidth="1"/>
    <col min="9235" max="9235" width="10" style="1134" customWidth="1"/>
    <col min="9236" max="9471" width="9.140625" style="1134"/>
    <col min="9472" max="9472" width="4" style="1134" customWidth="1"/>
    <col min="9473" max="9473" width="15.140625" style="1134" customWidth="1"/>
    <col min="9474" max="9474" width="13.85546875" style="1134" customWidth="1"/>
    <col min="9475" max="9475" width="10.140625" style="1134" customWidth="1"/>
    <col min="9476" max="9476" width="9.140625" style="1134"/>
    <col min="9477" max="9477" width="3.42578125" style="1134" customWidth="1"/>
    <col min="9478" max="9478" width="19.5703125" style="1134" customWidth="1"/>
    <col min="9479" max="9479" width="12.28515625" style="1134" customWidth="1"/>
    <col min="9480" max="9480" width="10.42578125" style="1134" customWidth="1"/>
    <col min="9481" max="9481" width="9.140625" style="1134"/>
    <col min="9482" max="9482" width="3.5703125" style="1134" customWidth="1"/>
    <col min="9483" max="9483" width="16.42578125" style="1134" customWidth="1"/>
    <col min="9484" max="9484" width="11.7109375" style="1134" customWidth="1"/>
    <col min="9485" max="9485" width="10.140625" style="1134" customWidth="1"/>
    <col min="9486" max="9486" width="15.85546875" style="1134" customWidth="1"/>
    <col min="9487" max="9487" width="3.85546875" style="1134" customWidth="1"/>
    <col min="9488" max="9488" width="16.42578125" style="1134" customWidth="1"/>
    <col min="9489" max="9489" width="11.28515625" style="1134" customWidth="1"/>
    <col min="9490" max="9490" width="10.28515625" style="1134" customWidth="1"/>
    <col min="9491" max="9491" width="10" style="1134" customWidth="1"/>
    <col min="9492" max="9727" width="9.140625" style="1134"/>
    <col min="9728" max="9728" width="4" style="1134" customWidth="1"/>
    <col min="9729" max="9729" width="15.140625" style="1134" customWidth="1"/>
    <col min="9730" max="9730" width="13.85546875" style="1134" customWidth="1"/>
    <col min="9731" max="9731" width="10.140625" style="1134" customWidth="1"/>
    <col min="9732" max="9732" width="9.140625" style="1134"/>
    <col min="9733" max="9733" width="3.42578125" style="1134" customWidth="1"/>
    <col min="9734" max="9734" width="19.5703125" style="1134" customWidth="1"/>
    <col min="9735" max="9735" width="12.28515625" style="1134" customWidth="1"/>
    <col min="9736" max="9736" width="10.42578125" style="1134" customWidth="1"/>
    <col min="9737" max="9737" width="9.140625" style="1134"/>
    <col min="9738" max="9738" width="3.5703125" style="1134" customWidth="1"/>
    <col min="9739" max="9739" width="16.42578125" style="1134" customWidth="1"/>
    <col min="9740" max="9740" width="11.7109375" style="1134" customWidth="1"/>
    <col min="9741" max="9741" width="10.140625" style="1134" customWidth="1"/>
    <col min="9742" max="9742" width="15.85546875" style="1134" customWidth="1"/>
    <col min="9743" max="9743" width="3.85546875" style="1134" customWidth="1"/>
    <col min="9744" max="9744" width="16.42578125" style="1134" customWidth="1"/>
    <col min="9745" max="9745" width="11.28515625" style="1134" customWidth="1"/>
    <col min="9746" max="9746" width="10.28515625" style="1134" customWidth="1"/>
    <col min="9747" max="9747" width="10" style="1134" customWidth="1"/>
    <col min="9748" max="9983" width="9.140625" style="1134"/>
    <col min="9984" max="9984" width="4" style="1134" customWidth="1"/>
    <col min="9985" max="9985" width="15.140625" style="1134" customWidth="1"/>
    <col min="9986" max="9986" width="13.85546875" style="1134" customWidth="1"/>
    <col min="9987" max="9987" width="10.140625" style="1134" customWidth="1"/>
    <col min="9988" max="9988" width="9.140625" style="1134"/>
    <col min="9989" max="9989" width="3.42578125" style="1134" customWidth="1"/>
    <col min="9990" max="9990" width="19.5703125" style="1134" customWidth="1"/>
    <col min="9991" max="9991" width="12.28515625" style="1134" customWidth="1"/>
    <col min="9992" max="9992" width="10.42578125" style="1134" customWidth="1"/>
    <col min="9993" max="9993" width="9.140625" style="1134"/>
    <col min="9994" max="9994" width="3.5703125" style="1134" customWidth="1"/>
    <col min="9995" max="9995" width="16.42578125" style="1134" customWidth="1"/>
    <col min="9996" max="9996" width="11.7109375" style="1134" customWidth="1"/>
    <col min="9997" max="9997" width="10.140625" style="1134" customWidth="1"/>
    <col min="9998" max="9998" width="15.85546875" style="1134" customWidth="1"/>
    <col min="9999" max="9999" width="3.85546875" style="1134" customWidth="1"/>
    <col min="10000" max="10000" width="16.42578125" style="1134" customWidth="1"/>
    <col min="10001" max="10001" width="11.28515625" style="1134" customWidth="1"/>
    <col min="10002" max="10002" width="10.28515625" style="1134" customWidth="1"/>
    <col min="10003" max="10003" width="10" style="1134" customWidth="1"/>
    <col min="10004" max="10239" width="9.140625" style="1134"/>
    <col min="10240" max="10240" width="4" style="1134" customWidth="1"/>
    <col min="10241" max="10241" width="15.140625" style="1134" customWidth="1"/>
    <col min="10242" max="10242" width="13.85546875" style="1134" customWidth="1"/>
    <col min="10243" max="10243" width="10.140625" style="1134" customWidth="1"/>
    <col min="10244" max="10244" width="9.140625" style="1134"/>
    <col min="10245" max="10245" width="3.42578125" style="1134" customWidth="1"/>
    <col min="10246" max="10246" width="19.5703125" style="1134" customWidth="1"/>
    <col min="10247" max="10247" width="12.28515625" style="1134" customWidth="1"/>
    <col min="10248" max="10248" width="10.42578125" style="1134" customWidth="1"/>
    <col min="10249" max="10249" width="9.140625" style="1134"/>
    <col min="10250" max="10250" width="3.5703125" style="1134" customWidth="1"/>
    <col min="10251" max="10251" width="16.42578125" style="1134" customWidth="1"/>
    <col min="10252" max="10252" width="11.7109375" style="1134" customWidth="1"/>
    <col min="10253" max="10253" width="10.140625" style="1134" customWidth="1"/>
    <col min="10254" max="10254" width="15.85546875" style="1134" customWidth="1"/>
    <col min="10255" max="10255" width="3.85546875" style="1134" customWidth="1"/>
    <col min="10256" max="10256" width="16.42578125" style="1134" customWidth="1"/>
    <col min="10257" max="10257" width="11.28515625" style="1134" customWidth="1"/>
    <col min="10258" max="10258" width="10.28515625" style="1134" customWidth="1"/>
    <col min="10259" max="10259" width="10" style="1134" customWidth="1"/>
    <col min="10260" max="10495" width="9.140625" style="1134"/>
    <col min="10496" max="10496" width="4" style="1134" customWidth="1"/>
    <col min="10497" max="10497" width="15.140625" style="1134" customWidth="1"/>
    <col min="10498" max="10498" width="13.85546875" style="1134" customWidth="1"/>
    <col min="10499" max="10499" width="10.140625" style="1134" customWidth="1"/>
    <col min="10500" max="10500" width="9.140625" style="1134"/>
    <col min="10501" max="10501" width="3.42578125" style="1134" customWidth="1"/>
    <col min="10502" max="10502" width="19.5703125" style="1134" customWidth="1"/>
    <col min="10503" max="10503" width="12.28515625" style="1134" customWidth="1"/>
    <col min="10504" max="10504" width="10.42578125" style="1134" customWidth="1"/>
    <col min="10505" max="10505" width="9.140625" style="1134"/>
    <col min="10506" max="10506" width="3.5703125" style="1134" customWidth="1"/>
    <col min="10507" max="10507" width="16.42578125" style="1134" customWidth="1"/>
    <col min="10508" max="10508" width="11.7109375" style="1134" customWidth="1"/>
    <col min="10509" max="10509" width="10.140625" style="1134" customWidth="1"/>
    <col min="10510" max="10510" width="15.85546875" style="1134" customWidth="1"/>
    <col min="10511" max="10511" width="3.85546875" style="1134" customWidth="1"/>
    <col min="10512" max="10512" width="16.42578125" style="1134" customWidth="1"/>
    <col min="10513" max="10513" width="11.28515625" style="1134" customWidth="1"/>
    <col min="10514" max="10514" width="10.28515625" style="1134" customWidth="1"/>
    <col min="10515" max="10515" width="10" style="1134" customWidth="1"/>
    <col min="10516" max="10751" width="9.140625" style="1134"/>
    <col min="10752" max="10752" width="4" style="1134" customWidth="1"/>
    <col min="10753" max="10753" width="15.140625" style="1134" customWidth="1"/>
    <col min="10754" max="10754" width="13.85546875" style="1134" customWidth="1"/>
    <col min="10755" max="10755" width="10.140625" style="1134" customWidth="1"/>
    <col min="10756" max="10756" width="9.140625" style="1134"/>
    <col min="10757" max="10757" width="3.42578125" style="1134" customWidth="1"/>
    <col min="10758" max="10758" width="19.5703125" style="1134" customWidth="1"/>
    <col min="10759" max="10759" width="12.28515625" style="1134" customWidth="1"/>
    <col min="10760" max="10760" width="10.42578125" style="1134" customWidth="1"/>
    <col min="10761" max="10761" width="9.140625" style="1134"/>
    <col min="10762" max="10762" width="3.5703125" style="1134" customWidth="1"/>
    <col min="10763" max="10763" width="16.42578125" style="1134" customWidth="1"/>
    <col min="10764" max="10764" width="11.7109375" style="1134" customWidth="1"/>
    <col min="10765" max="10765" width="10.140625" style="1134" customWidth="1"/>
    <col min="10766" max="10766" width="15.85546875" style="1134" customWidth="1"/>
    <col min="10767" max="10767" width="3.85546875" style="1134" customWidth="1"/>
    <col min="10768" max="10768" width="16.42578125" style="1134" customWidth="1"/>
    <col min="10769" max="10769" width="11.28515625" style="1134" customWidth="1"/>
    <col min="10770" max="10770" width="10.28515625" style="1134" customWidth="1"/>
    <col min="10771" max="10771" width="10" style="1134" customWidth="1"/>
    <col min="10772" max="11007" width="9.140625" style="1134"/>
    <col min="11008" max="11008" width="4" style="1134" customWidth="1"/>
    <col min="11009" max="11009" width="15.140625" style="1134" customWidth="1"/>
    <col min="11010" max="11010" width="13.85546875" style="1134" customWidth="1"/>
    <col min="11011" max="11011" width="10.140625" style="1134" customWidth="1"/>
    <col min="11012" max="11012" width="9.140625" style="1134"/>
    <col min="11013" max="11013" width="3.42578125" style="1134" customWidth="1"/>
    <col min="11014" max="11014" width="19.5703125" style="1134" customWidth="1"/>
    <col min="11015" max="11015" width="12.28515625" style="1134" customWidth="1"/>
    <col min="11016" max="11016" width="10.42578125" style="1134" customWidth="1"/>
    <col min="11017" max="11017" width="9.140625" style="1134"/>
    <col min="11018" max="11018" width="3.5703125" style="1134" customWidth="1"/>
    <col min="11019" max="11019" width="16.42578125" style="1134" customWidth="1"/>
    <col min="11020" max="11020" width="11.7109375" style="1134" customWidth="1"/>
    <col min="11021" max="11021" width="10.140625" style="1134" customWidth="1"/>
    <col min="11022" max="11022" width="15.85546875" style="1134" customWidth="1"/>
    <col min="11023" max="11023" width="3.85546875" style="1134" customWidth="1"/>
    <col min="11024" max="11024" width="16.42578125" style="1134" customWidth="1"/>
    <col min="11025" max="11025" width="11.28515625" style="1134" customWidth="1"/>
    <col min="11026" max="11026" width="10.28515625" style="1134" customWidth="1"/>
    <col min="11027" max="11027" width="10" style="1134" customWidth="1"/>
    <col min="11028" max="11263" width="9.140625" style="1134"/>
    <col min="11264" max="11264" width="4" style="1134" customWidth="1"/>
    <col min="11265" max="11265" width="15.140625" style="1134" customWidth="1"/>
    <col min="11266" max="11266" width="13.85546875" style="1134" customWidth="1"/>
    <col min="11267" max="11267" width="10.140625" style="1134" customWidth="1"/>
    <col min="11268" max="11268" width="9.140625" style="1134"/>
    <col min="11269" max="11269" width="3.42578125" style="1134" customWidth="1"/>
    <col min="11270" max="11270" width="19.5703125" style="1134" customWidth="1"/>
    <col min="11271" max="11271" width="12.28515625" style="1134" customWidth="1"/>
    <col min="11272" max="11272" width="10.42578125" style="1134" customWidth="1"/>
    <col min="11273" max="11273" width="9.140625" style="1134"/>
    <col min="11274" max="11274" width="3.5703125" style="1134" customWidth="1"/>
    <col min="11275" max="11275" width="16.42578125" style="1134" customWidth="1"/>
    <col min="11276" max="11276" width="11.7109375" style="1134" customWidth="1"/>
    <col min="11277" max="11277" width="10.140625" style="1134" customWidth="1"/>
    <col min="11278" max="11278" width="15.85546875" style="1134" customWidth="1"/>
    <col min="11279" max="11279" width="3.85546875" style="1134" customWidth="1"/>
    <col min="11280" max="11280" width="16.42578125" style="1134" customWidth="1"/>
    <col min="11281" max="11281" width="11.28515625" style="1134" customWidth="1"/>
    <col min="11282" max="11282" width="10.28515625" style="1134" customWidth="1"/>
    <col min="11283" max="11283" width="10" style="1134" customWidth="1"/>
    <col min="11284" max="11519" width="9.140625" style="1134"/>
    <col min="11520" max="11520" width="4" style="1134" customWidth="1"/>
    <col min="11521" max="11521" width="15.140625" style="1134" customWidth="1"/>
    <col min="11522" max="11522" width="13.85546875" style="1134" customWidth="1"/>
    <col min="11523" max="11523" width="10.140625" style="1134" customWidth="1"/>
    <col min="11524" max="11524" width="9.140625" style="1134"/>
    <col min="11525" max="11525" width="3.42578125" style="1134" customWidth="1"/>
    <col min="11526" max="11526" width="19.5703125" style="1134" customWidth="1"/>
    <col min="11527" max="11527" width="12.28515625" style="1134" customWidth="1"/>
    <col min="11528" max="11528" width="10.42578125" style="1134" customWidth="1"/>
    <col min="11529" max="11529" width="9.140625" style="1134"/>
    <col min="11530" max="11530" width="3.5703125" style="1134" customWidth="1"/>
    <col min="11531" max="11531" width="16.42578125" style="1134" customWidth="1"/>
    <col min="11532" max="11532" width="11.7109375" style="1134" customWidth="1"/>
    <col min="11533" max="11533" width="10.140625" style="1134" customWidth="1"/>
    <col min="11534" max="11534" width="15.85546875" style="1134" customWidth="1"/>
    <col min="11535" max="11535" width="3.85546875" style="1134" customWidth="1"/>
    <col min="11536" max="11536" width="16.42578125" style="1134" customWidth="1"/>
    <col min="11537" max="11537" width="11.28515625" style="1134" customWidth="1"/>
    <col min="11538" max="11538" width="10.28515625" style="1134" customWidth="1"/>
    <col min="11539" max="11539" width="10" style="1134" customWidth="1"/>
    <col min="11540" max="11775" width="9.140625" style="1134"/>
    <col min="11776" max="11776" width="4" style="1134" customWidth="1"/>
    <col min="11777" max="11777" width="15.140625" style="1134" customWidth="1"/>
    <col min="11778" max="11778" width="13.85546875" style="1134" customWidth="1"/>
    <col min="11779" max="11779" width="10.140625" style="1134" customWidth="1"/>
    <col min="11780" max="11780" width="9.140625" style="1134"/>
    <col min="11781" max="11781" width="3.42578125" style="1134" customWidth="1"/>
    <col min="11782" max="11782" width="19.5703125" style="1134" customWidth="1"/>
    <col min="11783" max="11783" width="12.28515625" style="1134" customWidth="1"/>
    <col min="11784" max="11784" width="10.42578125" style="1134" customWidth="1"/>
    <col min="11785" max="11785" width="9.140625" style="1134"/>
    <col min="11786" max="11786" width="3.5703125" style="1134" customWidth="1"/>
    <col min="11787" max="11787" width="16.42578125" style="1134" customWidth="1"/>
    <col min="11788" max="11788" width="11.7109375" style="1134" customWidth="1"/>
    <col min="11789" max="11789" width="10.140625" style="1134" customWidth="1"/>
    <col min="11790" max="11790" width="15.85546875" style="1134" customWidth="1"/>
    <col min="11791" max="11791" width="3.85546875" style="1134" customWidth="1"/>
    <col min="11792" max="11792" width="16.42578125" style="1134" customWidth="1"/>
    <col min="11793" max="11793" width="11.28515625" style="1134" customWidth="1"/>
    <col min="11794" max="11794" width="10.28515625" style="1134" customWidth="1"/>
    <col min="11795" max="11795" width="10" style="1134" customWidth="1"/>
    <col min="11796" max="12031" width="9.140625" style="1134"/>
    <col min="12032" max="12032" width="4" style="1134" customWidth="1"/>
    <col min="12033" max="12033" width="15.140625" style="1134" customWidth="1"/>
    <col min="12034" max="12034" width="13.85546875" style="1134" customWidth="1"/>
    <col min="12035" max="12035" width="10.140625" style="1134" customWidth="1"/>
    <col min="12036" max="12036" width="9.140625" style="1134"/>
    <col min="12037" max="12037" width="3.42578125" style="1134" customWidth="1"/>
    <col min="12038" max="12038" width="19.5703125" style="1134" customWidth="1"/>
    <col min="12039" max="12039" width="12.28515625" style="1134" customWidth="1"/>
    <col min="12040" max="12040" width="10.42578125" style="1134" customWidth="1"/>
    <col min="12041" max="12041" width="9.140625" style="1134"/>
    <col min="12042" max="12042" width="3.5703125" style="1134" customWidth="1"/>
    <col min="12043" max="12043" width="16.42578125" style="1134" customWidth="1"/>
    <col min="12044" max="12044" width="11.7109375" style="1134" customWidth="1"/>
    <col min="12045" max="12045" width="10.140625" style="1134" customWidth="1"/>
    <col min="12046" max="12046" width="15.85546875" style="1134" customWidth="1"/>
    <col min="12047" max="12047" width="3.85546875" style="1134" customWidth="1"/>
    <col min="12048" max="12048" width="16.42578125" style="1134" customWidth="1"/>
    <col min="12049" max="12049" width="11.28515625" style="1134" customWidth="1"/>
    <col min="12050" max="12050" width="10.28515625" style="1134" customWidth="1"/>
    <col min="12051" max="12051" width="10" style="1134" customWidth="1"/>
    <col min="12052" max="12287" width="9.140625" style="1134"/>
    <col min="12288" max="12288" width="4" style="1134" customWidth="1"/>
    <col min="12289" max="12289" width="15.140625" style="1134" customWidth="1"/>
    <col min="12290" max="12290" width="13.85546875" style="1134" customWidth="1"/>
    <col min="12291" max="12291" width="10.140625" style="1134" customWidth="1"/>
    <col min="12292" max="12292" width="9.140625" style="1134"/>
    <col min="12293" max="12293" width="3.42578125" style="1134" customWidth="1"/>
    <col min="12294" max="12294" width="19.5703125" style="1134" customWidth="1"/>
    <col min="12295" max="12295" width="12.28515625" style="1134" customWidth="1"/>
    <col min="12296" max="12296" width="10.42578125" style="1134" customWidth="1"/>
    <col min="12297" max="12297" width="9.140625" style="1134"/>
    <col min="12298" max="12298" width="3.5703125" style="1134" customWidth="1"/>
    <col min="12299" max="12299" width="16.42578125" style="1134" customWidth="1"/>
    <col min="12300" max="12300" width="11.7109375" style="1134" customWidth="1"/>
    <col min="12301" max="12301" width="10.140625" style="1134" customWidth="1"/>
    <col min="12302" max="12302" width="15.85546875" style="1134" customWidth="1"/>
    <col min="12303" max="12303" width="3.85546875" style="1134" customWidth="1"/>
    <col min="12304" max="12304" width="16.42578125" style="1134" customWidth="1"/>
    <col min="12305" max="12305" width="11.28515625" style="1134" customWidth="1"/>
    <col min="12306" max="12306" width="10.28515625" style="1134" customWidth="1"/>
    <col min="12307" max="12307" width="10" style="1134" customWidth="1"/>
    <col min="12308" max="12543" width="9.140625" style="1134"/>
    <col min="12544" max="12544" width="4" style="1134" customWidth="1"/>
    <col min="12545" max="12545" width="15.140625" style="1134" customWidth="1"/>
    <col min="12546" max="12546" width="13.85546875" style="1134" customWidth="1"/>
    <col min="12547" max="12547" width="10.140625" style="1134" customWidth="1"/>
    <col min="12548" max="12548" width="9.140625" style="1134"/>
    <col min="12549" max="12549" width="3.42578125" style="1134" customWidth="1"/>
    <col min="12550" max="12550" width="19.5703125" style="1134" customWidth="1"/>
    <col min="12551" max="12551" width="12.28515625" style="1134" customWidth="1"/>
    <col min="12552" max="12552" width="10.42578125" style="1134" customWidth="1"/>
    <col min="12553" max="12553" width="9.140625" style="1134"/>
    <col min="12554" max="12554" width="3.5703125" style="1134" customWidth="1"/>
    <col min="12555" max="12555" width="16.42578125" style="1134" customWidth="1"/>
    <col min="12556" max="12556" width="11.7109375" style="1134" customWidth="1"/>
    <col min="12557" max="12557" width="10.140625" style="1134" customWidth="1"/>
    <col min="12558" max="12558" width="15.85546875" style="1134" customWidth="1"/>
    <col min="12559" max="12559" width="3.85546875" style="1134" customWidth="1"/>
    <col min="12560" max="12560" width="16.42578125" style="1134" customWidth="1"/>
    <col min="12561" max="12561" width="11.28515625" style="1134" customWidth="1"/>
    <col min="12562" max="12562" width="10.28515625" style="1134" customWidth="1"/>
    <col min="12563" max="12563" width="10" style="1134" customWidth="1"/>
    <col min="12564" max="12799" width="9.140625" style="1134"/>
    <col min="12800" max="12800" width="4" style="1134" customWidth="1"/>
    <col min="12801" max="12801" width="15.140625" style="1134" customWidth="1"/>
    <col min="12802" max="12802" width="13.85546875" style="1134" customWidth="1"/>
    <col min="12803" max="12803" width="10.140625" style="1134" customWidth="1"/>
    <col min="12804" max="12804" width="9.140625" style="1134"/>
    <col min="12805" max="12805" width="3.42578125" style="1134" customWidth="1"/>
    <col min="12806" max="12806" width="19.5703125" style="1134" customWidth="1"/>
    <col min="12807" max="12807" width="12.28515625" style="1134" customWidth="1"/>
    <col min="12808" max="12808" width="10.42578125" style="1134" customWidth="1"/>
    <col min="12809" max="12809" width="9.140625" style="1134"/>
    <col min="12810" max="12810" width="3.5703125" style="1134" customWidth="1"/>
    <col min="12811" max="12811" width="16.42578125" style="1134" customWidth="1"/>
    <col min="12812" max="12812" width="11.7109375" style="1134" customWidth="1"/>
    <col min="12813" max="12813" width="10.140625" style="1134" customWidth="1"/>
    <col min="12814" max="12814" width="15.85546875" style="1134" customWidth="1"/>
    <col min="12815" max="12815" width="3.85546875" style="1134" customWidth="1"/>
    <col min="12816" max="12816" width="16.42578125" style="1134" customWidth="1"/>
    <col min="12817" max="12817" width="11.28515625" style="1134" customWidth="1"/>
    <col min="12818" max="12818" width="10.28515625" style="1134" customWidth="1"/>
    <col min="12819" max="12819" width="10" style="1134" customWidth="1"/>
    <col min="12820" max="13055" width="9.140625" style="1134"/>
    <col min="13056" max="13056" width="4" style="1134" customWidth="1"/>
    <col min="13057" max="13057" width="15.140625" style="1134" customWidth="1"/>
    <col min="13058" max="13058" width="13.85546875" style="1134" customWidth="1"/>
    <col min="13059" max="13059" width="10.140625" style="1134" customWidth="1"/>
    <col min="13060" max="13060" width="9.140625" style="1134"/>
    <col min="13061" max="13061" width="3.42578125" style="1134" customWidth="1"/>
    <col min="13062" max="13062" width="19.5703125" style="1134" customWidth="1"/>
    <col min="13063" max="13063" width="12.28515625" style="1134" customWidth="1"/>
    <col min="13064" max="13064" width="10.42578125" style="1134" customWidth="1"/>
    <col min="13065" max="13065" width="9.140625" style="1134"/>
    <col min="13066" max="13066" width="3.5703125" style="1134" customWidth="1"/>
    <col min="13067" max="13067" width="16.42578125" style="1134" customWidth="1"/>
    <col min="13068" max="13068" width="11.7109375" style="1134" customWidth="1"/>
    <col min="13069" max="13069" width="10.140625" style="1134" customWidth="1"/>
    <col min="13070" max="13070" width="15.85546875" style="1134" customWidth="1"/>
    <col min="13071" max="13071" width="3.85546875" style="1134" customWidth="1"/>
    <col min="13072" max="13072" width="16.42578125" style="1134" customWidth="1"/>
    <col min="13073" max="13073" width="11.28515625" style="1134" customWidth="1"/>
    <col min="13074" max="13074" width="10.28515625" style="1134" customWidth="1"/>
    <col min="13075" max="13075" width="10" style="1134" customWidth="1"/>
    <col min="13076" max="13311" width="9.140625" style="1134"/>
    <col min="13312" max="13312" width="4" style="1134" customWidth="1"/>
    <col min="13313" max="13313" width="15.140625" style="1134" customWidth="1"/>
    <col min="13314" max="13314" width="13.85546875" style="1134" customWidth="1"/>
    <col min="13315" max="13315" width="10.140625" style="1134" customWidth="1"/>
    <col min="13316" max="13316" width="9.140625" style="1134"/>
    <col min="13317" max="13317" width="3.42578125" style="1134" customWidth="1"/>
    <col min="13318" max="13318" width="19.5703125" style="1134" customWidth="1"/>
    <col min="13319" max="13319" width="12.28515625" style="1134" customWidth="1"/>
    <col min="13320" max="13320" width="10.42578125" style="1134" customWidth="1"/>
    <col min="13321" max="13321" width="9.140625" style="1134"/>
    <col min="13322" max="13322" width="3.5703125" style="1134" customWidth="1"/>
    <col min="13323" max="13323" width="16.42578125" style="1134" customWidth="1"/>
    <col min="13324" max="13324" width="11.7109375" style="1134" customWidth="1"/>
    <col min="13325" max="13325" width="10.140625" style="1134" customWidth="1"/>
    <col min="13326" max="13326" width="15.85546875" style="1134" customWidth="1"/>
    <col min="13327" max="13327" width="3.85546875" style="1134" customWidth="1"/>
    <col min="13328" max="13328" width="16.42578125" style="1134" customWidth="1"/>
    <col min="13329" max="13329" width="11.28515625" style="1134" customWidth="1"/>
    <col min="13330" max="13330" width="10.28515625" style="1134" customWidth="1"/>
    <col min="13331" max="13331" width="10" style="1134" customWidth="1"/>
    <col min="13332" max="13567" width="9.140625" style="1134"/>
    <col min="13568" max="13568" width="4" style="1134" customWidth="1"/>
    <col min="13569" max="13569" width="15.140625" style="1134" customWidth="1"/>
    <col min="13570" max="13570" width="13.85546875" style="1134" customWidth="1"/>
    <col min="13571" max="13571" width="10.140625" style="1134" customWidth="1"/>
    <col min="13572" max="13572" width="9.140625" style="1134"/>
    <col min="13573" max="13573" width="3.42578125" style="1134" customWidth="1"/>
    <col min="13574" max="13574" width="19.5703125" style="1134" customWidth="1"/>
    <col min="13575" max="13575" width="12.28515625" style="1134" customWidth="1"/>
    <col min="13576" max="13576" width="10.42578125" style="1134" customWidth="1"/>
    <col min="13577" max="13577" width="9.140625" style="1134"/>
    <col min="13578" max="13578" width="3.5703125" style="1134" customWidth="1"/>
    <col min="13579" max="13579" width="16.42578125" style="1134" customWidth="1"/>
    <col min="13580" max="13580" width="11.7109375" style="1134" customWidth="1"/>
    <col min="13581" max="13581" width="10.140625" style="1134" customWidth="1"/>
    <col min="13582" max="13582" width="15.85546875" style="1134" customWidth="1"/>
    <col min="13583" max="13583" width="3.85546875" style="1134" customWidth="1"/>
    <col min="13584" max="13584" width="16.42578125" style="1134" customWidth="1"/>
    <col min="13585" max="13585" width="11.28515625" style="1134" customWidth="1"/>
    <col min="13586" max="13586" width="10.28515625" style="1134" customWidth="1"/>
    <col min="13587" max="13587" width="10" style="1134" customWidth="1"/>
    <col min="13588" max="13823" width="9.140625" style="1134"/>
    <col min="13824" max="13824" width="4" style="1134" customWidth="1"/>
    <col min="13825" max="13825" width="15.140625" style="1134" customWidth="1"/>
    <col min="13826" max="13826" width="13.85546875" style="1134" customWidth="1"/>
    <col min="13827" max="13827" width="10.140625" style="1134" customWidth="1"/>
    <col min="13828" max="13828" width="9.140625" style="1134"/>
    <col min="13829" max="13829" width="3.42578125" style="1134" customWidth="1"/>
    <col min="13830" max="13830" width="19.5703125" style="1134" customWidth="1"/>
    <col min="13831" max="13831" width="12.28515625" style="1134" customWidth="1"/>
    <col min="13832" max="13832" width="10.42578125" style="1134" customWidth="1"/>
    <col min="13833" max="13833" width="9.140625" style="1134"/>
    <col min="13834" max="13834" width="3.5703125" style="1134" customWidth="1"/>
    <col min="13835" max="13835" width="16.42578125" style="1134" customWidth="1"/>
    <col min="13836" max="13836" width="11.7109375" style="1134" customWidth="1"/>
    <col min="13837" max="13837" width="10.140625" style="1134" customWidth="1"/>
    <col min="13838" max="13838" width="15.85546875" style="1134" customWidth="1"/>
    <col min="13839" max="13839" width="3.85546875" style="1134" customWidth="1"/>
    <col min="13840" max="13840" width="16.42578125" style="1134" customWidth="1"/>
    <col min="13841" max="13841" width="11.28515625" style="1134" customWidth="1"/>
    <col min="13842" max="13842" width="10.28515625" style="1134" customWidth="1"/>
    <col min="13843" max="13843" width="10" style="1134" customWidth="1"/>
    <col min="13844" max="14079" width="9.140625" style="1134"/>
    <col min="14080" max="14080" width="4" style="1134" customWidth="1"/>
    <col min="14081" max="14081" width="15.140625" style="1134" customWidth="1"/>
    <col min="14082" max="14082" width="13.85546875" style="1134" customWidth="1"/>
    <col min="14083" max="14083" width="10.140625" style="1134" customWidth="1"/>
    <col min="14084" max="14084" width="9.140625" style="1134"/>
    <col min="14085" max="14085" width="3.42578125" style="1134" customWidth="1"/>
    <col min="14086" max="14086" width="19.5703125" style="1134" customWidth="1"/>
    <col min="14087" max="14087" width="12.28515625" style="1134" customWidth="1"/>
    <col min="14088" max="14088" width="10.42578125" style="1134" customWidth="1"/>
    <col min="14089" max="14089" width="9.140625" style="1134"/>
    <col min="14090" max="14090" width="3.5703125" style="1134" customWidth="1"/>
    <col min="14091" max="14091" width="16.42578125" style="1134" customWidth="1"/>
    <col min="14092" max="14092" width="11.7109375" style="1134" customWidth="1"/>
    <col min="14093" max="14093" width="10.140625" style="1134" customWidth="1"/>
    <col min="14094" max="14094" width="15.85546875" style="1134" customWidth="1"/>
    <col min="14095" max="14095" width="3.85546875" style="1134" customWidth="1"/>
    <col min="14096" max="14096" width="16.42578125" style="1134" customWidth="1"/>
    <col min="14097" max="14097" width="11.28515625" style="1134" customWidth="1"/>
    <col min="14098" max="14098" width="10.28515625" style="1134" customWidth="1"/>
    <col min="14099" max="14099" width="10" style="1134" customWidth="1"/>
    <col min="14100" max="14335" width="9.140625" style="1134"/>
    <col min="14336" max="14336" width="4" style="1134" customWidth="1"/>
    <col min="14337" max="14337" width="15.140625" style="1134" customWidth="1"/>
    <col min="14338" max="14338" width="13.85546875" style="1134" customWidth="1"/>
    <col min="14339" max="14339" width="10.140625" style="1134" customWidth="1"/>
    <col min="14340" max="14340" width="9.140625" style="1134"/>
    <col min="14341" max="14341" width="3.42578125" style="1134" customWidth="1"/>
    <col min="14342" max="14342" width="19.5703125" style="1134" customWidth="1"/>
    <col min="14343" max="14343" width="12.28515625" style="1134" customWidth="1"/>
    <col min="14344" max="14344" width="10.42578125" style="1134" customWidth="1"/>
    <col min="14345" max="14345" width="9.140625" style="1134"/>
    <col min="14346" max="14346" width="3.5703125" style="1134" customWidth="1"/>
    <col min="14347" max="14347" width="16.42578125" style="1134" customWidth="1"/>
    <col min="14348" max="14348" width="11.7109375" style="1134" customWidth="1"/>
    <col min="14349" max="14349" width="10.140625" style="1134" customWidth="1"/>
    <col min="14350" max="14350" width="15.85546875" style="1134" customWidth="1"/>
    <col min="14351" max="14351" width="3.85546875" style="1134" customWidth="1"/>
    <col min="14352" max="14352" width="16.42578125" style="1134" customWidth="1"/>
    <col min="14353" max="14353" width="11.28515625" style="1134" customWidth="1"/>
    <col min="14354" max="14354" width="10.28515625" style="1134" customWidth="1"/>
    <col min="14355" max="14355" width="10" style="1134" customWidth="1"/>
    <col min="14356" max="14591" width="9.140625" style="1134"/>
    <col min="14592" max="14592" width="4" style="1134" customWidth="1"/>
    <col min="14593" max="14593" width="15.140625" style="1134" customWidth="1"/>
    <col min="14594" max="14594" width="13.85546875" style="1134" customWidth="1"/>
    <col min="14595" max="14595" width="10.140625" style="1134" customWidth="1"/>
    <col min="14596" max="14596" width="9.140625" style="1134"/>
    <col min="14597" max="14597" width="3.42578125" style="1134" customWidth="1"/>
    <col min="14598" max="14598" width="19.5703125" style="1134" customWidth="1"/>
    <col min="14599" max="14599" width="12.28515625" style="1134" customWidth="1"/>
    <col min="14600" max="14600" width="10.42578125" style="1134" customWidth="1"/>
    <col min="14601" max="14601" width="9.140625" style="1134"/>
    <col min="14602" max="14602" width="3.5703125" style="1134" customWidth="1"/>
    <col min="14603" max="14603" width="16.42578125" style="1134" customWidth="1"/>
    <col min="14604" max="14604" width="11.7109375" style="1134" customWidth="1"/>
    <col min="14605" max="14605" width="10.140625" style="1134" customWidth="1"/>
    <col min="14606" max="14606" width="15.85546875" style="1134" customWidth="1"/>
    <col min="14607" max="14607" width="3.85546875" style="1134" customWidth="1"/>
    <col min="14608" max="14608" width="16.42578125" style="1134" customWidth="1"/>
    <col min="14609" max="14609" width="11.28515625" style="1134" customWidth="1"/>
    <col min="14610" max="14610" width="10.28515625" style="1134" customWidth="1"/>
    <col min="14611" max="14611" width="10" style="1134" customWidth="1"/>
    <col min="14612" max="14847" width="9.140625" style="1134"/>
    <col min="14848" max="14848" width="4" style="1134" customWidth="1"/>
    <col min="14849" max="14849" width="15.140625" style="1134" customWidth="1"/>
    <col min="14850" max="14850" width="13.85546875" style="1134" customWidth="1"/>
    <col min="14851" max="14851" width="10.140625" style="1134" customWidth="1"/>
    <col min="14852" max="14852" width="9.140625" style="1134"/>
    <col min="14853" max="14853" width="3.42578125" style="1134" customWidth="1"/>
    <col min="14854" max="14854" width="19.5703125" style="1134" customWidth="1"/>
    <col min="14855" max="14855" width="12.28515625" style="1134" customWidth="1"/>
    <col min="14856" max="14856" width="10.42578125" style="1134" customWidth="1"/>
    <col min="14857" max="14857" width="9.140625" style="1134"/>
    <col min="14858" max="14858" width="3.5703125" style="1134" customWidth="1"/>
    <col min="14859" max="14859" width="16.42578125" style="1134" customWidth="1"/>
    <col min="14860" max="14860" width="11.7109375" style="1134" customWidth="1"/>
    <col min="14861" max="14861" width="10.140625" style="1134" customWidth="1"/>
    <col min="14862" max="14862" width="15.85546875" style="1134" customWidth="1"/>
    <col min="14863" max="14863" width="3.85546875" style="1134" customWidth="1"/>
    <col min="14864" max="14864" width="16.42578125" style="1134" customWidth="1"/>
    <col min="14865" max="14865" width="11.28515625" style="1134" customWidth="1"/>
    <col min="14866" max="14866" width="10.28515625" style="1134" customWidth="1"/>
    <col min="14867" max="14867" width="10" style="1134" customWidth="1"/>
    <col min="14868" max="15103" width="9.140625" style="1134"/>
    <col min="15104" max="15104" width="4" style="1134" customWidth="1"/>
    <col min="15105" max="15105" width="15.140625" style="1134" customWidth="1"/>
    <col min="15106" max="15106" width="13.85546875" style="1134" customWidth="1"/>
    <col min="15107" max="15107" width="10.140625" style="1134" customWidth="1"/>
    <col min="15108" max="15108" width="9.140625" style="1134"/>
    <col min="15109" max="15109" width="3.42578125" style="1134" customWidth="1"/>
    <col min="15110" max="15110" width="19.5703125" style="1134" customWidth="1"/>
    <col min="15111" max="15111" width="12.28515625" style="1134" customWidth="1"/>
    <col min="15112" max="15112" width="10.42578125" style="1134" customWidth="1"/>
    <col min="15113" max="15113" width="9.140625" style="1134"/>
    <col min="15114" max="15114" width="3.5703125" style="1134" customWidth="1"/>
    <col min="15115" max="15115" width="16.42578125" style="1134" customWidth="1"/>
    <col min="15116" max="15116" width="11.7109375" style="1134" customWidth="1"/>
    <col min="15117" max="15117" width="10.140625" style="1134" customWidth="1"/>
    <col min="15118" max="15118" width="15.85546875" style="1134" customWidth="1"/>
    <col min="15119" max="15119" width="3.85546875" style="1134" customWidth="1"/>
    <col min="15120" max="15120" width="16.42578125" style="1134" customWidth="1"/>
    <col min="15121" max="15121" width="11.28515625" style="1134" customWidth="1"/>
    <col min="15122" max="15122" width="10.28515625" style="1134" customWidth="1"/>
    <col min="15123" max="15123" width="10" style="1134" customWidth="1"/>
    <col min="15124" max="15359" width="9.140625" style="1134"/>
    <col min="15360" max="15360" width="4" style="1134" customWidth="1"/>
    <col min="15361" max="15361" width="15.140625" style="1134" customWidth="1"/>
    <col min="15362" max="15362" width="13.85546875" style="1134" customWidth="1"/>
    <col min="15363" max="15363" width="10.140625" style="1134" customWidth="1"/>
    <col min="15364" max="15364" width="9.140625" style="1134"/>
    <col min="15365" max="15365" width="3.42578125" style="1134" customWidth="1"/>
    <col min="15366" max="15366" width="19.5703125" style="1134" customWidth="1"/>
    <col min="15367" max="15367" width="12.28515625" style="1134" customWidth="1"/>
    <col min="15368" max="15368" width="10.42578125" style="1134" customWidth="1"/>
    <col min="15369" max="15369" width="9.140625" style="1134"/>
    <col min="15370" max="15370" width="3.5703125" style="1134" customWidth="1"/>
    <col min="15371" max="15371" width="16.42578125" style="1134" customWidth="1"/>
    <col min="15372" max="15372" width="11.7109375" style="1134" customWidth="1"/>
    <col min="15373" max="15373" width="10.140625" style="1134" customWidth="1"/>
    <col min="15374" max="15374" width="15.85546875" style="1134" customWidth="1"/>
    <col min="15375" max="15375" width="3.85546875" style="1134" customWidth="1"/>
    <col min="15376" max="15376" width="16.42578125" style="1134" customWidth="1"/>
    <col min="15377" max="15377" width="11.28515625" style="1134" customWidth="1"/>
    <col min="15378" max="15378" width="10.28515625" style="1134" customWidth="1"/>
    <col min="15379" max="15379" width="10" style="1134" customWidth="1"/>
    <col min="15380" max="15615" width="9.140625" style="1134"/>
    <col min="15616" max="15616" width="4" style="1134" customWidth="1"/>
    <col min="15617" max="15617" width="15.140625" style="1134" customWidth="1"/>
    <col min="15618" max="15618" width="13.85546875" style="1134" customWidth="1"/>
    <col min="15619" max="15619" width="10.140625" style="1134" customWidth="1"/>
    <col min="15620" max="15620" width="9.140625" style="1134"/>
    <col min="15621" max="15621" width="3.42578125" style="1134" customWidth="1"/>
    <col min="15622" max="15622" width="19.5703125" style="1134" customWidth="1"/>
    <col min="15623" max="15623" width="12.28515625" style="1134" customWidth="1"/>
    <col min="15624" max="15624" width="10.42578125" style="1134" customWidth="1"/>
    <col min="15625" max="15625" width="9.140625" style="1134"/>
    <col min="15626" max="15626" width="3.5703125" style="1134" customWidth="1"/>
    <col min="15627" max="15627" width="16.42578125" style="1134" customWidth="1"/>
    <col min="15628" max="15628" width="11.7109375" style="1134" customWidth="1"/>
    <col min="15629" max="15629" width="10.140625" style="1134" customWidth="1"/>
    <col min="15630" max="15630" width="15.85546875" style="1134" customWidth="1"/>
    <col min="15631" max="15631" width="3.85546875" style="1134" customWidth="1"/>
    <col min="15632" max="15632" width="16.42578125" style="1134" customWidth="1"/>
    <col min="15633" max="15633" width="11.28515625" style="1134" customWidth="1"/>
    <col min="15634" max="15634" width="10.28515625" style="1134" customWidth="1"/>
    <col min="15635" max="15635" width="10" style="1134" customWidth="1"/>
    <col min="15636" max="15871" width="9.140625" style="1134"/>
    <col min="15872" max="15872" width="4" style="1134" customWidth="1"/>
    <col min="15873" max="15873" width="15.140625" style="1134" customWidth="1"/>
    <col min="15874" max="15874" width="13.85546875" style="1134" customWidth="1"/>
    <col min="15875" max="15875" width="10.140625" style="1134" customWidth="1"/>
    <col min="15876" max="15876" width="9.140625" style="1134"/>
    <col min="15877" max="15877" width="3.42578125" style="1134" customWidth="1"/>
    <col min="15878" max="15878" width="19.5703125" style="1134" customWidth="1"/>
    <col min="15879" max="15879" width="12.28515625" style="1134" customWidth="1"/>
    <col min="15880" max="15880" width="10.42578125" style="1134" customWidth="1"/>
    <col min="15881" max="15881" width="9.140625" style="1134"/>
    <col min="15882" max="15882" width="3.5703125" style="1134" customWidth="1"/>
    <col min="15883" max="15883" width="16.42578125" style="1134" customWidth="1"/>
    <col min="15884" max="15884" width="11.7109375" style="1134" customWidth="1"/>
    <col min="15885" max="15885" width="10.140625" style="1134" customWidth="1"/>
    <col min="15886" max="15886" width="15.85546875" style="1134" customWidth="1"/>
    <col min="15887" max="15887" width="3.85546875" style="1134" customWidth="1"/>
    <col min="15888" max="15888" width="16.42578125" style="1134" customWidth="1"/>
    <col min="15889" max="15889" width="11.28515625" style="1134" customWidth="1"/>
    <col min="15890" max="15890" width="10.28515625" style="1134" customWidth="1"/>
    <col min="15891" max="15891" width="10" style="1134" customWidth="1"/>
    <col min="15892" max="16127" width="9.140625" style="1134"/>
    <col min="16128" max="16128" width="4" style="1134" customWidth="1"/>
    <col min="16129" max="16129" width="15.140625" style="1134" customWidth="1"/>
    <col min="16130" max="16130" width="13.85546875" style="1134" customWidth="1"/>
    <col min="16131" max="16131" width="10.140625" style="1134" customWidth="1"/>
    <col min="16132" max="16132" width="9.140625" style="1134"/>
    <col min="16133" max="16133" width="3.42578125" style="1134" customWidth="1"/>
    <col min="16134" max="16134" width="19.5703125" style="1134" customWidth="1"/>
    <col min="16135" max="16135" width="12.28515625" style="1134" customWidth="1"/>
    <col min="16136" max="16136" width="10.42578125" style="1134" customWidth="1"/>
    <col min="16137" max="16137" width="9.140625" style="1134"/>
    <col min="16138" max="16138" width="3.5703125" style="1134" customWidth="1"/>
    <col min="16139" max="16139" width="16.42578125" style="1134" customWidth="1"/>
    <col min="16140" max="16140" width="11.7109375" style="1134" customWidth="1"/>
    <col min="16141" max="16141" width="10.140625" style="1134" customWidth="1"/>
    <col min="16142" max="16142" width="15.85546875" style="1134" customWidth="1"/>
    <col min="16143" max="16143" width="3.85546875" style="1134" customWidth="1"/>
    <col min="16144" max="16144" width="16.42578125" style="1134" customWidth="1"/>
    <col min="16145" max="16145" width="11.28515625" style="1134" customWidth="1"/>
    <col min="16146" max="16146" width="10.28515625" style="1134" customWidth="1"/>
    <col min="16147" max="16147" width="10" style="1134" customWidth="1"/>
    <col min="16148" max="16384" width="9.140625" style="1134"/>
  </cols>
  <sheetData>
    <row r="1" spans="1:27" ht="18.75">
      <c r="A1" s="1179" t="s">
        <v>247</v>
      </c>
    </row>
    <row r="2" spans="1:27" ht="18" customHeight="1">
      <c r="A2" s="1653" t="s">
        <v>512</v>
      </c>
      <c r="B2" s="1653"/>
      <c r="C2" s="1653"/>
      <c r="D2" s="1653"/>
      <c r="E2" s="1653"/>
      <c r="F2" s="1653"/>
      <c r="G2" s="1653"/>
      <c r="H2" s="1653"/>
      <c r="I2" s="1653"/>
      <c r="J2" s="1653"/>
      <c r="K2" s="1653"/>
      <c r="L2" s="1653"/>
      <c r="M2" s="1653"/>
      <c r="N2" s="1653"/>
      <c r="O2" s="1653"/>
      <c r="P2" s="1653"/>
      <c r="Q2" s="1653"/>
      <c r="R2" s="1653"/>
      <c r="S2" s="1653"/>
      <c r="T2" s="1653"/>
      <c r="U2" s="1653"/>
      <c r="V2" s="1653"/>
      <c r="W2" s="1653"/>
      <c r="X2" s="1653"/>
      <c r="Y2" s="1653"/>
      <c r="Z2" s="1653"/>
      <c r="AA2" s="1653"/>
    </row>
    <row r="3" spans="1:27" ht="18" customHeight="1">
      <c r="A3" s="1656" t="s">
        <v>505</v>
      </c>
      <c r="B3" s="1656"/>
      <c r="C3" s="1656"/>
      <c r="D3" s="1656"/>
      <c r="E3" s="1656"/>
      <c r="F3" s="1656"/>
      <c r="G3" s="1656"/>
      <c r="H3" s="1209"/>
      <c r="I3" s="1209"/>
      <c r="J3" s="1209"/>
      <c r="K3" s="1209"/>
      <c r="L3" s="1209"/>
      <c r="M3" s="1209"/>
      <c r="N3" s="1209"/>
      <c r="O3" s="1209"/>
      <c r="P3" s="1209"/>
      <c r="Q3" s="1209"/>
      <c r="R3" s="1209"/>
      <c r="S3" s="1209"/>
      <c r="T3" s="1209"/>
      <c r="U3" s="1209"/>
      <c r="V3" s="1209"/>
      <c r="W3" s="1209"/>
      <c r="X3" s="1209"/>
      <c r="Y3" s="1209"/>
      <c r="Z3" s="1209"/>
      <c r="AA3" s="1209"/>
    </row>
    <row r="5" spans="1:27" s="1211" customFormat="1" ht="15">
      <c r="A5" s="1182" t="s">
        <v>125</v>
      </c>
      <c r="B5" s="1182" t="s">
        <v>126</v>
      </c>
      <c r="C5" s="1183"/>
      <c r="D5" s="1183"/>
      <c r="E5" s="1183"/>
      <c r="F5" s="1182" t="s">
        <v>127</v>
      </c>
      <c r="G5" s="1184" t="s">
        <v>128</v>
      </c>
      <c r="H5" s="1183"/>
      <c r="I5" s="1183"/>
      <c r="J5" s="1183"/>
      <c r="K5" s="1210" t="s">
        <v>129</v>
      </c>
      <c r="L5" s="1186" t="s">
        <v>130</v>
      </c>
      <c r="M5" s="1183"/>
      <c r="N5" s="1187"/>
      <c r="O5" s="1183"/>
      <c r="P5" s="1182" t="s">
        <v>131</v>
      </c>
      <c r="Q5" s="1186" t="s">
        <v>132</v>
      </c>
      <c r="R5" s="1183"/>
      <c r="S5" s="1183"/>
    </row>
    <row r="6" spans="1:27" ht="4.5" customHeight="1" thickBot="1"/>
    <row r="7" spans="1:27" ht="30.75" thickBot="1">
      <c r="A7" s="1188" t="s">
        <v>133</v>
      </c>
      <c r="B7" s="1189" t="s">
        <v>134</v>
      </c>
      <c r="C7" s="1190" t="s">
        <v>135</v>
      </c>
      <c r="D7" s="1212" t="s">
        <v>136</v>
      </c>
      <c r="E7" s="1213"/>
      <c r="F7" s="1188" t="s">
        <v>133</v>
      </c>
      <c r="G7" s="1189" t="s">
        <v>134</v>
      </c>
      <c r="H7" s="1190" t="s">
        <v>135</v>
      </c>
      <c r="I7" s="1212" t="s">
        <v>136</v>
      </c>
      <c r="K7" s="1188" t="s">
        <v>133</v>
      </c>
      <c r="L7" s="1189" t="s">
        <v>134</v>
      </c>
      <c r="M7" s="1190" t="s">
        <v>137</v>
      </c>
      <c r="N7" s="1212" t="s">
        <v>136</v>
      </c>
      <c r="P7" s="1188" t="s">
        <v>133</v>
      </c>
      <c r="Q7" s="1189" t="s">
        <v>134</v>
      </c>
      <c r="R7" s="1190" t="s">
        <v>137</v>
      </c>
      <c r="S7" s="1212" t="s">
        <v>136</v>
      </c>
    </row>
    <row r="8" spans="1:27" ht="15.75">
      <c r="A8" s="1197" t="s">
        <v>153</v>
      </c>
      <c r="B8" s="1198">
        <v>43614.97</v>
      </c>
      <c r="C8" s="1198">
        <v>45811</v>
      </c>
      <c r="D8" s="1199">
        <v>2.7212728939757285</v>
      </c>
      <c r="E8" s="1214"/>
      <c r="F8" s="1197" t="s">
        <v>371</v>
      </c>
      <c r="G8" s="1198">
        <v>6917.857</v>
      </c>
      <c r="H8" s="1198">
        <v>20205</v>
      </c>
      <c r="I8" s="1199">
        <v>4.5505391296568671</v>
      </c>
      <c r="J8" s="1207"/>
      <c r="K8" s="1200" t="s">
        <v>141</v>
      </c>
      <c r="L8" s="1201">
        <v>22227.696</v>
      </c>
      <c r="M8" s="1201">
        <v>4766.8100000000004</v>
      </c>
      <c r="N8" s="1202">
        <v>4.6630127905244807</v>
      </c>
      <c r="O8" s="1207"/>
      <c r="P8" s="1200" t="s">
        <v>143</v>
      </c>
      <c r="Q8" s="1201">
        <v>7816.0990000000002</v>
      </c>
      <c r="R8" s="1201">
        <v>1504.4970000000001</v>
      </c>
      <c r="S8" s="1202">
        <v>5.1951575842291478</v>
      </c>
    </row>
    <row r="9" spans="1:27" ht="15.75">
      <c r="A9" s="1197" t="s">
        <v>151</v>
      </c>
      <c r="B9" s="1198">
        <v>36068.824999999997</v>
      </c>
      <c r="C9" s="1198">
        <v>26601</v>
      </c>
      <c r="D9" s="1199">
        <v>2.438303734390241</v>
      </c>
      <c r="E9" s="1215"/>
      <c r="F9" s="1197" t="s">
        <v>156</v>
      </c>
      <c r="G9" s="1198">
        <v>5484.0050000000001</v>
      </c>
      <c r="H9" s="1198">
        <v>27481</v>
      </c>
      <c r="I9" s="1199">
        <v>2.951156891192602</v>
      </c>
      <c r="J9" s="1207"/>
      <c r="K9" s="1197" t="s">
        <v>143</v>
      </c>
      <c r="L9" s="1198">
        <v>10919.285</v>
      </c>
      <c r="M9" s="1198">
        <v>1928.511</v>
      </c>
      <c r="N9" s="1199">
        <v>5.6620288917200892</v>
      </c>
      <c r="O9" s="1207"/>
      <c r="P9" s="1197" t="s">
        <v>155</v>
      </c>
      <c r="Q9" s="1198">
        <v>7804.4620000000004</v>
      </c>
      <c r="R9" s="1198">
        <v>1556.2170000000001</v>
      </c>
      <c r="S9" s="1199">
        <v>5.0150216839939414</v>
      </c>
    </row>
    <row r="10" spans="1:27" ht="15.75">
      <c r="A10" s="1197" t="s">
        <v>371</v>
      </c>
      <c r="B10" s="1198">
        <v>21333.569</v>
      </c>
      <c r="C10" s="1198">
        <v>48186</v>
      </c>
      <c r="D10" s="1199">
        <v>3.9597948527195324</v>
      </c>
      <c r="E10" s="1214"/>
      <c r="F10" s="1197" t="s">
        <v>138</v>
      </c>
      <c r="G10" s="1198">
        <v>2036.5519999999999</v>
      </c>
      <c r="H10" s="1198">
        <v>8460</v>
      </c>
      <c r="I10" s="1199">
        <v>3.4144555285438845</v>
      </c>
      <c r="J10" s="1207"/>
      <c r="K10" s="1197" t="s">
        <v>158</v>
      </c>
      <c r="L10" s="1198">
        <v>6729.4809999999998</v>
      </c>
      <c r="M10" s="1198">
        <v>1083.077</v>
      </c>
      <c r="N10" s="1199">
        <v>6.2132987774645754</v>
      </c>
      <c r="O10" s="1207"/>
      <c r="P10" s="1197" t="s">
        <v>371</v>
      </c>
      <c r="Q10" s="1198">
        <v>7044.9179999999997</v>
      </c>
      <c r="R10" s="1198">
        <v>1345.7940000000001</v>
      </c>
      <c r="S10" s="1199">
        <v>5.2347669851403698</v>
      </c>
    </row>
    <row r="11" spans="1:27" ht="15.75">
      <c r="A11" s="1197" t="s">
        <v>160</v>
      </c>
      <c r="B11" s="1198">
        <v>16752.59</v>
      </c>
      <c r="C11" s="1198">
        <v>28931</v>
      </c>
      <c r="D11" s="1199">
        <v>2.2710504675471648</v>
      </c>
      <c r="E11" s="1215"/>
      <c r="F11" s="1197" t="s">
        <v>153</v>
      </c>
      <c r="G11" s="1198">
        <v>1629.606</v>
      </c>
      <c r="H11" s="1198">
        <v>7717</v>
      </c>
      <c r="I11" s="1199">
        <v>2.9390177700266742</v>
      </c>
      <c r="J11" s="1207"/>
      <c r="K11" s="1197" t="s">
        <v>371</v>
      </c>
      <c r="L11" s="1198">
        <v>6018.848</v>
      </c>
      <c r="M11" s="1198">
        <v>863.18899999999996</v>
      </c>
      <c r="N11" s="1199">
        <v>6.9728043336974874</v>
      </c>
      <c r="O11" s="1207"/>
      <c r="P11" s="1197" t="s">
        <v>141</v>
      </c>
      <c r="Q11" s="1198">
        <v>6492.116</v>
      </c>
      <c r="R11" s="1198">
        <v>1900.194</v>
      </c>
      <c r="S11" s="1199">
        <v>3.4165543097178501</v>
      </c>
    </row>
    <row r="12" spans="1:27" ht="15.75">
      <c r="A12" s="1197" t="s">
        <v>156</v>
      </c>
      <c r="B12" s="1198">
        <v>16401.867999999999</v>
      </c>
      <c r="C12" s="1198">
        <v>40540</v>
      </c>
      <c r="D12" s="1199">
        <v>2.606608557570167</v>
      </c>
      <c r="E12" s="1215"/>
      <c r="F12" s="1197" t="s">
        <v>160</v>
      </c>
      <c r="G12" s="1198">
        <v>1076.0940000000001</v>
      </c>
      <c r="H12" s="1198">
        <v>8466</v>
      </c>
      <c r="I12" s="1199">
        <v>2.1928075673781122</v>
      </c>
      <c r="J12" s="1207"/>
      <c r="K12" s="1197" t="s">
        <v>159</v>
      </c>
      <c r="L12" s="1198">
        <v>4439.2879999999996</v>
      </c>
      <c r="M12" s="1198">
        <v>1180.6120000000001</v>
      </c>
      <c r="N12" s="1199">
        <v>3.7601582907847786</v>
      </c>
      <c r="O12" s="1207"/>
      <c r="P12" s="1197" t="s">
        <v>140</v>
      </c>
      <c r="Q12" s="1198">
        <v>3420.1860000000001</v>
      </c>
      <c r="R12" s="1198">
        <v>578.02099999999996</v>
      </c>
      <c r="S12" s="1199">
        <v>5.9170618368536791</v>
      </c>
    </row>
    <row r="13" spans="1:27" ht="15.75">
      <c r="A13" s="1197" t="s">
        <v>143</v>
      </c>
      <c r="B13" s="1198">
        <v>16137.754000000001</v>
      </c>
      <c r="C13" s="1198">
        <v>15468</v>
      </c>
      <c r="D13" s="1199">
        <v>2.5426567181487134</v>
      </c>
      <c r="E13" s="1215"/>
      <c r="F13" s="1197" t="s">
        <v>155</v>
      </c>
      <c r="G13" s="1198">
        <v>513.36900000000003</v>
      </c>
      <c r="H13" s="1198">
        <v>2270</v>
      </c>
      <c r="I13" s="1199">
        <v>3.5022888368888196</v>
      </c>
      <c r="J13" s="1207"/>
      <c r="K13" s="1197" t="s">
        <v>156</v>
      </c>
      <c r="L13" s="1198">
        <v>3401.8040000000001</v>
      </c>
      <c r="M13" s="1198">
        <v>779.27200000000005</v>
      </c>
      <c r="N13" s="1199">
        <v>4.3653615169029552</v>
      </c>
      <c r="O13" s="1207"/>
      <c r="P13" s="1197" t="s">
        <v>138</v>
      </c>
      <c r="Q13" s="1198">
        <v>1814.9960000000001</v>
      </c>
      <c r="R13" s="1198">
        <v>483.73</v>
      </c>
      <c r="S13" s="1199">
        <v>3.7520848407169289</v>
      </c>
    </row>
    <row r="14" spans="1:27" ht="15.75">
      <c r="A14" s="1197" t="s">
        <v>157</v>
      </c>
      <c r="B14" s="1198">
        <v>15533.165000000001</v>
      </c>
      <c r="C14" s="1198">
        <v>19611</v>
      </c>
      <c r="D14" s="1199">
        <v>2.5632374303607324</v>
      </c>
      <c r="E14" s="1215"/>
      <c r="F14" s="1197" t="s">
        <v>143</v>
      </c>
      <c r="G14" s="1198">
        <v>260.95999999999998</v>
      </c>
      <c r="H14" s="1198">
        <v>880</v>
      </c>
      <c r="I14" s="1199">
        <v>4.089897501802338</v>
      </c>
      <c r="J14" s="1207"/>
      <c r="K14" s="1197" t="s">
        <v>140</v>
      </c>
      <c r="L14" s="1198">
        <v>3289.4360000000001</v>
      </c>
      <c r="M14" s="1198">
        <v>712.45</v>
      </c>
      <c r="N14" s="1199">
        <v>4.6170762860551617</v>
      </c>
      <c r="O14" s="1207"/>
      <c r="P14" s="1197" t="s">
        <v>159</v>
      </c>
      <c r="Q14" s="1198">
        <v>1663.4480000000001</v>
      </c>
      <c r="R14" s="1198">
        <v>492.71600000000001</v>
      </c>
      <c r="S14" s="1199">
        <v>3.3760787147159825</v>
      </c>
    </row>
    <row r="15" spans="1:27" ht="16.5" thickBot="1">
      <c r="A15" s="1197" t="s">
        <v>141</v>
      </c>
      <c r="B15" s="1198">
        <v>6294.1750000000002</v>
      </c>
      <c r="C15" s="1198">
        <v>5224</v>
      </c>
      <c r="D15" s="1199">
        <v>2.9171450036590754</v>
      </c>
      <c r="E15" s="1215"/>
      <c r="F15" s="1197" t="s">
        <v>158</v>
      </c>
      <c r="G15" s="1198">
        <v>134.4</v>
      </c>
      <c r="H15" s="1198">
        <v>582</v>
      </c>
      <c r="I15" s="1199">
        <v>3.560264900662252</v>
      </c>
      <c r="J15" s="1207"/>
      <c r="K15" s="1197" t="s">
        <v>155</v>
      </c>
      <c r="L15" s="1198">
        <v>2441.884</v>
      </c>
      <c r="M15" s="1198">
        <v>506.96899999999999</v>
      </c>
      <c r="N15" s="1199">
        <v>4.8166337586716352</v>
      </c>
      <c r="O15" s="1207"/>
      <c r="P15" s="1216" t="s">
        <v>156</v>
      </c>
      <c r="Q15" s="1217">
        <v>1535.0820000000001</v>
      </c>
      <c r="R15" s="1217">
        <v>597.72299999999996</v>
      </c>
      <c r="S15" s="1218">
        <v>2.5682163811665273</v>
      </c>
      <c r="U15" s="1104"/>
      <c r="V15" s="1104"/>
      <c r="W15" s="1104"/>
      <c r="X15" s="1104"/>
    </row>
    <row r="16" spans="1:27" ht="16.5" thickBot="1">
      <c r="A16" s="1197" t="s">
        <v>152</v>
      </c>
      <c r="B16" s="1198">
        <v>4757.2870000000003</v>
      </c>
      <c r="C16" s="1198">
        <v>2795</v>
      </c>
      <c r="D16" s="1199">
        <v>3.606021396811248</v>
      </c>
      <c r="E16" s="1215"/>
      <c r="F16" s="1203" t="s">
        <v>259</v>
      </c>
      <c r="G16" s="1204">
        <v>18191.993999999999</v>
      </c>
      <c r="H16" s="1204">
        <v>76691</v>
      </c>
      <c r="I16" s="1205">
        <v>3.4252883215554486</v>
      </c>
      <c r="J16" s="1207"/>
      <c r="K16" s="1197" t="s">
        <v>152</v>
      </c>
      <c r="L16" s="1198">
        <v>2232.8389999999999</v>
      </c>
      <c r="M16" s="1198">
        <v>313.08800000000002</v>
      </c>
      <c r="N16" s="1199">
        <v>7.1316658575224849</v>
      </c>
      <c r="O16" s="1207"/>
      <c r="P16" s="1216" t="s">
        <v>139</v>
      </c>
      <c r="Q16" s="1217">
        <v>1312.857</v>
      </c>
      <c r="R16" s="1217">
        <v>445.83499999999998</v>
      </c>
      <c r="S16" s="1218">
        <v>2.9447149730281383</v>
      </c>
      <c r="U16" s="1104"/>
      <c r="V16" s="1104"/>
      <c r="W16" s="1104"/>
      <c r="X16" s="1104"/>
    </row>
    <row r="17" spans="1:24" ht="15.75">
      <c r="A17" s="1197" t="s">
        <v>138</v>
      </c>
      <c r="B17" s="1198">
        <v>3988.2420000000002</v>
      </c>
      <c r="C17" s="1198">
        <v>13987</v>
      </c>
      <c r="D17" s="1199">
        <v>3.6525740933914221</v>
      </c>
      <c r="E17" s="1214"/>
      <c r="F17"/>
      <c r="G17"/>
      <c r="H17"/>
      <c r="I17"/>
      <c r="J17" s="1207"/>
      <c r="K17" s="1197" t="s">
        <v>151</v>
      </c>
      <c r="L17" s="1198">
        <v>2052.86</v>
      </c>
      <c r="M17" s="1198">
        <v>444.39499999999998</v>
      </c>
      <c r="N17" s="1199">
        <v>4.6194489136916488</v>
      </c>
      <c r="O17" s="1207"/>
      <c r="P17" s="1197" t="s">
        <v>152</v>
      </c>
      <c r="Q17" s="1198">
        <v>1166.819</v>
      </c>
      <c r="R17" s="1198">
        <v>320.97399999999999</v>
      </c>
      <c r="S17" s="1199">
        <v>3.6352445992510298</v>
      </c>
      <c r="U17" s="1104"/>
      <c r="V17" s="1104"/>
      <c r="W17" s="1104"/>
      <c r="X17" s="1104"/>
    </row>
    <row r="18" spans="1:24" ht="15.75">
      <c r="A18" s="1197" t="s">
        <v>146</v>
      </c>
      <c r="B18" s="1198">
        <v>1591.721</v>
      </c>
      <c r="C18" s="1198">
        <v>677</v>
      </c>
      <c r="D18" s="1199">
        <v>3.6883044960248772</v>
      </c>
      <c r="E18" s="1219"/>
      <c r="F18"/>
      <c r="G18"/>
      <c r="H18"/>
      <c r="I18"/>
      <c r="K18" s="1216" t="s">
        <v>138</v>
      </c>
      <c r="L18" s="1217">
        <v>1660.675</v>
      </c>
      <c r="M18" s="1217">
        <v>474.16300000000001</v>
      </c>
      <c r="N18" s="1218">
        <v>3.502329367749065</v>
      </c>
      <c r="O18" s="1207"/>
      <c r="P18" s="1197" t="s">
        <v>451</v>
      </c>
      <c r="Q18" s="1198">
        <v>998.447</v>
      </c>
      <c r="R18" s="1198">
        <v>192.48099999999999</v>
      </c>
      <c r="S18" s="1199">
        <v>5.1872496506148664</v>
      </c>
      <c r="U18" s="1104"/>
      <c r="V18" s="1104"/>
      <c r="W18" s="1104"/>
      <c r="X18" s="1104"/>
    </row>
    <row r="19" spans="1:24" ht="15.75">
      <c r="A19" s="1197" t="s">
        <v>140</v>
      </c>
      <c r="B19" s="1198">
        <v>1317.6010000000001</v>
      </c>
      <c r="C19" s="1198">
        <v>1813</v>
      </c>
      <c r="D19" s="1199">
        <v>1.6588683796710719</v>
      </c>
      <c r="E19" s="1220"/>
      <c r="J19" s="1207"/>
      <c r="K19" s="1197" t="s">
        <v>501</v>
      </c>
      <c r="L19" s="1198">
        <v>1305.1690000000001</v>
      </c>
      <c r="M19" s="1198">
        <v>64.012</v>
      </c>
      <c r="N19" s="1199">
        <v>20.389442604511654</v>
      </c>
      <c r="O19" s="1207"/>
      <c r="P19" s="1197" t="s">
        <v>158</v>
      </c>
      <c r="Q19" s="1198">
        <v>919.55799999999999</v>
      </c>
      <c r="R19" s="1198">
        <v>167.8</v>
      </c>
      <c r="S19" s="1199">
        <v>5.480083432657926</v>
      </c>
      <c r="U19" s="1104"/>
      <c r="V19" s="1104"/>
      <c r="W19" s="1104"/>
      <c r="X19" s="1104"/>
    </row>
    <row r="20" spans="1:24" ht="15" customHeight="1">
      <c r="A20" s="1197" t="s">
        <v>158</v>
      </c>
      <c r="B20" s="1198">
        <v>1137.7550000000001</v>
      </c>
      <c r="C20" s="1198">
        <v>2038</v>
      </c>
      <c r="D20" s="1199">
        <v>3.3972571244296876</v>
      </c>
      <c r="E20" s="1220"/>
      <c r="F20" s="1104"/>
      <c r="G20" s="1104"/>
      <c r="H20" s="1104"/>
      <c r="J20" s="1207"/>
      <c r="K20" s="1197" t="s">
        <v>146</v>
      </c>
      <c r="L20" s="1198">
        <v>1197.2360000000001</v>
      </c>
      <c r="M20" s="1198">
        <v>297.89</v>
      </c>
      <c r="N20" s="1199">
        <v>4.0190540132263592</v>
      </c>
      <c r="O20" s="1207"/>
      <c r="P20" s="1197" t="s">
        <v>147</v>
      </c>
      <c r="Q20" s="1198">
        <v>827.15499999999997</v>
      </c>
      <c r="R20" s="1198">
        <v>293.62700000000001</v>
      </c>
      <c r="S20" s="1199">
        <v>2.8170263633793895</v>
      </c>
      <c r="U20" s="1104"/>
      <c r="V20" s="1104"/>
      <c r="W20" s="1104"/>
      <c r="X20" s="1104"/>
    </row>
    <row r="21" spans="1:24" ht="16.5" thickBot="1">
      <c r="A21" s="1197" t="s">
        <v>155</v>
      </c>
      <c r="B21" s="1198">
        <v>565.67399999999998</v>
      </c>
      <c r="C21" s="1198">
        <v>2301</v>
      </c>
      <c r="D21" s="1199">
        <v>3.4934105702604894</v>
      </c>
      <c r="E21" s="1221"/>
      <c r="F21" s="1104"/>
      <c r="G21" s="1104"/>
      <c r="H21" s="1104"/>
      <c r="J21" s="1207"/>
      <c r="K21" s="1197" t="s">
        <v>139</v>
      </c>
      <c r="L21" s="1198">
        <v>829.45500000000004</v>
      </c>
      <c r="M21" s="1198">
        <v>194.59200000000001</v>
      </c>
      <c r="N21" s="1199">
        <v>4.262533917118895</v>
      </c>
      <c r="P21" s="1197" t="s">
        <v>151</v>
      </c>
      <c r="Q21" s="1198">
        <v>563.28099999999995</v>
      </c>
      <c r="R21" s="1198">
        <v>109.608</v>
      </c>
      <c r="S21" s="1199">
        <v>5.1390500693380039</v>
      </c>
    </row>
    <row r="22" spans="1:24" ht="16.5" thickBot="1">
      <c r="A22" s="1203" t="s">
        <v>259</v>
      </c>
      <c r="B22" s="1204">
        <v>186914.28400000001</v>
      </c>
      <c r="C22" s="1204">
        <v>255617</v>
      </c>
      <c r="D22" s="1205">
        <v>2.7071950151327733</v>
      </c>
      <c r="E22" s="1104"/>
      <c r="F22" s="1104"/>
      <c r="G22" s="1104"/>
      <c r="H22" s="1104"/>
      <c r="I22" s="1104"/>
      <c r="J22" s="1104"/>
      <c r="K22" s="1197" t="s">
        <v>285</v>
      </c>
      <c r="L22" s="1198">
        <v>773.00400000000002</v>
      </c>
      <c r="M22" s="1198">
        <v>295.483</v>
      </c>
      <c r="N22" s="1199">
        <v>2.6160692831736512</v>
      </c>
      <c r="P22" s="1197" t="s">
        <v>361</v>
      </c>
      <c r="Q22" s="1198">
        <v>508.714</v>
      </c>
      <c r="R22" s="1198">
        <v>110.14</v>
      </c>
      <c r="S22" s="1199">
        <v>4.6187942618485565</v>
      </c>
    </row>
    <row r="23" spans="1:24" ht="15.75">
      <c r="A23"/>
      <c r="B23"/>
      <c r="C23"/>
      <c r="D23"/>
      <c r="E23" s="1104"/>
      <c r="F23" s="1104"/>
      <c r="G23" s="1104"/>
      <c r="H23" s="1104"/>
      <c r="I23" s="1104"/>
      <c r="J23" s="1104"/>
      <c r="K23" s="1197" t="s">
        <v>153</v>
      </c>
      <c r="L23" s="1198">
        <v>633.41</v>
      </c>
      <c r="M23" s="1198">
        <v>187.226</v>
      </c>
      <c r="N23" s="1199">
        <v>3.3831305481076344</v>
      </c>
      <c r="P23" s="1216" t="s">
        <v>285</v>
      </c>
      <c r="Q23" s="1217">
        <v>487.72800000000001</v>
      </c>
      <c r="R23" s="1217">
        <v>74.037000000000006</v>
      </c>
      <c r="S23" s="1218">
        <v>6.5876251063657358</v>
      </c>
    </row>
    <row r="24" spans="1:24" ht="16.5" thickBot="1">
      <c r="A24"/>
      <c r="B24"/>
      <c r="C24"/>
      <c r="D24"/>
      <c r="E24" s="1104"/>
      <c r="F24" s="1104"/>
      <c r="G24" s="1104"/>
      <c r="H24" s="1104"/>
      <c r="I24" s="1104"/>
      <c r="J24" s="1104"/>
      <c r="K24" s="1216" t="s">
        <v>406</v>
      </c>
      <c r="L24" s="1217">
        <v>599.28099999999995</v>
      </c>
      <c r="M24" s="1217">
        <v>26.681999999999999</v>
      </c>
      <c r="N24" s="1218">
        <v>22.460122929315641</v>
      </c>
      <c r="P24" s="1197" t="s">
        <v>376</v>
      </c>
      <c r="Q24" s="1198">
        <v>411.298</v>
      </c>
      <c r="R24" s="1198">
        <v>347.279</v>
      </c>
      <c r="S24" s="1199">
        <v>1.1843445759749367</v>
      </c>
    </row>
    <row r="25" spans="1:24" ht="16.5" thickBot="1">
      <c r="A25"/>
      <c r="B25"/>
      <c r="C25"/>
      <c r="D25"/>
      <c r="E25" s="1104"/>
      <c r="F25" s="1104"/>
      <c r="G25" s="1104"/>
      <c r="H25" s="1104"/>
      <c r="I25" s="1104"/>
      <c r="J25" s="1104"/>
      <c r="K25" s="1203" t="s">
        <v>259</v>
      </c>
      <c r="L25" s="1204">
        <v>72281.409</v>
      </c>
      <c r="M25" s="1204">
        <v>14362.022999999999</v>
      </c>
      <c r="N25" s="1205">
        <v>5.0328152935000876</v>
      </c>
      <c r="P25" s="1216" t="s">
        <v>148</v>
      </c>
      <c r="Q25" s="1217">
        <v>409.66399999999999</v>
      </c>
      <c r="R25" s="1217">
        <v>45.607999999999997</v>
      </c>
      <c r="S25" s="1218">
        <v>8.9822838098579201</v>
      </c>
    </row>
    <row r="26" spans="1:24" ht="16.5" thickBot="1">
      <c r="A26"/>
      <c r="B26"/>
      <c r="C26"/>
      <c r="D26"/>
      <c r="E26" s="1104"/>
      <c r="F26" s="1104"/>
      <c r="G26" s="1104"/>
      <c r="H26" s="1104"/>
      <c r="I26" s="1104"/>
      <c r="J26" s="1104"/>
      <c r="K26"/>
      <c r="L26"/>
      <c r="M26"/>
      <c r="N26"/>
      <c r="P26" s="1216" t="s">
        <v>160</v>
      </c>
      <c r="Q26" s="1217">
        <v>285.81900000000002</v>
      </c>
      <c r="R26" s="1217">
        <v>55.527999999999999</v>
      </c>
      <c r="S26" s="1218">
        <v>5.1472950583489414</v>
      </c>
    </row>
    <row r="27" spans="1:24" ht="16.5" thickBot="1">
      <c r="E27" s="1104"/>
      <c r="F27" s="1104"/>
      <c r="G27" s="1104"/>
      <c r="H27" s="1104"/>
      <c r="I27" s="1104"/>
      <c r="J27" s="1104"/>
      <c r="K27"/>
      <c r="L27"/>
      <c r="M27"/>
      <c r="N27"/>
      <c r="O27" s="1104"/>
      <c r="P27" s="1203" t="s">
        <v>259</v>
      </c>
      <c r="Q27" s="1204">
        <v>46039.623</v>
      </c>
      <c r="R27" s="1204">
        <v>10834.967000000001</v>
      </c>
      <c r="S27" s="1205">
        <v>4.2491705789228522</v>
      </c>
    </row>
    <row r="28" spans="1:24">
      <c r="A28" s="1104"/>
      <c r="B28" s="1104"/>
      <c r="C28" s="1104"/>
      <c r="D28" s="1104"/>
      <c r="E28" s="1104"/>
      <c r="F28" s="1104"/>
      <c r="G28" s="1104"/>
      <c r="H28" s="1104"/>
      <c r="I28" s="1104"/>
      <c r="J28" s="1104"/>
      <c r="K28"/>
      <c r="L28"/>
      <c r="M28"/>
      <c r="N28"/>
      <c r="O28" s="1104"/>
      <c r="P28"/>
      <c r="Q28"/>
      <c r="R28"/>
      <c r="S28"/>
    </row>
    <row r="29" spans="1:24">
      <c r="A29" s="1104"/>
      <c r="B29" s="1104"/>
      <c r="C29" s="1104"/>
      <c r="D29" s="1104"/>
      <c r="E29" s="1104"/>
      <c r="F29" s="1104"/>
      <c r="G29" s="1104"/>
      <c r="H29" s="1104"/>
      <c r="I29" s="1104"/>
      <c r="J29" s="1104"/>
      <c r="K29"/>
      <c r="L29"/>
      <c r="M29"/>
      <c r="N29"/>
      <c r="O29" s="1104"/>
      <c r="P29"/>
      <c r="Q29"/>
      <c r="R29"/>
      <c r="S29"/>
    </row>
    <row r="30" spans="1:24">
      <c r="A30"/>
      <c r="B30"/>
      <c r="C30"/>
      <c r="D30"/>
      <c r="E30"/>
      <c r="F30"/>
      <c r="G30"/>
      <c r="H30"/>
      <c r="I30"/>
      <c r="J30"/>
      <c r="K30"/>
      <c r="L30"/>
      <c r="M30"/>
      <c r="N30"/>
      <c r="O30" s="1104"/>
      <c r="P30"/>
      <c r="Q30"/>
      <c r="R30"/>
      <c r="S30"/>
    </row>
    <row r="31" spans="1:24">
      <c r="A31"/>
      <c r="B31"/>
      <c r="C31"/>
      <c r="D31"/>
      <c r="E31"/>
      <c r="F31"/>
      <c r="G31"/>
      <c r="H31"/>
      <c r="I31"/>
      <c r="J31"/>
      <c r="K31"/>
      <c r="O31" s="1104"/>
      <c r="P31"/>
      <c r="Q31"/>
      <c r="R31"/>
      <c r="S31"/>
    </row>
    <row r="32" spans="1:24">
      <c r="A32"/>
      <c r="B32"/>
      <c r="C32"/>
      <c r="D32"/>
      <c r="E32"/>
      <c r="F32"/>
      <c r="G32"/>
      <c r="H32"/>
      <c r="I32"/>
      <c r="J32"/>
      <c r="K32"/>
      <c r="L32"/>
      <c r="M32"/>
      <c r="N32"/>
      <c r="O32" s="1104"/>
      <c r="P32"/>
      <c r="Q32"/>
      <c r="R32"/>
      <c r="S32"/>
    </row>
    <row r="33" spans="1:19">
      <c r="A33"/>
      <c r="B33"/>
      <c r="C33"/>
      <c r="D33"/>
      <c r="E33"/>
      <c r="F33"/>
      <c r="G33"/>
      <c r="H33"/>
      <c r="I33"/>
      <c r="J33"/>
      <c r="K33"/>
      <c r="L33"/>
      <c r="M33"/>
      <c r="N33"/>
      <c r="O33" s="1104"/>
      <c r="P33"/>
      <c r="Q33"/>
      <c r="R33"/>
      <c r="S33"/>
    </row>
    <row r="34" spans="1:19">
      <c r="A34"/>
      <c r="B34"/>
      <c r="C34"/>
      <c r="D34"/>
      <c r="E34"/>
      <c r="F34"/>
      <c r="G34"/>
      <c r="H34"/>
      <c r="I34"/>
      <c r="J34"/>
      <c r="K34"/>
      <c r="L34"/>
      <c r="M34"/>
      <c r="N34"/>
      <c r="O34" s="1104"/>
      <c r="P34"/>
      <c r="Q34"/>
      <c r="R34"/>
      <c r="S34"/>
    </row>
    <row r="35" spans="1:19">
      <c r="A35"/>
      <c r="B35"/>
      <c r="C35"/>
      <c r="D35"/>
      <c r="E35"/>
      <c r="F35"/>
      <c r="G35"/>
      <c r="H35"/>
      <c r="I35"/>
      <c r="J35"/>
      <c r="K35"/>
      <c r="L35"/>
      <c r="M35"/>
      <c r="N35"/>
      <c r="O35" s="1104"/>
      <c r="P35"/>
      <c r="Q35"/>
      <c r="R35"/>
      <c r="S35"/>
    </row>
    <row r="36" spans="1:19">
      <c r="A36"/>
      <c r="B36"/>
      <c r="C36"/>
      <c r="D36"/>
      <c r="E36"/>
      <c r="F36"/>
      <c r="G36"/>
      <c r="H36"/>
      <c r="I36"/>
      <c r="J36"/>
      <c r="K36"/>
      <c r="L36"/>
      <c r="M36"/>
      <c r="N36"/>
      <c r="O36" s="1104"/>
    </row>
    <row r="37" spans="1:19">
      <c r="A37"/>
      <c r="B37"/>
      <c r="C37"/>
      <c r="D37"/>
      <c r="E37"/>
      <c r="F37"/>
      <c r="G37"/>
      <c r="H37"/>
      <c r="I37"/>
      <c r="J37"/>
      <c r="K37"/>
      <c r="L37"/>
      <c r="M37"/>
      <c r="N37"/>
      <c r="O37" s="1104"/>
    </row>
    <row r="38" spans="1:19">
      <c r="A38"/>
      <c r="B38"/>
      <c r="C38"/>
      <c r="D38"/>
      <c r="E38"/>
      <c r="F38"/>
      <c r="G38"/>
      <c r="H38"/>
      <c r="I38"/>
      <c r="J38"/>
      <c r="K38"/>
      <c r="L38"/>
      <c r="M38"/>
      <c r="N38"/>
      <c r="O38" s="1104"/>
    </row>
    <row r="39" spans="1:19">
      <c r="A39"/>
      <c r="B39"/>
      <c r="C39"/>
      <c r="D39"/>
      <c r="E39"/>
      <c r="F39"/>
      <c r="G39"/>
      <c r="H39"/>
      <c r="I39"/>
      <c r="J39"/>
      <c r="K39"/>
      <c r="L39"/>
      <c r="M39"/>
      <c r="N39"/>
      <c r="O39" s="1104"/>
    </row>
    <row r="40" spans="1:19">
      <c r="A40"/>
      <c r="B40"/>
      <c r="C40"/>
      <c r="D40"/>
      <c r="E40"/>
      <c r="F40"/>
      <c r="G40"/>
      <c r="H40"/>
      <c r="I40"/>
      <c r="J40"/>
      <c r="K40"/>
    </row>
    <row r="41" spans="1:19">
      <c r="A41"/>
      <c r="B41"/>
      <c r="C41"/>
      <c r="D41"/>
      <c r="E41"/>
      <c r="F41"/>
      <c r="G41"/>
      <c r="H41"/>
      <c r="I41"/>
      <c r="J41"/>
      <c r="K41"/>
      <c r="L41" s="1104"/>
    </row>
    <row r="42" spans="1:19">
      <c r="A42"/>
      <c r="B42"/>
      <c r="C42"/>
      <c r="D42"/>
      <c r="E42"/>
      <c r="F42"/>
      <c r="G42"/>
      <c r="H42"/>
      <c r="I42"/>
      <c r="J42"/>
      <c r="K42"/>
      <c r="L42" s="1104"/>
    </row>
    <row r="43" spans="1:19">
      <c r="A43"/>
      <c r="B43"/>
      <c r="C43"/>
      <c r="D43"/>
      <c r="E43"/>
      <c r="F43"/>
      <c r="G43"/>
      <c r="H43"/>
      <c r="I43"/>
      <c r="J43"/>
      <c r="K43"/>
      <c r="L43" s="1104"/>
    </row>
    <row r="44" spans="1:19">
      <c r="A44"/>
      <c r="B44"/>
      <c r="C44"/>
      <c r="D44"/>
      <c r="E44"/>
      <c r="F44"/>
      <c r="G44"/>
      <c r="H44"/>
      <c r="I44"/>
      <c r="J44"/>
      <c r="K44"/>
      <c r="L44" s="1104"/>
    </row>
    <row r="45" spans="1:19">
      <c r="A45"/>
      <c r="B45"/>
      <c r="C45"/>
      <c r="D45"/>
      <c r="E45"/>
      <c r="F45"/>
      <c r="G45"/>
      <c r="H45"/>
      <c r="I45"/>
      <c r="J45"/>
      <c r="K45"/>
      <c r="L45" s="1104"/>
    </row>
    <row r="46" spans="1:19">
      <c r="A46"/>
      <c r="B46"/>
      <c r="C46"/>
      <c r="D46"/>
      <c r="E46"/>
      <c r="F46"/>
      <c r="G46"/>
      <c r="H46"/>
      <c r="I46"/>
      <c r="J46"/>
      <c r="K46"/>
      <c r="L46" s="1104"/>
    </row>
    <row r="47" spans="1:19">
      <c r="A47"/>
      <c r="B47"/>
      <c r="C47"/>
      <c r="D47"/>
      <c r="E47"/>
      <c r="F47"/>
      <c r="G47"/>
      <c r="H47"/>
      <c r="I47"/>
      <c r="J47"/>
      <c r="K47"/>
      <c r="L47" s="1104"/>
    </row>
    <row r="48" spans="1:19">
      <c r="A48"/>
      <c r="B48"/>
      <c r="C48"/>
      <c r="D48"/>
      <c r="E48"/>
      <c r="F48"/>
      <c r="G48"/>
      <c r="H48"/>
      <c r="I48"/>
      <c r="J48"/>
      <c r="K48"/>
      <c r="L48" s="1104"/>
    </row>
    <row r="49" spans="1:12">
      <c r="A49"/>
      <c r="B49"/>
      <c r="C49"/>
      <c r="D49"/>
      <c r="E49"/>
      <c r="F49"/>
      <c r="G49"/>
      <c r="H49"/>
      <c r="I49"/>
      <c r="J49"/>
      <c r="K49"/>
      <c r="L49" s="1104"/>
    </row>
    <row r="50" spans="1:12">
      <c r="A50"/>
      <c r="B50"/>
      <c r="C50"/>
      <c r="D50"/>
      <c r="E50"/>
      <c r="F50"/>
      <c r="G50"/>
      <c r="H50"/>
      <c r="I50"/>
      <c r="J50"/>
      <c r="K50"/>
      <c r="L50" s="1104"/>
    </row>
    <row r="51" spans="1:12">
      <c r="A51"/>
      <c r="B51"/>
      <c r="C51"/>
      <c r="D51"/>
      <c r="E51"/>
      <c r="F51"/>
      <c r="G51"/>
      <c r="H51"/>
      <c r="I51"/>
      <c r="J51"/>
      <c r="K51"/>
      <c r="L51" s="1104"/>
    </row>
    <row r="52" spans="1:12">
      <c r="A52"/>
      <c r="B52"/>
      <c r="C52"/>
      <c r="D52"/>
      <c r="E52"/>
      <c r="F52"/>
      <c r="G52"/>
      <c r="H52"/>
      <c r="I52"/>
      <c r="J52"/>
      <c r="K52"/>
      <c r="L52" s="1104"/>
    </row>
    <row r="53" spans="1:12">
      <c r="A53"/>
      <c r="B53"/>
      <c r="C53"/>
      <c r="D53"/>
      <c r="E53"/>
      <c r="F53"/>
      <c r="G53"/>
      <c r="H53"/>
      <c r="I53"/>
      <c r="J53"/>
      <c r="K53"/>
      <c r="L53" s="1104"/>
    </row>
    <row r="54" spans="1:12">
      <c r="A54"/>
      <c r="B54"/>
      <c r="C54"/>
      <c r="D54"/>
      <c r="E54"/>
      <c r="F54"/>
      <c r="G54"/>
      <c r="H54"/>
      <c r="I54"/>
      <c r="J54"/>
      <c r="K54"/>
      <c r="L54" s="1104"/>
    </row>
    <row r="55" spans="1:12">
      <c r="A55"/>
      <c r="B55"/>
      <c r="C55"/>
      <c r="D55"/>
      <c r="E55"/>
      <c r="F55"/>
      <c r="G55"/>
      <c r="H55"/>
      <c r="I55"/>
      <c r="J55"/>
      <c r="K55"/>
      <c r="L55" s="1104"/>
    </row>
    <row r="56" spans="1:12">
      <c r="A56"/>
      <c r="B56"/>
      <c r="C56"/>
      <c r="D56"/>
      <c r="E56"/>
      <c r="F56"/>
      <c r="G56"/>
      <c r="H56"/>
      <c r="I56"/>
      <c r="J56"/>
      <c r="K56"/>
      <c r="L56" s="1104"/>
    </row>
    <row r="57" spans="1:12">
      <c r="A57"/>
      <c r="B57"/>
      <c r="C57"/>
      <c r="D57"/>
      <c r="E57"/>
      <c r="F57"/>
      <c r="G57"/>
      <c r="H57"/>
      <c r="I57"/>
      <c r="J57"/>
      <c r="K57"/>
      <c r="L57" s="1104"/>
    </row>
    <row r="58" spans="1:12">
      <c r="A58"/>
      <c r="B58"/>
      <c r="C58"/>
      <c r="D58"/>
      <c r="E58"/>
      <c r="F58"/>
      <c r="G58"/>
      <c r="H58"/>
      <c r="I58"/>
      <c r="J58"/>
      <c r="K58"/>
      <c r="L58" s="1104"/>
    </row>
    <row r="59" spans="1:12">
      <c r="A59"/>
      <c r="B59"/>
      <c r="C59"/>
      <c r="D59"/>
      <c r="E59"/>
      <c r="F59"/>
      <c r="G59"/>
      <c r="H59"/>
      <c r="I59"/>
      <c r="J59"/>
      <c r="K59"/>
      <c r="L59" s="1104"/>
    </row>
    <row r="60" spans="1:12">
      <c r="A60"/>
      <c r="B60"/>
      <c r="C60"/>
      <c r="D60"/>
      <c r="E60"/>
      <c r="F60"/>
      <c r="G60"/>
      <c r="H60"/>
      <c r="I60"/>
      <c r="J60"/>
      <c r="K60"/>
      <c r="L60" s="1104"/>
    </row>
    <row r="61" spans="1:12">
      <c r="A61"/>
      <c r="B61"/>
      <c r="C61"/>
      <c r="D61"/>
      <c r="E61"/>
      <c r="F61"/>
      <c r="G61"/>
      <c r="H61"/>
      <c r="I61"/>
      <c r="J61"/>
      <c r="K61"/>
      <c r="L61" s="1104"/>
    </row>
    <row r="62" spans="1:12">
      <c r="A62"/>
      <c r="B62"/>
      <c r="C62"/>
      <c r="D62"/>
      <c r="E62"/>
      <c r="F62"/>
      <c r="G62"/>
      <c r="H62"/>
      <c r="I62"/>
      <c r="J62"/>
      <c r="K62"/>
      <c r="L62" s="1104"/>
    </row>
    <row r="63" spans="1:12">
      <c r="A63"/>
      <c r="B63"/>
      <c r="C63"/>
      <c r="D63"/>
      <c r="E63"/>
      <c r="F63"/>
      <c r="G63"/>
      <c r="H63"/>
      <c r="I63"/>
      <c r="J63"/>
      <c r="K63"/>
      <c r="L63" s="1104"/>
    </row>
    <row r="64" spans="1:12">
      <c r="A64"/>
      <c r="B64"/>
      <c r="C64"/>
      <c r="D64"/>
      <c r="E64"/>
      <c r="F64"/>
      <c r="G64"/>
      <c r="H64"/>
      <c r="I64"/>
      <c r="J64"/>
      <c r="K64"/>
      <c r="L64" s="1104"/>
    </row>
    <row r="65" spans="1:12">
      <c r="A65"/>
      <c r="B65"/>
      <c r="C65"/>
      <c r="D65"/>
      <c r="E65"/>
      <c r="F65"/>
      <c r="G65"/>
      <c r="H65"/>
      <c r="I65"/>
      <c r="J65"/>
      <c r="K65"/>
      <c r="L65" s="1104"/>
    </row>
    <row r="66" spans="1:12">
      <c r="A66"/>
      <c r="B66"/>
      <c r="C66"/>
      <c r="D66"/>
      <c r="E66"/>
      <c r="F66"/>
      <c r="G66"/>
      <c r="H66"/>
      <c r="I66"/>
      <c r="J66"/>
      <c r="K66"/>
      <c r="L66" s="1104"/>
    </row>
    <row r="67" spans="1:12">
      <c r="A67"/>
      <c r="B67"/>
      <c r="C67"/>
      <c r="D67"/>
      <c r="E67"/>
      <c r="F67"/>
      <c r="G67"/>
      <c r="H67"/>
      <c r="I67"/>
      <c r="J67"/>
      <c r="K67"/>
      <c r="L67" s="1104"/>
    </row>
    <row r="68" spans="1:12">
      <c r="A68"/>
      <c r="B68"/>
      <c r="C68"/>
      <c r="D68"/>
      <c r="E68"/>
      <c r="F68"/>
      <c r="G68"/>
      <c r="H68"/>
      <c r="I68"/>
      <c r="J68"/>
      <c r="K68"/>
      <c r="L68" s="1104"/>
    </row>
    <row r="69" spans="1:12">
      <c r="A69"/>
      <c r="B69"/>
      <c r="C69"/>
      <c r="D69"/>
      <c r="E69"/>
      <c r="F69"/>
      <c r="G69"/>
      <c r="H69"/>
      <c r="I69"/>
      <c r="J69"/>
      <c r="K69"/>
      <c r="L69" s="1104"/>
    </row>
    <row r="70" spans="1:12">
      <c r="A70"/>
      <c r="B70"/>
      <c r="C70"/>
      <c r="D70"/>
      <c r="E70"/>
      <c r="F70"/>
      <c r="G70"/>
      <c r="H70"/>
      <c r="I70"/>
      <c r="J70"/>
      <c r="K70"/>
      <c r="L70" s="1104"/>
    </row>
    <row r="71" spans="1:12">
      <c r="A71"/>
      <c r="B71"/>
      <c r="C71"/>
      <c r="D71"/>
      <c r="E71"/>
      <c r="F71"/>
      <c r="G71"/>
      <c r="H71"/>
      <c r="I71"/>
      <c r="J71"/>
      <c r="K71"/>
      <c r="L71" s="1104"/>
    </row>
    <row r="72" spans="1:12">
      <c r="A72"/>
      <c r="B72"/>
      <c r="C72"/>
      <c r="D72"/>
      <c r="E72"/>
      <c r="F72"/>
      <c r="G72"/>
      <c r="H72"/>
      <c r="I72"/>
      <c r="J72"/>
      <c r="K72"/>
      <c r="L72" s="1104"/>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1104"/>
      <c r="B152" s="1104"/>
      <c r="C152" s="1104"/>
      <c r="D152" s="1104"/>
      <c r="E152" s="1104"/>
      <c r="F152" s="1104"/>
      <c r="G152" s="1104"/>
      <c r="H152" s="1104"/>
      <c r="I152" s="1104"/>
      <c r="J152" s="1104"/>
      <c r="K152" s="1104"/>
    </row>
    <row r="153" spans="1:11">
      <c r="A153" s="1104"/>
      <c r="B153" s="1104"/>
      <c r="C153" s="1104"/>
      <c r="D153" s="1104"/>
      <c r="E153" s="1104"/>
      <c r="F153" s="1104"/>
      <c r="G153" s="1104"/>
      <c r="H153" s="1104"/>
      <c r="I153" s="1104"/>
      <c r="J153" s="1104"/>
      <c r="K153" s="1104"/>
    </row>
    <row r="154" spans="1:11">
      <c r="A154" s="1104"/>
      <c r="B154" s="1104"/>
      <c r="C154" s="1104"/>
      <c r="D154" s="1104"/>
      <c r="E154" s="1104"/>
      <c r="F154" s="1104"/>
      <c r="G154" s="1104"/>
      <c r="H154" s="1104"/>
      <c r="I154" s="1104"/>
      <c r="J154" s="1104"/>
      <c r="K154" s="1104"/>
    </row>
    <row r="155" spans="1:11">
      <c r="A155" s="1104"/>
      <c r="B155" s="1104"/>
      <c r="C155" s="1104"/>
      <c r="D155" s="1104"/>
      <c r="E155" s="1104"/>
      <c r="F155" s="1104"/>
      <c r="G155" s="1104"/>
      <c r="H155" s="1104"/>
      <c r="I155" s="1104"/>
      <c r="J155" s="1104"/>
      <c r="K155" s="1104"/>
    </row>
    <row r="156" spans="1:11">
      <c r="A156" s="1104"/>
      <c r="B156" s="1104"/>
      <c r="C156" s="1104"/>
      <c r="D156" s="1104"/>
      <c r="E156" s="1104"/>
      <c r="F156" s="1104"/>
      <c r="G156" s="1104"/>
      <c r="H156" s="1104"/>
      <c r="I156" s="1104"/>
      <c r="J156" s="1104"/>
      <c r="K156" s="1104"/>
    </row>
    <row r="157" spans="1:11">
      <c r="A157" s="1104"/>
      <c r="B157" s="1104"/>
      <c r="C157" s="1104"/>
      <c r="D157" s="1104"/>
      <c r="E157" s="1104"/>
      <c r="F157" s="1104"/>
      <c r="G157" s="1104"/>
      <c r="H157" s="1104"/>
      <c r="I157" s="1104"/>
      <c r="J157" s="1104"/>
      <c r="K157" s="1104"/>
    </row>
    <row r="158" spans="1:11">
      <c r="A158" s="1104"/>
      <c r="B158" s="1104"/>
      <c r="C158" s="1104"/>
      <c r="D158" s="1104"/>
      <c r="E158" s="1104"/>
      <c r="F158" s="1104"/>
      <c r="G158" s="1104"/>
      <c r="H158" s="1104"/>
      <c r="I158" s="1104"/>
      <c r="J158" s="1104"/>
      <c r="K158" s="1104"/>
    </row>
    <row r="159" spans="1:11">
      <c r="A159" s="1104"/>
      <c r="B159" s="1104"/>
      <c r="C159" s="1104"/>
      <c r="D159" s="1104"/>
      <c r="E159" s="1104"/>
      <c r="F159" s="1104"/>
      <c r="G159" s="1104"/>
      <c r="H159" s="1104"/>
      <c r="I159" s="1104"/>
      <c r="J159" s="1104"/>
      <c r="K159" s="1104"/>
    </row>
    <row r="160" spans="1:11">
      <c r="A160" s="1104"/>
      <c r="B160" s="1104"/>
      <c r="C160" s="1104"/>
      <c r="D160" s="1104"/>
      <c r="E160" s="1104"/>
      <c r="F160" s="1104"/>
      <c r="G160" s="1104"/>
      <c r="H160" s="1104"/>
      <c r="I160" s="1104"/>
      <c r="J160" s="1104"/>
      <c r="K160" s="1104"/>
    </row>
    <row r="161" spans="1:11">
      <c r="A161" s="1104"/>
      <c r="B161" s="1104"/>
      <c r="C161" s="1104"/>
      <c r="D161" s="1104"/>
      <c r="E161" s="1104"/>
      <c r="F161" s="1104"/>
      <c r="G161" s="1104"/>
      <c r="H161" s="1104"/>
      <c r="I161" s="1104"/>
      <c r="J161" s="1104"/>
      <c r="K161" s="1104"/>
    </row>
    <row r="162" spans="1:11">
      <c r="A162" s="1104"/>
      <c r="B162" s="1104"/>
      <c r="C162" s="1104"/>
      <c r="D162" s="1104"/>
      <c r="E162" s="1104"/>
      <c r="F162" s="1104"/>
      <c r="G162" s="1104"/>
      <c r="H162" s="1104"/>
      <c r="I162" s="1104"/>
      <c r="J162" s="1104"/>
      <c r="K162" s="1104"/>
    </row>
    <row r="163" spans="1:11">
      <c r="A163" s="1104"/>
      <c r="B163" s="1104"/>
      <c r="C163" s="1104"/>
      <c r="D163" s="1104"/>
      <c r="E163" s="1104"/>
      <c r="F163" s="1104"/>
      <c r="G163" s="1104"/>
      <c r="H163" s="1104"/>
      <c r="I163" s="1104"/>
      <c r="J163" s="1104"/>
      <c r="K163" s="1104"/>
    </row>
    <row r="164" spans="1:11">
      <c r="A164" s="1104"/>
      <c r="B164" s="1104"/>
      <c r="C164" s="1104"/>
      <c r="D164" s="1104"/>
      <c r="E164" s="1104"/>
      <c r="F164" s="1104"/>
      <c r="G164" s="1104"/>
      <c r="H164" s="1104"/>
      <c r="I164" s="1104"/>
      <c r="J164" s="1104"/>
      <c r="K164" s="1104"/>
    </row>
    <row r="165" spans="1:11">
      <c r="A165" s="1104"/>
      <c r="B165" s="1104"/>
      <c r="C165" s="1104"/>
      <c r="D165" s="1104"/>
      <c r="E165" s="1104"/>
      <c r="F165" s="1104"/>
      <c r="G165" s="1104"/>
      <c r="H165" s="1104"/>
      <c r="I165" s="1104"/>
      <c r="J165" s="1104"/>
      <c r="K165" s="1104"/>
    </row>
    <row r="166" spans="1:11">
      <c r="A166" s="1104"/>
      <c r="B166" s="1104"/>
      <c r="C166" s="1104"/>
      <c r="D166" s="1104"/>
      <c r="E166" s="1104"/>
      <c r="F166" s="1104"/>
      <c r="G166" s="1104"/>
      <c r="H166" s="1104"/>
      <c r="I166" s="1104"/>
      <c r="J166" s="1104"/>
      <c r="K166" s="1104"/>
    </row>
    <row r="167" spans="1:11">
      <c r="A167" s="1104"/>
      <c r="B167" s="1104"/>
      <c r="C167" s="1104"/>
      <c r="D167" s="1104"/>
      <c r="E167" s="1104"/>
      <c r="F167" s="1104"/>
      <c r="G167" s="1104"/>
      <c r="H167" s="1104"/>
      <c r="I167" s="1104"/>
      <c r="J167" s="1104"/>
      <c r="K167" s="1104"/>
    </row>
    <row r="168" spans="1:11">
      <c r="A168" s="1104"/>
      <c r="B168" s="1104"/>
      <c r="C168" s="1104"/>
      <c r="D168" s="1104"/>
      <c r="E168" s="1104"/>
      <c r="F168" s="1104"/>
      <c r="G168" s="1104"/>
      <c r="H168" s="1104"/>
      <c r="I168" s="1104"/>
      <c r="J168" s="1104"/>
      <c r="K168" s="1104"/>
    </row>
    <row r="169" spans="1:11">
      <c r="A169" s="1104"/>
      <c r="B169" s="1104"/>
      <c r="C169" s="1104"/>
      <c r="D169" s="1104"/>
      <c r="E169" s="1104"/>
      <c r="F169" s="1104"/>
      <c r="G169" s="1104"/>
      <c r="H169" s="1104"/>
      <c r="I169" s="1104"/>
      <c r="J169" s="1104"/>
      <c r="K169" s="1104"/>
    </row>
    <row r="170" spans="1:11">
      <c r="A170" s="1104"/>
      <c r="B170" s="1104"/>
      <c r="C170" s="1104"/>
      <c r="D170" s="1104"/>
      <c r="E170" s="1104"/>
      <c r="F170" s="1104"/>
      <c r="G170" s="1104"/>
      <c r="H170" s="1104"/>
      <c r="I170" s="1104"/>
      <c r="J170" s="1104"/>
      <c r="K170" s="1104"/>
    </row>
    <row r="171" spans="1:11">
      <c r="A171" s="1104"/>
      <c r="B171" s="1104"/>
      <c r="C171" s="1104"/>
      <c r="D171" s="1104"/>
      <c r="E171" s="1104"/>
      <c r="F171" s="1104"/>
      <c r="G171" s="1104"/>
      <c r="H171" s="1104"/>
      <c r="I171" s="1104"/>
      <c r="J171" s="1104"/>
      <c r="K171" s="1104"/>
    </row>
    <row r="172" spans="1:11">
      <c r="A172" s="1104"/>
      <c r="B172" s="1104"/>
      <c r="C172" s="1104"/>
      <c r="D172" s="1104"/>
      <c r="E172" s="1104"/>
      <c r="F172" s="1104"/>
      <c r="G172" s="1104"/>
      <c r="H172" s="1104"/>
      <c r="I172" s="1104"/>
      <c r="J172" s="1104"/>
      <c r="K172" s="1104"/>
    </row>
    <row r="173" spans="1:11">
      <c r="A173" s="1104"/>
      <c r="B173" s="1104"/>
      <c r="C173" s="1104"/>
      <c r="D173" s="1104"/>
      <c r="E173" s="1104"/>
      <c r="F173" s="1104"/>
      <c r="G173" s="1104"/>
      <c r="H173" s="1104"/>
      <c r="I173" s="1104"/>
      <c r="J173" s="1104"/>
      <c r="K173" s="1104"/>
    </row>
    <row r="174" spans="1:11">
      <c r="A174" s="1104"/>
      <c r="B174" s="1104"/>
      <c r="C174" s="1104"/>
      <c r="D174" s="1104"/>
      <c r="E174" s="1104"/>
      <c r="F174" s="1104"/>
      <c r="G174" s="1104"/>
      <c r="H174" s="1104"/>
      <c r="I174" s="1104"/>
      <c r="J174" s="1104"/>
      <c r="K174" s="1104"/>
    </row>
    <row r="175" spans="1:11">
      <c r="A175" s="1104"/>
      <c r="B175" s="1104"/>
      <c r="C175" s="1104"/>
      <c r="D175" s="1104"/>
      <c r="E175" s="1104"/>
      <c r="F175" s="1104"/>
      <c r="G175" s="1104"/>
      <c r="H175" s="1104"/>
      <c r="I175" s="1104"/>
      <c r="J175" s="1104"/>
      <c r="K175" s="1104"/>
    </row>
    <row r="176" spans="1:11">
      <c r="A176" s="1104"/>
      <c r="B176" s="1104"/>
      <c r="C176" s="1104"/>
      <c r="D176" s="1104"/>
      <c r="E176" s="1104"/>
      <c r="F176" s="1104"/>
      <c r="G176" s="1104"/>
      <c r="H176" s="1104"/>
      <c r="I176" s="1104"/>
      <c r="J176" s="1104"/>
      <c r="K176" s="1104"/>
    </row>
    <row r="177" spans="1:11">
      <c r="A177" s="1104"/>
      <c r="B177" s="1104"/>
      <c r="C177" s="1104"/>
      <c r="D177" s="1104"/>
      <c r="E177" s="1104"/>
      <c r="F177" s="1104"/>
      <c r="G177" s="1104"/>
      <c r="H177" s="1104"/>
      <c r="I177" s="1104"/>
      <c r="J177" s="1104"/>
      <c r="K177" s="1104"/>
    </row>
    <row r="178" spans="1:11">
      <c r="A178" s="1104"/>
      <c r="B178" s="1104"/>
      <c r="C178" s="1104"/>
      <c r="D178" s="1104"/>
      <c r="E178" s="1104"/>
      <c r="F178" s="1104"/>
      <c r="G178" s="1104"/>
      <c r="H178" s="1104"/>
      <c r="I178" s="1104"/>
      <c r="J178" s="1104"/>
      <c r="K178" s="1104"/>
    </row>
    <row r="179" spans="1:11">
      <c r="A179" s="1104"/>
      <c r="B179" s="1104"/>
      <c r="C179" s="1104"/>
      <c r="D179" s="1104"/>
      <c r="E179" s="1104"/>
      <c r="F179" s="1104"/>
      <c r="G179" s="1104"/>
      <c r="H179" s="1104"/>
      <c r="I179" s="1104"/>
      <c r="J179" s="1104"/>
      <c r="K179" s="1104"/>
    </row>
    <row r="180" spans="1:11">
      <c r="A180" s="1104"/>
      <c r="B180" s="1104"/>
      <c r="C180" s="1104"/>
      <c r="D180" s="1104"/>
      <c r="E180" s="1104"/>
      <c r="F180" s="1104"/>
      <c r="G180" s="1104"/>
      <c r="H180" s="1104"/>
      <c r="I180" s="1104"/>
      <c r="J180" s="1104"/>
      <c r="K180" s="1104"/>
    </row>
    <row r="181" spans="1:11">
      <c r="A181" s="1104"/>
      <c r="B181" s="1104"/>
      <c r="C181" s="1104"/>
      <c r="D181" s="1104"/>
      <c r="E181" s="1104"/>
      <c r="F181" s="1104"/>
      <c r="G181" s="1104"/>
      <c r="H181" s="1104"/>
      <c r="I181" s="1104"/>
      <c r="J181" s="1104"/>
      <c r="K181" s="1104"/>
    </row>
    <row r="182" spans="1:11">
      <c r="A182" s="1104"/>
      <c r="B182" s="1104"/>
      <c r="C182" s="1104"/>
      <c r="D182" s="1104"/>
      <c r="E182" s="1104"/>
      <c r="F182" s="1104"/>
      <c r="G182" s="1104"/>
      <c r="H182" s="1104"/>
      <c r="I182" s="1104"/>
      <c r="J182" s="1104"/>
      <c r="K182" s="1104"/>
    </row>
    <row r="183" spans="1:11">
      <c r="A183" s="1104"/>
      <c r="B183" s="1104"/>
      <c r="C183" s="1104"/>
      <c r="D183" s="1104"/>
      <c r="E183" s="1104"/>
      <c r="F183" s="1104"/>
      <c r="G183" s="1104"/>
      <c r="H183" s="1104"/>
      <c r="I183" s="1104"/>
      <c r="J183" s="1104"/>
      <c r="K183" s="1104"/>
    </row>
    <row r="184" spans="1:11">
      <c r="A184" s="1104"/>
      <c r="B184" s="1104"/>
      <c r="C184" s="1104"/>
      <c r="D184" s="1104"/>
      <c r="E184" s="1104"/>
      <c r="F184" s="1104"/>
      <c r="G184" s="1104"/>
      <c r="H184" s="1104"/>
      <c r="I184" s="1104"/>
      <c r="J184" s="1104"/>
      <c r="K184" s="1104"/>
    </row>
    <row r="185" spans="1:11">
      <c r="A185" s="1104"/>
      <c r="B185" s="1104"/>
      <c r="C185" s="1104"/>
      <c r="D185" s="1104"/>
      <c r="E185" s="1104"/>
      <c r="F185" s="1104"/>
      <c r="G185" s="1104"/>
      <c r="H185" s="1104"/>
      <c r="I185" s="1104"/>
      <c r="J185" s="1104"/>
      <c r="K185" s="1104"/>
    </row>
    <row r="186" spans="1:11">
      <c r="A186" s="1104"/>
      <c r="B186" s="1104"/>
      <c r="C186" s="1104"/>
      <c r="D186" s="1104"/>
      <c r="E186" s="1104"/>
      <c r="F186" s="1104"/>
      <c r="G186" s="1104"/>
      <c r="H186" s="1104"/>
      <c r="I186" s="1104"/>
      <c r="J186" s="1104"/>
      <c r="K186" s="1104"/>
    </row>
    <row r="187" spans="1:11">
      <c r="A187" s="1104"/>
      <c r="B187" s="1104"/>
      <c r="C187" s="1104"/>
      <c r="D187" s="1104"/>
      <c r="E187" s="1104"/>
      <c r="F187" s="1104"/>
      <c r="G187" s="1104"/>
      <c r="H187" s="1104"/>
      <c r="I187" s="1104"/>
      <c r="J187" s="1104"/>
      <c r="K187" s="1104"/>
    </row>
    <row r="188" spans="1:11">
      <c r="A188" s="1104"/>
      <c r="B188" s="1104"/>
      <c r="C188" s="1104"/>
      <c r="D188" s="1104"/>
      <c r="E188" s="1104"/>
      <c r="F188" s="1104"/>
      <c r="G188" s="1104"/>
      <c r="H188" s="1104"/>
      <c r="I188" s="1104"/>
      <c r="J188" s="1104"/>
      <c r="K188" s="1104"/>
    </row>
    <row r="189" spans="1:11">
      <c r="A189" s="1104"/>
      <c r="B189" s="1104"/>
      <c r="C189" s="1104"/>
      <c r="D189" s="1104"/>
      <c r="E189" s="1104"/>
      <c r="F189" s="1104"/>
      <c r="G189" s="1104"/>
      <c r="H189" s="1104"/>
      <c r="I189" s="1104"/>
      <c r="J189" s="1104"/>
      <c r="K189" s="1104"/>
    </row>
    <row r="190" spans="1:11">
      <c r="A190" s="1104"/>
      <c r="B190" s="1104"/>
      <c r="C190" s="1104"/>
      <c r="D190" s="1104"/>
      <c r="E190" s="1104"/>
      <c r="F190" s="1104"/>
      <c r="G190" s="1104"/>
      <c r="H190" s="1104"/>
      <c r="I190" s="1104"/>
      <c r="J190" s="1104"/>
      <c r="K190" s="1104"/>
    </row>
    <row r="191" spans="1:11">
      <c r="A191" s="1104"/>
      <c r="B191" s="1104"/>
      <c r="C191" s="1104"/>
      <c r="D191" s="1104"/>
      <c r="E191" s="1104"/>
      <c r="F191" s="1104"/>
      <c r="G191" s="1104"/>
      <c r="H191" s="1104"/>
      <c r="I191" s="1104"/>
      <c r="J191" s="1104"/>
      <c r="K191" s="1104"/>
    </row>
    <row r="192" spans="1:11">
      <c r="A192" s="1104"/>
      <c r="B192" s="1104"/>
      <c r="C192" s="1104"/>
      <c r="D192" s="1104"/>
      <c r="E192" s="1104"/>
      <c r="F192" s="1104"/>
      <c r="G192" s="1104"/>
      <c r="H192" s="1104"/>
      <c r="I192" s="1104"/>
      <c r="J192" s="1104"/>
      <c r="K192" s="1104"/>
    </row>
    <row r="193" spans="1:11">
      <c r="A193" s="1104"/>
      <c r="B193" s="1104"/>
      <c r="C193" s="1104"/>
      <c r="D193" s="1104"/>
      <c r="E193" s="1104"/>
      <c r="F193" s="1104"/>
      <c r="G193" s="1104"/>
      <c r="H193" s="1104"/>
      <c r="I193" s="1104"/>
      <c r="J193" s="1104"/>
      <c r="K193" s="1104"/>
    </row>
    <row r="194" spans="1:11">
      <c r="A194" s="1104"/>
      <c r="B194" s="1104"/>
      <c r="C194" s="1104"/>
      <c r="D194" s="1104"/>
      <c r="E194" s="1104"/>
      <c r="F194" s="1104"/>
      <c r="G194" s="1104"/>
      <c r="H194" s="1104"/>
      <c r="I194" s="1104"/>
      <c r="J194" s="1104"/>
      <c r="K194" s="1104"/>
    </row>
    <row r="195" spans="1:11">
      <c r="A195" s="1104"/>
      <c r="B195" s="1104"/>
      <c r="C195" s="1104"/>
      <c r="D195" s="1104"/>
      <c r="E195" s="1104"/>
      <c r="F195" s="1104"/>
      <c r="G195" s="1104"/>
      <c r="H195" s="1104"/>
      <c r="I195" s="1104"/>
      <c r="J195" s="1104"/>
      <c r="K195" s="1104"/>
    </row>
    <row r="196" spans="1:11">
      <c r="A196" s="1104"/>
      <c r="B196" s="1104"/>
      <c r="C196" s="1104"/>
      <c r="D196" s="1104"/>
      <c r="E196" s="1104"/>
      <c r="F196" s="1104"/>
      <c r="G196" s="1104"/>
      <c r="H196" s="1104"/>
      <c r="I196" s="1104"/>
      <c r="J196" s="1104"/>
      <c r="K196" s="1104"/>
    </row>
    <row r="197" spans="1:11">
      <c r="A197" s="1104"/>
      <c r="B197" s="1104"/>
      <c r="C197" s="1104"/>
      <c r="D197" s="1104"/>
      <c r="E197" s="1104"/>
      <c r="F197" s="1104"/>
      <c r="G197" s="1104"/>
      <c r="H197" s="1104"/>
      <c r="I197" s="1104"/>
      <c r="J197" s="1104"/>
      <c r="K197" s="1104"/>
    </row>
    <row r="198" spans="1:11">
      <c r="A198" s="1104"/>
      <c r="B198" s="1104"/>
      <c r="C198" s="1104"/>
      <c r="D198" s="1104"/>
      <c r="E198" s="1104"/>
      <c r="F198" s="1104"/>
      <c r="G198" s="1104"/>
      <c r="H198" s="1104"/>
      <c r="I198" s="1104"/>
      <c r="J198" s="1104"/>
      <c r="K198" s="1104"/>
    </row>
    <row r="199" spans="1:11">
      <c r="A199" s="1104"/>
      <c r="B199" s="1104"/>
      <c r="C199" s="1104"/>
      <c r="D199" s="1104"/>
      <c r="E199" s="1104"/>
      <c r="F199" s="1104"/>
      <c r="G199" s="1104"/>
      <c r="H199" s="1104"/>
      <c r="I199" s="1104"/>
      <c r="J199" s="1104"/>
      <c r="K199" s="1104"/>
    </row>
    <row r="200" spans="1:11">
      <c r="A200" s="1104"/>
      <c r="B200" s="1104"/>
      <c r="C200" s="1104"/>
      <c r="D200" s="1104"/>
      <c r="E200" s="1104"/>
      <c r="F200" s="1104"/>
      <c r="G200" s="1104"/>
      <c r="H200" s="1104"/>
      <c r="I200" s="1104"/>
      <c r="J200" s="1104"/>
      <c r="K200" s="1104"/>
    </row>
    <row r="201" spans="1:11">
      <c r="A201" s="1104"/>
      <c r="B201" s="1104"/>
      <c r="C201" s="1104"/>
      <c r="D201" s="1104"/>
      <c r="E201" s="1104"/>
      <c r="F201" s="1104"/>
      <c r="G201" s="1104"/>
      <c r="H201" s="1104"/>
      <c r="I201" s="1104"/>
      <c r="J201" s="1104"/>
      <c r="K201" s="1104"/>
    </row>
    <row r="202" spans="1:11">
      <c r="A202" s="1104"/>
      <c r="B202" s="1104"/>
      <c r="C202" s="1104"/>
      <c r="D202" s="1104"/>
      <c r="E202" s="1104"/>
      <c r="F202" s="1104"/>
      <c r="G202" s="1104"/>
      <c r="H202" s="1104"/>
      <c r="I202" s="1104"/>
      <c r="J202" s="1104"/>
      <c r="K202" s="1104"/>
    </row>
    <row r="203" spans="1:11">
      <c r="A203" s="1104"/>
      <c r="B203" s="1104"/>
      <c r="C203" s="1104"/>
      <c r="D203" s="1104"/>
      <c r="E203" s="1104"/>
      <c r="F203" s="1104"/>
      <c r="G203" s="1104"/>
      <c r="H203" s="1104"/>
      <c r="I203" s="1104"/>
      <c r="J203" s="1104"/>
      <c r="K203" s="1104"/>
    </row>
    <row r="204" spans="1:11">
      <c r="A204" s="1104"/>
      <c r="B204" s="1104"/>
      <c r="C204" s="1104"/>
      <c r="D204" s="1104"/>
      <c r="E204" s="1104"/>
      <c r="F204" s="1104"/>
      <c r="G204" s="1104"/>
      <c r="H204" s="1104"/>
      <c r="I204" s="1104"/>
      <c r="J204" s="1104"/>
      <c r="K204" s="1104"/>
    </row>
    <row r="205" spans="1:11">
      <c r="A205" s="1104"/>
      <c r="B205" s="1104"/>
      <c r="C205" s="1104"/>
      <c r="D205" s="1104"/>
      <c r="E205" s="1104"/>
      <c r="F205" s="1104"/>
      <c r="G205" s="1104"/>
      <c r="H205" s="1104"/>
      <c r="I205" s="1104"/>
      <c r="J205" s="1104"/>
      <c r="K205" s="1104"/>
    </row>
    <row r="206" spans="1:11">
      <c r="A206" s="1104"/>
      <c r="B206" s="1104"/>
      <c r="C206" s="1104"/>
      <c r="D206" s="1104"/>
      <c r="E206" s="1104"/>
      <c r="F206" s="1104"/>
      <c r="G206" s="1104"/>
      <c r="H206" s="1104"/>
      <c r="I206" s="1104"/>
      <c r="J206" s="1104"/>
      <c r="K206" s="1104"/>
    </row>
    <row r="207" spans="1:11">
      <c r="A207" s="1104"/>
      <c r="B207" s="1104"/>
      <c r="C207" s="1104"/>
      <c r="D207" s="1104"/>
      <c r="E207" s="1104"/>
      <c r="F207" s="1104"/>
      <c r="G207" s="1104"/>
      <c r="H207" s="1104"/>
      <c r="I207" s="1104"/>
      <c r="J207" s="1104"/>
      <c r="K207" s="1104"/>
    </row>
    <row r="208" spans="1:11">
      <c r="A208" s="1104"/>
      <c r="B208" s="1104"/>
      <c r="C208" s="1104"/>
      <c r="D208" s="1104"/>
      <c r="E208" s="1104"/>
      <c r="F208" s="1104"/>
      <c r="G208" s="1104"/>
      <c r="H208" s="1104"/>
      <c r="I208" s="1104"/>
      <c r="J208" s="1104"/>
      <c r="K208" s="1104"/>
    </row>
    <row r="209" spans="1:11">
      <c r="A209" s="1104"/>
      <c r="B209" s="1104"/>
      <c r="C209" s="1104"/>
      <c r="D209" s="1104"/>
      <c r="E209" s="1104"/>
      <c r="F209" s="1104"/>
      <c r="G209" s="1104"/>
      <c r="H209" s="1104"/>
      <c r="I209" s="1104"/>
      <c r="J209" s="1104"/>
      <c r="K209" s="1104"/>
    </row>
    <row r="210" spans="1:11">
      <c r="A210" s="1104"/>
      <c r="B210" s="1104"/>
      <c r="C210" s="1104"/>
      <c r="D210" s="1104"/>
      <c r="E210" s="1104"/>
      <c r="F210" s="1104"/>
      <c r="G210" s="1104"/>
      <c r="H210" s="1104"/>
      <c r="I210" s="1104"/>
      <c r="J210" s="1104"/>
      <c r="K210" s="1104"/>
    </row>
    <row r="211" spans="1:11">
      <c r="A211" s="1104"/>
      <c r="B211" s="1104"/>
      <c r="C211" s="1104"/>
      <c r="D211" s="1104"/>
      <c r="E211" s="1104"/>
      <c r="F211" s="1104"/>
      <c r="G211" s="1104"/>
      <c r="H211" s="1104"/>
      <c r="I211" s="1104"/>
      <c r="J211" s="1104"/>
      <c r="K211" s="1104"/>
    </row>
    <row r="212" spans="1:11">
      <c r="A212" s="1104"/>
      <c r="B212" s="1104"/>
      <c r="C212" s="1104"/>
      <c r="D212" s="1104"/>
      <c r="E212" s="1104"/>
      <c r="F212" s="1104"/>
      <c r="G212" s="1104"/>
      <c r="H212" s="1104"/>
      <c r="I212" s="1104"/>
      <c r="J212" s="1104"/>
      <c r="K212" s="1104"/>
    </row>
    <row r="213" spans="1:11">
      <c r="A213" s="1104"/>
      <c r="B213" s="1104"/>
      <c r="C213" s="1104"/>
      <c r="D213" s="1104"/>
      <c r="E213" s="1104"/>
      <c r="F213" s="1104"/>
      <c r="G213" s="1104"/>
      <c r="H213" s="1104"/>
      <c r="I213" s="1104"/>
      <c r="J213" s="1104"/>
      <c r="K213" s="1104"/>
    </row>
    <row r="214" spans="1:11">
      <c r="A214" s="1104"/>
      <c r="B214" s="1104"/>
      <c r="C214" s="1104"/>
      <c r="D214" s="1104"/>
      <c r="E214" s="1104"/>
      <c r="F214" s="1104"/>
      <c r="G214" s="1104"/>
      <c r="H214" s="1104"/>
      <c r="I214" s="1104"/>
      <c r="J214" s="1104"/>
      <c r="K214" s="1104"/>
    </row>
    <row r="215" spans="1:11">
      <c r="A215" s="1104"/>
      <c r="B215" s="1104"/>
      <c r="C215" s="1104"/>
      <c r="D215" s="1104"/>
      <c r="E215" s="1104"/>
      <c r="F215" s="1104"/>
      <c r="G215" s="1104"/>
      <c r="H215" s="1104"/>
      <c r="I215" s="1104"/>
      <c r="J215" s="1104"/>
      <c r="K215" s="1104"/>
    </row>
    <row r="216" spans="1:11">
      <c r="A216" s="1104"/>
      <c r="B216" s="1104"/>
      <c r="C216" s="1104"/>
      <c r="D216" s="1104"/>
      <c r="E216" s="1104"/>
      <c r="F216" s="1104"/>
      <c r="G216" s="1104"/>
      <c r="H216" s="1104"/>
    </row>
    <row r="217" spans="1:11">
      <c r="A217" s="1104"/>
      <c r="B217" s="1104"/>
      <c r="C217" s="1104"/>
      <c r="D217" s="1104"/>
      <c r="E217" s="1104"/>
      <c r="F217" s="1104"/>
      <c r="G217" s="1104"/>
      <c r="H217" s="1104"/>
    </row>
    <row r="218" spans="1:11">
      <c r="A218" s="1104"/>
      <c r="B218" s="1104"/>
      <c r="C218" s="1104"/>
      <c r="D218" s="1104"/>
      <c r="E218" s="1104"/>
      <c r="F218" s="1104"/>
      <c r="G218" s="1104"/>
      <c r="H218" s="1104"/>
    </row>
    <row r="219" spans="1:11">
      <c r="A219" s="1104"/>
      <c r="B219" s="1104"/>
      <c r="C219" s="1104"/>
      <c r="D219" s="1104"/>
      <c r="E219" s="1104"/>
      <c r="F219" s="1104"/>
      <c r="G219" s="1104"/>
      <c r="H219" s="1104"/>
    </row>
    <row r="220" spans="1:11">
      <c r="A220" s="1104"/>
      <c r="B220" s="1104"/>
      <c r="C220" s="1104"/>
      <c r="D220" s="1104"/>
      <c r="E220" s="1104"/>
      <c r="F220" s="1104"/>
      <c r="G220" s="1104"/>
      <c r="H220" s="1104"/>
    </row>
    <row r="221" spans="1:11">
      <c r="A221" s="1104"/>
      <c r="B221" s="1104"/>
      <c r="C221" s="1104"/>
      <c r="D221" s="1104"/>
      <c r="E221" s="1104"/>
      <c r="F221" s="1104"/>
      <c r="G221" s="1104"/>
      <c r="H221" s="1104"/>
    </row>
    <row r="222" spans="1:11">
      <c r="A222" s="1104"/>
      <c r="B222" s="1104"/>
      <c r="C222" s="1104"/>
      <c r="D222" s="1104"/>
      <c r="E222" s="1104"/>
      <c r="F222" s="1104"/>
      <c r="G222" s="1104"/>
      <c r="H222" s="1104"/>
    </row>
    <row r="223" spans="1:11">
      <c r="A223" s="1104"/>
      <c r="B223" s="1104"/>
      <c r="C223" s="1104"/>
      <c r="D223" s="1104"/>
      <c r="E223" s="1104"/>
      <c r="F223" s="1104"/>
      <c r="G223" s="1104"/>
      <c r="H223" s="1104"/>
    </row>
    <row r="224" spans="1:11">
      <c r="A224" s="1104"/>
      <c r="B224" s="1104"/>
      <c r="C224" s="1104"/>
      <c r="D224" s="1104"/>
      <c r="E224" s="1104"/>
      <c r="F224" s="1104"/>
      <c r="G224" s="1104"/>
      <c r="H224" s="1104"/>
    </row>
    <row r="225" spans="1:8">
      <c r="A225" s="1104"/>
      <c r="B225" s="1104"/>
      <c r="C225" s="1104"/>
      <c r="D225" s="1104"/>
      <c r="E225" s="1104"/>
      <c r="F225" s="1104"/>
      <c r="G225" s="1104"/>
      <c r="H225" s="1104"/>
    </row>
    <row r="226" spans="1:8">
      <c r="A226" s="1104"/>
      <c r="B226" s="1104"/>
      <c r="C226" s="1104"/>
      <c r="D226" s="1104"/>
      <c r="E226" s="1104"/>
      <c r="F226" s="1104"/>
      <c r="G226" s="1104"/>
      <c r="H226" s="1104"/>
    </row>
    <row r="227" spans="1:8">
      <c r="A227" s="1104"/>
      <c r="B227" s="1104"/>
      <c r="C227" s="1104"/>
      <c r="D227" s="1104"/>
      <c r="E227" s="1104"/>
      <c r="F227" s="1104"/>
      <c r="G227" s="1104"/>
      <c r="H227" s="1104"/>
    </row>
    <row r="228" spans="1:8">
      <c r="A228" s="1104"/>
      <c r="B228" s="1104"/>
      <c r="C228" s="1104"/>
      <c r="D228" s="1104"/>
      <c r="E228" s="1104"/>
      <c r="F228" s="1104"/>
      <c r="G228" s="1104"/>
      <c r="H228" s="1104"/>
    </row>
    <row r="229" spans="1:8">
      <c r="A229" s="1104"/>
      <c r="B229" s="1104"/>
      <c r="C229" s="1104"/>
      <c r="D229" s="1104"/>
      <c r="E229" s="1104"/>
      <c r="F229" s="1104"/>
      <c r="G229" s="1104"/>
      <c r="H229" s="1104"/>
    </row>
    <row r="230" spans="1:8">
      <c r="A230" s="1104"/>
      <c r="B230" s="1104"/>
      <c r="C230" s="1104"/>
      <c r="D230" s="1104"/>
      <c r="E230" s="1104"/>
      <c r="F230" s="1104"/>
      <c r="G230" s="1104"/>
      <c r="H230" s="1104"/>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t="s">
        <v>247</v>
      </c>
    </row>
    <row r="2" spans="1:20" ht="26.25" customHeight="1">
      <c r="A2" s="427" t="s">
        <v>248</v>
      </c>
    </row>
    <row r="5" spans="1:20" ht="38.25" customHeight="1" thickBot="1">
      <c r="A5" s="1667" t="s">
        <v>453</v>
      </c>
      <c r="B5" s="1667"/>
      <c r="C5" s="1667"/>
      <c r="D5" s="1667"/>
      <c r="E5" s="1667"/>
      <c r="F5" s="1667"/>
      <c r="H5" s="474" t="s">
        <v>267</v>
      </c>
    </row>
    <row r="6" spans="1:20" ht="15.75" customHeight="1" thickBot="1">
      <c r="A6" s="1668" t="s">
        <v>116</v>
      </c>
      <c r="B6" s="1660" t="s">
        <v>454</v>
      </c>
      <c r="C6" s="1661"/>
      <c r="D6" s="1662"/>
      <c r="E6" s="1663" t="s">
        <v>455</v>
      </c>
      <c r="F6" s="1665" t="s">
        <v>456</v>
      </c>
    </row>
    <row r="7" spans="1:20" ht="21" customHeight="1" thickBot="1">
      <c r="A7" s="1669"/>
      <c r="B7" s="787" t="s">
        <v>254</v>
      </c>
      <c r="C7" s="787" t="s">
        <v>257</v>
      </c>
      <c r="D7" s="787" t="s">
        <v>258</v>
      </c>
      <c r="E7" s="1670"/>
      <c r="F7" s="1671"/>
    </row>
    <row r="8" spans="1:20" ht="17.25" customHeight="1" thickBot="1">
      <c r="A8" s="572" t="s">
        <v>117</v>
      </c>
      <c r="B8" s="794">
        <v>14377.906000000001</v>
      </c>
      <c r="C8" s="788">
        <v>5387.8370000000004</v>
      </c>
      <c r="D8" s="584">
        <f t="shared" ref="D8:D13" si="0">(C8/B8)*100</f>
        <v>37.473029800027909</v>
      </c>
      <c r="E8" s="788">
        <v>16711.374</v>
      </c>
      <c r="F8" s="584">
        <f t="shared" ref="F8:F13" si="1">((B8-E8)/E8)*100</f>
        <v>-13.963352145670363</v>
      </c>
      <c r="H8" s="498" t="s">
        <v>118</v>
      </c>
    </row>
    <row r="9" spans="1:20" ht="18" customHeight="1" thickBot="1">
      <c r="A9" s="572" t="s">
        <v>119</v>
      </c>
      <c r="B9" s="795">
        <v>53806</v>
      </c>
      <c r="C9" s="548">
        <v>12599</v>
      </c>
      <c r="D9" s="584">
        <f t="shared" si="0"/>
        <v>23.41560420770918</v>
      </c>
      <c r="E9" s="548">
        <v>49272</v>
      </c>
      <c r="F9" s="584">
        <f t="shared" si="1"/>
        <v>9.201980841045625</v>
      </c>
      <c r="H9" s="473">
        <f>B9-E9</f>
        <v>4534</v>
      </c>
      <c r="O9" s="3"/>
      <c r="P9" s="3"/>
      <c r="Q9" s="3"/>
      <c r="R9" s="3"/>
      <c r="S9" s="3"/>
      <c r="T9" s="3"/>
    </row>
    <row r="10" spans="1:20" ht="15" customHeight="1" thickBot="1">
      <c r="A10" s="573" t="s">
        <v>249</v>
      </c>
      <c r="B10" s="795">
        <v>12049</v>
      </c>
      <c r="C10" s="550">
        <v>0</v>
      </c>
      <c r="D10" s="585">
        <f t="shared" si="0"/>
        <v>0</v>
      </c>
      <c r="E10" s="550">
        <v>14811</v>
      </c>
      <c r="F10" s="585">
        <f t="shared" si="1"/>
        <v>-18.648301937748972</v>
      </c>
      <c r="O10" s="3"/>
      <c r="P10" s="3"/>
      <c r="Q10" s="3"/>
      <c r="R10" s="3"/>
      <c r="S10" s="3"/>
      <c r="T10" s="3"/>
    </row>
    <row r="11" spans="1:20" ht="17.25" customHeight="1" thickBot="1">
      <c r="A11" s="572" t="s">
        <v>120</v>
      </c>
      <c r="B11" s="795">
        <v>265525.49599999998</v>
      </c>
      <c r="C11" s="551">
        <v>25193.42</v>
      </c>
      <c r="D11" s="584">
        <f t="shared" si="0"/>
        <v>9.488135934034748</v>
      </c>
      <c r="E11" s="551">
        <v>275999.39399999997</v>
      </c>
      <c r="F11" s="584">
        <f t="shared" si="1"/>
        <v>-3.7948989119881862</v>
      </c>
      <c r="J11" s="569"/>
      <c r="K11"/>
      <c r="L11"/>
      <c r="M11"/>
      <c r="N11"/>
      <c r="O11" s="3"/>
      <c r="P11" s="3"/>
      <c r="Q11" s="3"/>
      <c r="R11" s="3"/>
      <c r="S11" s="3"/>
      <c r="T11" s="3"/>
    </row>
    <row r="12" spans="1:20" ht="15" customHeight="1" thickBot="1">
      <c r="A12" s="571" t="s">
        <v>121</v>
      </c>
      <c r="B12" s="795">
        <v>106086.693</v>
      </c>
      <c r="C12" s="547">
        <v>29831.151999999998</v>
      </c>
      <c r="D12" s="584">
        <f t="shared" si="0"/>
        <v>28.119598374133503</v>
      </c>
      <c r="E12" s="547">
        <v>104636.947</v>
      </c>
      <c r="F12" s="584">
        <f t="shared" si="1"/>
        <v>1.385501050599268</v>
      </c>
      <c r="K12"/>
      <c r="L12"/>
      <c r="M12"/>
      <c r="N12"/>
      <c r="O12" s="3"/>
      <c r="P12" s="3"/>
      <c r="Q12" s="3"/>
      <c r="R12" s="3"/>
      <c r="S12" s="3"/>
      <c r="T12" s="3"/>
    </row>
    <row r="13" spans="1:20" ht="15" customHeight="1" thickBot="1">
      <c r="A13" s="571" t="s">
        <v>122</v>
      </c>
      <c r="B13" s="795">
        <f>B11+B12</f>
        <v>371612.18900000001</v>
      </c>
      <c r="C13" s="547">
        <f>C11+C12</f>
        <v>55024.572</v>
      </c>
      <c r="D13" s="586">
        <f t="shared" si="0"/>
        <v>14.806987937631938</v>
      </c>
      <c r="E13" s="547">
        <f>E11+E12</f>
        <v>380636.34099999996</v>
      </c>
      <c r="F13" s="586">
        <f t="shared" si="1"/>
        <v>-2.3708067328232185</v>
      </c>
      <c r="K13"/>
      <c r="L13"/>
      <c r="M13"/>
      <c r="N13"/>
      <c r="O13" s="3"/>
      <c r="P13" s="3"/>
      <c r="Q13" s="3"/>
      <c r="R13" s="3"/>
      <c r="S13" s="3"/>
      <c r="T13" s="3"/>
    </row>
    <row r="14" spans="1:20">
      <c r="E14" s="658"/>
      <c r="K14"/>
      <c r="L14"/>
      <c r="M14"/>
      <c r="N14"/>
      <c r="O14" s="3"/>
      <c r="P14" s="3"/>
      <c r="Q14" s="3"/>
      <c r="R14" s="3"/>
      <c r="S14" s="3"/>
      <c r="T14" s="3"/>
    </row>
    <row r="15" spans="1:20">
      <c r="K15"/>
      <c r="L15"/>
      <c r="M15"/>
      <c r="N15"/>
      <c r="O15" s="3"/>
      <c r="P15" s="3"/>
      <c r="Q15" s="3"/>
      <c r="R15" s="3"/>
      <c r="S15" s="3"/>
      <c r="T15" s="3"/>
    </row>
    <row r="16" spans="1:20" ht="15.75">
      <c r="A16" s="430" t="s">
        <v>250</v>
      </c>
      <c r="L16" s="3"/>
      <c r="M16" s="3"/>
      <c r="O16" s="3"/>
      <c r="P16" s="3"/>
      <c r="Q16" s="3"/>
      <c r="R16" s="3"/>
      <c r="S16" s="3"/>
      <c r="T16" s="3"/>
    </row>
    <row r="17" spans="1:20">
      <c r="L17" s="3"/>
      <c r="M17" s="3"/>
      <c r="O17" s="3"/>
      <c r="P17" s="3"/>
      <c r="Q17" s="3"/>
      <c r="R17" s="3"/>
      <c r="S17" s="3"/>
      <c r="T17" s="3"/>
    </row>
    <row r="18" spans="1:20" ht="33" customHeight="1" thickBot="1">
      <c r="A18" s="1667" t="s">
        <v>459</v>
      </c>
      <c r="B18" s="1667"/>
      <c r="C18" s="1667"/>
      <c r="D18" s="1667"/>
      <c r="E18" s="1667"/>
      <c r="F18" s="1667"/>
      <c r="K18"/>
      <c r="L18"/>
      <c r="M18"/>
      <c r="O18" s="3"/>
      <c r="P18" s="3"/>
      <c r="Q18" s="3"/>
      <c r="R18" s="3"/>
      <c r="S18" s="3"/>
      <c r="T18" s="3"/>
    </row>
    <row r="19" spans="1:20" ht="16.5" customHeight="1" thickBot="1">
      <c r="A19" s="1658" t="s">
        <v>123</v>
      </c>
      <c r="B19" s="1660" t="s">
        <v>454</v>
      </c>
      <c r="C19" s="1661"/>
      <c r="D19" s="1662"/>
      <c r="E19" s="1663" t="s">
        <v>455</v>
      </c>
      <c r="F19" s="1665" t="s">
        <v>456</v>
      </c>
      <c r="K19"/>
      <c r="L19"/>
      <c r="M19"/>
      <c r="O19" s="3"/>
      <c r="P19" s="3"/>
      <c r="Q19" s="3"/>
      <c r="R19" s="3"/>
      <c r="S19" s="3"/>
      <c r="T19" s="3"/>
    </row>
    <row r="20" spans="1:20" ht="21" customHeight="1" thickBot="1">
      <c r="A20" s="1659"/>
      <c r="B20" s="570" t="s">
        <v>254</v>
      </c>
      <c r="C20" s="570" t="s">
        <v>366</v>
      </c>
      <c r="D20" s="570" t="s">
        <v>367</v>
      </c>
      <c r="E20" s="1664"/>
      <c r="F20" s="1666"/>
      <c r="K20"/>
      <c r="L20"/>
      <c r="M20"/>
      <c r="O20" s="3"/>
      <c r="P20" s="3"/>
      <c r="Q20" s="3"/>
      <c r="R20" s="3"/>
      <c r="S20" s="3"/>
      <c r="T20" s="3"/>
    </row>
    <row r="21" spans="1:20" ht="15.75" thickBot="1">
      <c r="A21" s="428" t="s">
        <v>117</v>
      </c>
      <c r="B21" s="795">
        <v>41721.821000000004</v>
      </c>
      <c r="C21" s="791">
        <v>0</v>
      </c>
      <c r="D21" s="583">
        <f t="shared" ref="D21:D26" si="2">(C21/B21)*100</f>
        <v>0</v>
      </c>
      <c r="E21" s="547">
        <v>29790.733</v>
      </c>
      <c r="F21" s="583">
        <f t="shared" ref="F21:F26" si="3">((B21-E21)/E21)*100</f>
        <v>40.04966242354628</v>
      </c>
      <c r="H21" s="498" t="s">
        <v>124</v>
      </c>
      <c r="K21"/>
      <c r="L21"/>
      <c r="M21"/>
      <c r="O21" s="3"/>
      <c r="P21" s="3"/>
      <c r="Q21" s="3"/>
      <c r="R21" s="3"/>
      <c r="S21" s="3"/>
      <c r="T21" s="3"/>
    </row>
    <row r="22" spans="1:20" ht="15.75" thickBot="1">
      <c r="A22" s="428" t="s">
        <v>119</v>
      </c>
      <c r="B22" s="795">
        <v>162785</v>
      </c>
      <c r="C22" s="791">
        <v>0</v>
      </c>
      <c r="D22" s="584">
        <f t="shared" si="2"/>
        <v>0</v>
      </c>
      <c r="E22" s="547">
        <v>121202</v>
      </c>
      <c r="F22" s="584">
        <f t="shared" si="3"/>
        <v>34.308839788122306</v>
      </c>
      <c r="H22" s="473">
        <f>B22-E22</f>
        <v>41583</v>
      </c>
      <c r="K22"/>
      <c r="L22"/>
      <c r="M22"/>
      <c r="O22" s="3"/>
      <c r="P22" s="3"/>
      <c r="Q22" s="3"/>
      <c r="R22" s="3"/>
      <c r="S22" s="3"/>
      <c r="T22" s="3"/>
    </row>
    <row r="23" spans="1:20" ht="15.75" thickBot="1">
      <c r="A23" s="429" t="s">
        <v>249</v>
      </c>
      <c r="B23" s="795">
        <v>40226</v>
      </c>
      <c r="C23" s="792">
        <v>0</v>
      </c>
      <c r="D23" s="584">
        <f t="shared" si="2"/>
        <v>0</v>
      </c>
      <c r="E23" s="550">
        <v>32923</v>
      </c>
      <c r="F23" s="584">
        <f t="shared" si="3"/>
        <v>22.182061173040125</v>
      </c>
      <c r="O23" s="3"/>
      <c r="P23" s="3"/>
      <c r="Q23" s="3"/>
      <c r="R23" s="3"/>
      <c r="S23" s="3"/>
      <c r="T23" s="3"/>
    </row>
    <row r="24" spans="1:20" ht="15.75" thickBot="1">
      <c r="A24" s="428" t="s">
        <v>120</v>
      </c>
      <c r="B24" s="795">
        <v>12359.263999999999</v>
      </c>
      <c r="C24" s="793">
        <v>667.33399999999995</v>
      </c>
      <c r="D24" s="585">
        <f t="shared" si="2"/>
        <v>5.3994639162979281</v>
      </c>
      <c r="E24" s="547">
        <v>15139.212</v>
      </c>
      <c r="F24" s="585">
        <f t="shared" si="3"/>
        <v>-18.362567351590034</v>
      </c>
      <c r="O24" s="3"/>
      <c r="P24" s="3"/>
      <c r="Q24" s="3"/>
      <c r="R24" s="3"/>
      <c r="S24" s="3"/>
      <c r="T24" s="3"/>
    </row>
    <row r="25" spans="1:20" ht="15.75" thickBot="1">
      <c r="A25" s="428" t="s">
        <v>121</v>
      </c>
      <c r="B25" s="795">
        <v>7481.7489999999998</v>
      </c>
      <c r="C25" s="793">
        <v>396.25599999999997</v>
      </c>
      <c r="D25" s="584">
        <f t="shared" si="2"/>
        <v>5.2963017069939129</v>
      </c>
      <c r="E25" s="547">
        <v>5850.241</v>
      </c>
      <c r="F25" s="584">
        <f t="shared" si="3"/>
        <v>27.887876755846463</v>
      </c>
      <c r="O25" s="3"/>
      <c r="P25" s="3"/>
      <c r="Q25" s="3"/>
      <c r="R25" s="3"/>
      <c r="S25" s="3"/>
      <c r="T25" s="3"/>
    </row>
    <row r="26" spans="1:20" ht="15.75" thickBot="1">
      <c r="A26" s="428" t="s">
        <v>122</v>
      </c>
      <c r="B26" s="795">
        <f>B24+B25</f>
        <v>19841.012999999999</v>
      </c>
      <c r="C26" s="547">
        <f>C24+C25</f>
        <v>1063.5899999999999</v>
      </c>
      <c r="D26" s="586">
        <f t="shared" si="2"/>
        <v>5.3605629914158115</v>
      </c>
      <c r="E26" s="547">
        <v>20989.453000000001</v>
      </c>
      <c r="F26" s="586">
        <f t="shared" si="3"/>
        <v>-5.4715099054749174</v>
      </c>
      <c r="O26" s="3"/>
      <c r="P26" s="3"/>
      <c r="Q26" s="3"/>
      <c r="R26" s="3"/>
      <c r="S26" s="3"/>
      <c r="T26" s="3"/>
    </row>
    <row r="27" spans="1:20">
      <c r="A27" s="684" t="s">
        <v>369</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657"/>
      <c r="D30" s="1657"/>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657"/>
      <c r="C41" s="1657"/>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zoomScaleNormal="100" workbookViewId="0">
      <selection sqref="A1:XFD1048576"/>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9.855468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72" t="s">
        <v>457</v>
      </c>
      <c r="B2" s="1672"/>
      <c r="C2" s="1672"/>
      <c r="D2" s="1672"/>
      <c r="E2" s="1672"/>
      <c r="F2" s="1672"/>
      <c r="G2" s="1672"/>
      <c r="H2" s="1672"/>
      <c r="I2" s="1672"/>
      <c r="J2" s="1672"/>
      <c r="K2" s="1672"/>
      <c r="L2" s="1672"/>
      <c r="M2" s="1672"/>
      <c r="N2" s="1672"/>
      <c r="O2" s="1672"/>
      <c r="P2" s="1672"/>
      <c r="Q2" s="1672"/>
      <c r="R2" s="1672"/>
      <c r="S2" s="1672"/>
      <c r="T2" s="1672"/>
      <c r="U2" s="1672"/>
      <c r="V2" s="1672"/>
      <c r="W2" s="1672"/>
      <c r="X2" s="1672"/>
    </row>
    <row r="3" spans="1:24" ht="15.75" customHeight="1">
      <c r="A3" s="1673" t="s">
        <v>458</v>
      </c>
      <c r="B3" s="1673"/>
      <c r="C3" s="1673"/>
      <c r="D3" s="1673"/>
      <c r="E3" s="1673"/>
      <c r="F3" s="1673"/>
      <c r="P3" s="448"/>
    </row>
    <row r="4" spans="1:24" ht="4.5" customHeight="1">
      <c r="A4" s="449"/>
      <c r="B4" s="449"/>
      <c r="C4" s="447"/>
      <c r="D4" s="447"/>
    </row>
    <row r="5" spans="1:24" ht="15.75" thickBot="1">
      <c r="A5" s="450" t="s">
        <v>125</v>
      </c>
      <c r="B5" s="1674" t="s">
        <v>126</v>
      </c>
      <c r="C5" s="1674"/>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370</v>
      </c>
      <c r="B7" s="464">
        <v>12764.870999999999</v>
      </c>
      <c r="C7" s="464">
        <v>5612</v>
      </c>
      <c r="D7" s="475">
        <v>5.181519830422749</v>
      </c>
      <c r="F7" s="556" t="s">
        <v>138</v>
      </c>
      <c r="G7" s="462">
        <v>1455.41</v>
      </c>
      <c r="H7" s="462">
        <v>5823</v>
      </c>
      <c r="I7" s="545">
        <v>3.4078318246315664</v>
      </c>
      <c r="K7" s="556" t="s">
        <v>138</v>
      </c>
      <c r="L7" s="462">
        <v>318153.875</v>
      </c>
      <c r="M7" s="462">
        <v>70243.894</v>
      </c>
      <c r="N7" s="545">
        <v>4.5292744590725569</v>
      </c>
      <c r="P7" s="556" t="s">
        <v>139</v>
      </c>
      <c r="Q7" s="462">
        <v>66392.930999999997</v>
      </c>
      <c r="R7" s="462">
        <v>15917.191000000001</v>
      </c>
      <c r="S7" s="545">
        <v>4.1711462154346197</v>
      </c>
    </row>
    <row r="8" spans="1:24" ht="15.75">
      <c r="A8" s="463" t="s">
        <v>138</v>
      </c>
      <c r="B8" s="464">
        <v>9330.991</v>
      </c>
      <c r="C8" s="464">
        <v>15736</v>
      </c>
      <c r="D8" s="475">
        <v>2.7244175022752164</v>
      </c>
      <c r="F8" s="463" t="s">
        <v>140</v>
      </c>
      <c r="G8" s="464">
        <v>788.78599999999994</v>
      </c>
      <c r="H8" s="464">
        <v>4022</v>
      </c>
      <c r="I8" s="475">
        <v>2.626012903913121</v>
      </c>
      <c r="K8" s="463" t="s">
        <v>141</v>
      </c>
      <c r="L8" s="464">
        <v>234632.231</v>
      </c>
      <c r="M8" s="464">
        <v>56751.27</v>
      </c>
      <c r="N8" s="475">
        <v>4.1343961289324449</v>
      </c>
      <c r="P8" s="463" t="s">
        <v>141</v>
      </c>
      <c r="Q8" s="464">
        <v>43122.139000000003</v>
      </c>
      <c r="R8" s="464">
        <v>12378.531999999999</v>
      </c>
      <c r="S8" s="475">
        <v>3.4836230176566985</v>
      </c>
    </row>
    <row r="9" spans="1:24" ht="16.5" thickBot="1">
      <c r="A9" s="463" t="s">
        <v>148</v>
      </c>
      <c r="B9" s="464">
        <v>6715.223</v>
      </c>
      <c r="C9" s="464">
        <v>4693</v>
      </c>
      <c r="D9" s="475">
        <v>2.4048566104859725</v>
      </c>
      <c r="F9" s="463" t="s">
        <v>159</v>
      </c>
      <c r="G9" s="464">
        <v>374.964</v>
      </c>
      <c r="H9" s="464">
        <v>2127</v>
      </c>
      <c r="I9" s="475">
        <v>2.4644850046336768</v>
      </c>
      <c r="K9" s="463" t="s">
        <v>371</v>
      </c>
      <c r="L9" s="464">
        <v>89199.725999999995</v>
      </c>
      <c r="M9" s="464">
        <v>27224.6</v>
      </c>
      <c r="N9" s="475">
        <v>3.2764384417034593</v>
      </c>
      <c r="P9" s="463" t="s">
        <v>145</v>
      </c>
      <c r="Q9" s="464">
        <v>37761.107000000004</v>
      </c>
      <c r="R9" s="464">
        <v>6430.549</v>
      </c>
      <c r="S9" s="475">
        <v>5.8721435759217453</v>
      </c>
    </row>
    <row r="10" spans="1:24" ht="16.5" thickBot="1">
      <c r="A10" s="463" t="s">
        <v>308</v>
      </c>
      <c r="B10" s="464">
        <v>5770.88</v>
      </c>
      <c r="C10" s="464">
        <v>3003</v>
      </c>
      <c r="D10" s="475">
        <v>3.5643001757790547</v>
      </c>
      <c r="F10" s="630" t="s">
        <v>259</v>
      </c>
      <c r="G10" s="467">
        <v>2629.2159999999999</v>
      </c>
      <c r="H10" s="467">
        <v>12049</v>
      </c>
      <c r="I10" s="544">
        <v>2.976081245210533</v>
      </c>
      <c r="K10" s="463" t="s">
        <v>147</v>
      </c>
      <c r="L10" s="464">
        <v>82641.486999999994</v>
      </c>
      <c r="M10" s="464">
        <v>14451.057000000001</v>
      </c>
      <c r="N10" s="475">
        <v>5.7187157313129404</v>
      </c>
      <c r="P10" s="463" t="s">
        <v>275</v>
      </c>
      <c r="Q10" s="464">
        <v>36513.987999999998</v>
      </c>
      <c r="R10" s="464">
        <v>9243.99</v>
      </c>
      <c r="S10" s="475">
        <v>3.9500246105848231</v>
      </c>
    </row>
    <row r="11" spans="1:24" ht="15.75">
      <c r="A11" s="463" t="s">
        <v>376</v>
      </c>
      <c r="B11" s="464">
        <v>2584.4059999999999</v>
      </c>
      <c r="C11" s="464">
        <v>1254</v>
      </c>
      <c r="D11" s="475">
        <v>4.3921110771217844</v>
      </c>
      <c r="K11" s="463" t="s">
        <v>140</v>
      </c>
      <c r="L11" s="464">
        <v>79597.448000000004</v>
      </c>
      <c r="M11" s="464">
        <v>15402.348</v>
      </c>
      <c r="N11" s="475">
        <v>5.1678775210117314</v>
      </c>
      <c r="P11" s="463" t="s">
        <v>140</v>
      </c>
      <c r="Q11" s="464">
        <v>33687.514000000003</v>
      </c>
      <c r="R11" s="464">
        <v>8490.777</v>
      </c>
      <c r="S11" s="475">
        <v>3.9675419575852722</v>
      </c>
    </row>
    <row r="12" spans="1:24" ht="15.75">
      <c r="A12" s="463" t="s">
        <v>403</v>
      </c>
      <c r="B12" s="464">
        <v>1547.4659999999999</v>
      </c>
      <c r="C12" s="464">
        <v>662</v>
      </c>
      <c r="D12" s="475">
        <v>6.3582038039123843</v>
      </c>
      <c r="H12" s="670"/>
      <c r="K12" s="463" t="s">
        <v>143</v>
      </c>
      <c r="L12" s="464">
        <v>46152.970999999998</v>
      </c>
      <c r="M12" s="464">
        <v>10092.267</v>
      </c>
      <c r="N12" s="475">
        <v>4.5731024555731628</v>
      </c>
      <c r="P12" s="463" t="s">
        <v>142</v>
      </c>
      <c r="Q12" s="464">
        <v>31969.839</v>
      </c>
      <c r="R12" s="464">
        <v>6690.6710000000003</v>
      </c>
      <c r="S12" s="475">
        <v>4.7782709686367779</v>
      </c>
    </row>
    <row r="13" spans="1:24" ht="15.75">
      <c r="A13" s="463" t="s">
        <v>156</v>
      </c>
      <c r="B13" s="464">
        <v>1337.047</v>
      </c>
      <c r="C13" s="464">
        <v>1223</v>
      </c>
      <c r="D13" s="475">
        <v>2.9037454175860451</v>
      </c>
      <c r="H13" s="670"/>
      <c r="K13" s="463" t="s">
        <v>145</v>
      </c>
      <c r="L13" s="464">
        <v>41676.572</v>
      </c>
      <c r="M13" s="464">
        <v>6107.1679999999997</v>
      </c>
      <c r="N13" s="475">
        <v>6.8242059167195013</v>
      </c>
      <c r="P13" s="463" t="s">
        <v>371</v>
      </c>
      <c r="Q13" s="464">
        <v>19148.632000000001</v>
      </c>
      <c r="R13" s="464">
        <v>5627.1750000000002</v>
      </c>
      <c r="S13" s="475">
        <v>3.4028854620657794</v>
      </c>
    </row>
    <row r="14" spans="1:24" ht="15.75">
      <c r="A14" s="463" t="s">
        <v>146</v>
      </c>
      <c r="B14" s="464">
        <v>1292.4680000000001</v>
      </c>
      <c r="C14" s="464">
        <v>1601</v>
      </c>
      <c r="D14" s="475">
        <v>2.8113203853507551</v>
      </c>
      <c r="K14" s="463" t="s">
        <v>139</v>
      </c>
      <c r="L14" s="464">
        <v>38932.305</v>
      </c>
      <c r="M14" s="464">
        <v>7672.598</v>
      </c>
      <c r="N14" s="475">
        <v>5.0742010724398696</v>
      </c>
      <c r="P14" s="463" t="s">
        <v>147</v>
      </c>
      <c r="Q14" s="464">
        <v>18519.957999999999</v>
      </c>
      <c r="R14" s="464">
        <v>4383.1030000000001</v>
      </c>
      <c r="S14" s="475">
        <v>4.2253075047517701</v>
      </c>
    </row>
    <row r="15" spans="1:24" ht="15.75">
      <c r="A15" s="463" t="s">
        <v>140</v>
      </c>
      <c r="B15" s="464">
        <v>1242.48</v>
      </c>
      <c r="C15" s="464">
        <v>4774</v>
      </c>
      <c r="D15" s="475">
        <v>2.4527311131729079</v>
      </c>
      <c r="E15" s="561"/>
      <c r="K15" s="463" t="s">
        <v>148</v>
      </c>
      <c r="L15" s="464">
        <v>36205.123</v>
      </c>
      <c r="M15" s="464">
        <v>8486.4390000000003</v>
      </c>
      <c r="N15" s="475">
        <v>4.2662326330278226</v>
      </c>
      <c r="P15" s="463" t="s">
        <v>138</v>
      </c>
      <c r="Q15" s="464">
        <v>13962.519</v>
      </c>
      <c r="R15" s="464">
        <v>3689.15</v>
      </c>
      <c r="S15" s="475">
        <v>3.7847523142187223</v>
      </c>
    </row>
    <row r="16" spans="1:24" ht="15.75">
      <c r="A16" s="463" t="s">
        <v>151</v>
      </c>
      <c r="B16" s="464">
        <v>1153.27</v>
      </c>
      <c r="C16" s="464">
        <v>845</v>
      </c>
      <c r="D16" s="475">
        <v>2.2400943222144742</v>
      </c>
      <c r="E16" s="479"/>
      <c r="K16" s="463" t="s">
        <v>286</v>
      </c>
      <c r="L16" s="464">
        <v>31240.478999999999</v>
      </c>
      <c r="M16" s="464">
        <v>4755.7839999999997</v>
      </c>
      <c r="N16" s="475">
        <v>6.5689440479214367</v>
      </c>
      <c r="P16" s="463" t="s">
        <v>149</v>
      </c>
      <c r="Q16" s="464">
        <v>13488.458000000001</v>
      </c>
      <c r="R16" s="464">
        <v>3761.4560000000001</v>
      </c>
      <c r="S16" s="475">
        <v>3.5859672424720639</v>
      </c>
    </row>
    <row r="17" spans="1:19" ht="15.75">
      <c r="A17" s="463" t="s">
        <v>141</v>
      </c>
      <c r="B17" s="464">
        <v>873.06</v>
      </c>
      <c r="C17" s="464">
        <v>9428</v>
      </c>
      <c r="D17" s="475">
        <v>2.2078693880854057</v>
      </c>
      <c r="K17" s="463" t="s">
        <v>155</v>
      </c>
      <c r="L17" s="464">
        <v>29902.694</v>
      </c>
      <c r="M17" s="464">
        <v>8396.759</v>
      </c>
      <c r="N17" s="475">
        <v>3.5612185606375029</v>
      </c>
      <c r="P17" s="463" t="s">
        <v>154</v>
      </c>
      <c r="Q17" s="464">
        <v>11002.72</v>
      </c>
      <c r="R17" s="464">
        <v>3300.5149999999999</v>
      </c>
      <c r="S17" s="475">
        <v>3.3336373262960475</v>
      </c>
    </row>
    <row r="18" spans="1:19" ht="15.75">
      <c r="A18" s="463" t="s">
        <v>144</v>
      </c>
      <c r="B18" s="464">
        <v>498.14100000000002</v>
      </c>
      <c r="C18" s="464">
        <v>1480</v>
      </c>
      <c r="D18" s="475">
        <v>2.5549623018925991</v>
      </c>
      <c r="K18" s="463" t="s">
        <v>152</v>
      </c>
      <c r="L18" s="464">
        <v>24107.833999999999</v>
      </c>
      <c r="M18" s="464">
        <v>5229.2290000000003</v>
      </c>
      <c r="N18" s="475">
        <v>4.6102081205470249</v>
      </c>
      <c r="P18" s="463" t="s">
        <v>148</v>
      </c>
      <c r="Q18" s="464">
        <v>7794.64</v>
      </c>
      <c r="R18" s="464">
        <v>1907.7270000000001</v>
      </c>
      <c r="S18" s="475">
        <v>4.0858256972826821</v>
      </c>
    </row>
    <row r="19" spans="1:19" ht="15.75">
      <c r="A19" s="463" t="s">
        <v>452</v>
      </c>
      <c r="B19" s="464">
        <v>402.94</v>
      </c>
      <c r="C19" s="464">
        <v>194</v>
      </c>
      <c r="D19" s="475">
        <v>6.6164203612479477</v>
      </c>
      <c r="K19" s="463" t="s">
        <v>146</v>
      </c>
      <c r="L19" s="464">
        <v>17021.973000000002</v>
      </c>
      <c r="M19" s="464">
        <v>4990.8130000000001</v>
      </c>
      <c r="N19" s="475">
        <v>3.4106613491629525</v>
      </c>
      <c r="P19" s="463" t="s">
        <v>156</v>
      </c>
      <c r="Q19" s="464">
        <v>7338.9129999999996</v>
      </c>
      <c r="R19" s="464">
        <v>1873.7349999999999</v>
      </c>
      <c r="S19" s="475">
        <v>3.9167294201154377</v>
      </c>
    </row>
    <row r="20" spans="1:19" ht="16.5" thickBot="1">
      <c r="A20" s="463" t="s">
        <v>159</v>
      </c>
      <c r="B20" s="464">
        <v>374.964</v>
      </c>
      <c r="C20" s="464">
        <v>2127</v>
      </c>
      <c r="D20" s="475">
        <v>2.4644850046336768</v>
      </c>
      <c r="K20" s="463" t="s">
        <v>153</v>
      </c>
      <c r="L20" s="464">
        <v>16277.888000000001</v>
      </c>
      <c r="M20" s="464">
        <v>3756.4670000000001</v>
      </c>
      <c r="N20" s="475">
        <v>4.3332972178379316</v>
      </c>
      <c r="P20" s="463" t="s">
        <v>158</v>
      </c>
      <c r="Q20" s="464">
        <v>6899.5839999999998</v>
      </c>
      <c r="R20" s="464">
        <v>2183.0650000000001</v>
      </c>
      <c r="S20" s="475">
        <v>3.160503237420782</v>
      </c>
    </row>
    <row r="21" spans="1:19" ht="16.5" thickBot="1">
      <c r="A21" s="630" t="s">
        <v>259</v>
      </c>
      <c r="B21" s="467">
        <v>47266.828999999998</v>
      </c>
      <c r="C21" s="467">
        <v>53806</v>
      </c>
      <c r="D21" s="544">
        <v>3.2874626527673776</v>
      </c>
      <c r="K21" s="463" t="s">
        <v>285</v>
      </c>
      <c r="L21" s="464">
        <v>15312.203</v>
      </c>
      <c r="M21" s="464">
        <v>3857.431</v>
      </c>
      <c r="N21" s="475">
        <v>3.9695338685254513</v>
      </c>
      <c r="P21" s="463" t="s">
        <v>152</v>
      </c>
      <c r="Q21" s="464">
        <v>6765.6120000000001</v>
      </c>
      <c r="R21" s="464">
        <v>1714.8530000000001</v>
      </c>
      <c r="S21" s="475">
        <v>3.9453014340004651</v>
      </c>
    </row>
    <row r="22" spans="1:19" ht="15.75">
      <c r="A22"/>
      <c r="B22"/>
      <c r="C22"/>
      <c r="D22"/>
      <c r="H22" s="670"/>
      <c r="K22" s="463" t="s">
        <v>142</v>
      </c>
      <c r="L22" s="464">
        <v>11321.203</v>
      </c>
      <c r="M22" s="464">
        <v>2230.8829999999998</v>
      </c>
      <c r="N22" s="475">
        <v>5.0747632215584595</v>
      </c>
      <c r="P22" s="463" t="s">
        <v>159</v>
      </c>
      <c r="Q22" s="464">
        <v>6038.2039999999997</v>
      </c>
      <c r="R22" s="464">
        <v>2042.2180000000001</v>
      </c>
      <c r="S22" s="475">
        <v>2.9566892466915871</v>
      </c>
    </row>
    <row r="23" spans="1:19" ht="15.75">
      <c r="A23"/>
      <c r="B23"/>
      <c r="C23"/>
      <c r="D23"/>
      <c r="H23" s="670"/>
      <c r="K23" s="463" t="s">
        <v>287</v>
      </c>
      <c r="L23" s="464">
        <v>10656.054</v>
      </c>
      <c r="M23" s="464">
        <v>2939.1790000000001</v>
      </c>
      <c r="N23" s="475">
        <v>3.6255205960576067</v>
      </c>
      <c r="P23" s="463" t="s">
        <v>285</v>
      </c>
      <c r="Q23" s="464">
        <v>5844.6350000000002</v>
      </c>
      <c r="R23" s="464">
        <v>1451.365</v>
      </c>
      <c r="S23" s="475">
        <v>4.0269918318272797</v>
      </c>
    </row>
    <row r="24" spans="1:19" ht="15.75">
      <c r="A24"/>
      <c r="B24"/>
      <c r="C24"/>
      <c r="D24"/>
      <c r="H24" s="670"/>
      <c r="K24" s="463" t="s">
        <v>156</v>
      </c>
      <c r="L24" s="464">
        <v>10384.951999999999</v>
      </c>
      <c r="M24" s="464">
        <v>3717.1129999999998</v>
      </c>
      <c r="N24" s="475">
        <v>2.7938219795846937</v>
      </c>
      <c r="P24" s="463" t="s">
        <v>157</v>
      </c>
      <c r="Q24" s="464">
        <v>5586.4849999999997</v>
      </c>
      <c r="R24" s="464">
        <v>1605.3420000000001</v>
      </c>
      <c r="S24" s="475">
        <v>3.4799344937091283</v>
      </c>
    </row>
    <row r="25" spans="1:19" ht="15.75">
      <c r="A25"/>
      <c r="B25"/>
      <c r="C25"/>
      <c r="D25"/>
      <c r="H25" s="670"/>
      <c r="K25" s="463" t="s">
        <v>151</v>
      </c>
      <c r="L25" s="464">
        <v>7653.44</v>
      </c>
      <c r="M25" s="464">
        <v>1683.6030000000001</v>
      </c>
      <c r="N25" s="475">
        <v>4.545869780464872</v>
      </c>
      <c r="P25" s="463" t="s">
        <v>143</v>
      </c>
      <c r="Q25" s="464">
        <v>5552.1019999999999</v>
      </c>
      <c r="R25" s="464">
        <v>1620.3920000000001</v>
      </c>
      <c r="S25" s="475">
        <v>3.4263943539587949</v>
      </c>
    </row>
    <row r="26" spans="1:19" ht="15.75">
      <c r="H26" s="670"/>
      <c r="K26" s="463" t="s">
        <v>144</v>
      </c>
      <c r="L26" s="464">
        <v>5582.1760000000004</v>
      </c>
      <c r="M26" s="464">
        <v>2062.0419999999999</v>
      </c>
      <c r="N26" s="475">
        <v>2.7071107184043779</v>
      </c>
      <c r="P26" s="463" t="s">
        <v>286</v>
      </c>
      <c r="Q26" s="464">
        <v>4240.6530000000002</v>
      </c>
      <c r="R26" s="464">
        <v>882.73199999999997</v>
      </c>
      <c r="S26" s="475">
        <v>4.8040095974769246</v>
      </c>
    </row>
    <row r="27" spans="1:19" ht="15.75">
      <c r="A27" s="3"/>
      <c r="B27" s="3"/>
      <c r="C27" s="3"/>
      <c r="D27" s="3"/>
      <c r="H27" s="670"/>
      <c r="K27" s="463" t="s">
        <v>404</v>
      </c>
      <c r="L27" s="464">
        <v>4476.7370000000001</v>
      </c>
      <c r="M27" s="464">
        <v>1358.8879999999999</v>
      </c>
      <c r="N27" s="475">
        <v>3.2944120486750936</v>
      </c>
      <c r="P27" s="463" t="s">
        <v>404</v>
      </c>
      <c r="Q27" s="464">
        <v>3876.59</v>
      </c>
      <c r="R27" s="464">
        <v>1319.875</v>
      </c>
      <c r="S27" s="475">
        <v>2.9370887394639644</v>
      </c>
    </row>
    <row r="28" spans="1:19" ht="15.75">
      <c r="H28" s="670"/>
      <c r="K28" s="463" t="s">
        <v>159</v>
      </c>
      <c r="L28" s="464">
        <v>3916.3270000000002</v>
      </c>
      <c r="M28" s="464">
        <v>1482.672</v>
      </c>
      <c r="N28" s="475">
        <v>2.641398097488858</v>
      </c>
      <c r="P28" s="463" t="s">
        <v>155</v>
      </c>
      <c r="Q28" s="464">
        <v>3632.654</v>
      </c>
      <c r="R28" s="464">
        <v>1163.057</v>
      </c>
      <c r="S28" s="475">
        <v>3.1233671264606979</v>
      </c>
    </row>
    <row r="29" spans="1:19" ht="15.75">
      <c r="H29" s="670"/>
      <c r="K29" s="463" t="s">
        <v>160</v>
      </c>
      <c r="L29" s="464">
        <v>3339.4459999999999</v>
      </c>
      <c r="M29" s="464">
        <v>546.89</v>
      </c>
      <c r="N29" s="475">
        <v>6.1062480571961455</v>
      </c>
      <c r="P29" s="463" t="s">
        <v>153</v>
      </c>
      <c r="Q29" s="464">
        <v>3341.1759999999999</v>
      </c>
      <c r="R29" s="464">
        <v>1049.8510000000001</v>
      </c>
      <c r="S29" s="475">
        <v>3.1825239962623262</v>
      </c>
    </row>
    <row r="30" spans="1:19" ht="15.75">
      <c r="A30" s="3"/>
      <c r="B30" s="3"/>
      <c r="C30" s="3"/>
      <c r="D30" s="3"/>
      <c r="E30" s="3"/>
      <c r="F30" s="3"/>
      <c r="G30" s="3"/>
      <c r="H30" s="3"/>
      <c r="I30" s="3"/>
      <c r="J30" s="3"/>
      <c r="K30" s="463" t="s">
        <v>413</v>
      </c>
      <c r="L30" s="464">
        <v>2370.4639999999999</v>
      </c>
      <c r="M30" s="464">
        <v>275.10700000000003</v>
      </c>
      <c r="N30" s="475">
        <v>8.6165164826776479</v>
      </c>
      <c r="P30" s="463" t="s">
        <v>405</v>
      </c>
      <c r="Q30" s="464">
        <v>3202.386</v>
      </c>
      <c r="R30" s="464">
        <v>1249.675</v>
      </c>
      <c r="S30" s="475">
        <v>2.5625750695180747</v>
      </c>
    </row>
    <row r="31" spans="1:19" ht="15.75">
      <c r="A31" s="3"/>
      <c r="B31" s="3"/>
      <c r="C31" s="3"/>
      <c r="D31" s="3"/>
      <c r="E31" s="3"/>
      <c r="F31" s="3"/>
      <c r="G31" s="3"/>
      <c r="H31" s="3"/>
      <c r="I31" s="3"/>
      <c r="J31" s="3"/>
      <c r="K31" s="463" t="s">
        <v>158</v>
      </c>
      <c r="L31" s="464">
        <v>2095.5320000000002</v>
      </c>
      <c r="M31" s="464">
        <v>353.702</v>
      </c>
      <c r="N31" s="475">
        <v>5.9245692701765895</v>
      </c>
      <c r="P31" s="463" t="s">
        <v>151</v>
      </c>
      <c r="Q31" s="464">
        <v>3016.83</v>
      </c>
      <c r="R31" s="464">
        <v>974.88199999999995</v>
      </c>
      <c r="S31" s="475">
        <v>3.0945591363877885</v>
      </c>
    </row>
    <row r="32" spans="1:19" ht="15.75">
      <c r="A32" s="3"/>
      <c r="B32" s="3"/>
      <c r="C32" s="3"/>
      <c r="D32" s="3"/>
      <c r="E32" s="3"/>
      <c r="F32"/>
      <c r="G32"/>
      <c r="H32"/>
      <c r="I32"/>
      <c r="J32"/>
      <c r="K32" s="463" t="s">
        <v>411</v>
      </c>
      <c r="L32" s="464">
        <v>2081.6590000000001</v>
      </c>
      <c r="M32" s="464">
        <v>725.04300000000001</v>
      </c>
      <c r="N32" s="475">
        <v>2.871083508150551</v>
      </c>
      <c r="O32"/>
      <c r="P32" s="463" t="s">
        <v>403</v>
      </c>
      <c r="Q32" s="464">
        <v>2059.4250000000002</v>
      </c>
      <c r="R32" s="464">
        <v>861</v>
      </c>
      <c r="S32" s="475">
        <v>2.3918989547038332</v>
      </c>
    </row>
    <row r="33" spans="1:19" ht="16.5" thickBot="1">
      <c r="A33" s="2" t="s">
        <v>369</v>
      </c>
      <c r="B33" s="2"/>
      <c r="C33" s="3"/>
      <c r="D33" s="3"/>
      <c r="E33" s="3"/>
      <c r="F33"/>
      <c r="G33"/>
      <c r="H33"/>
      <c r="I33"/>
      <c r="J33"/>
      <c r="K33" s="641" t="s">
        <v>376</v>
      </c>
      <c r="L33" s="629">
        <v>1213.9670000000001</v>
      </c>
      <c r="M33" s="629">
        <v>103.95</v>
      </c>
      <c r="N33" s="642">
        <v>11.67837421837422</v>
      </c>
      <c r="O33"/>
      <c r="P33" s="463" t="s">
        <v>412</v>
      </c>
      <c r="Q33" s="464">
        <v>1888.9829999999999</v>
      </c>
      <c r="R33" s="464">
        <v>471.70499999999998</v>
      </c>
      <c r="S33" s="475">
        <v>4.0045854930518017</v>
      </c>
    </row>
    <row r="34" spans="1:19" ht="16.5" thickBot="1">
      <c r="A34" s="684"/>
      <c r="C34" s="3"/>
      <c r="D34" s="3"/>
      <c r="E34" s="3"/>
      <c r="F34"/>
      <c r="G34"/>
      <c r="H34"/>
      <c r="I34"/>
      <c r="J34"/>
      <c r="K34" s="630" t="s">
        <v>259</v>
      </c>
      <c r="L34" s="467">
        <v>1168610.246</v>
      </c>
      <c r="M34" s="467">
        <v>265525.49599999998</v>
      </c>
      <c r="N34" s="544">
        <v>4.4011225422962781</v>
      </c>
      <c r="O34"/>
      <c r="P34" s="463" t="s">
        <v>414</v>
      </c>
      <c r="Q34" s="464">
        <v>1484.4359999999999</v>
      </c>
      <c r="R34" s="464">
        <v>308.36099999999999</v>
      </c>
      <c r="S34" s="475">
        <v>4.813955072139473</v>
      </c>
    </row>
    <row r="35" spans="1:19" ht="15.75">
      <c r="A35"/>
      <c r="B35"/>
      <c r="C35"/>
      <c r="D35"/>
      <c r="E35"/>
      <c r="F35"/>
      <c r="G35"/>
      <c r="H35"/>
      <c r="I35"/>
      <c r="J35"/>
      <c r="K35"/>
      <c r="L35"/>
      <c r="M35"/>
      <c r="N35"/>
      <c r="O35"/>
      <c r="P35" s="463" t="s">
        <v>287</v>
      </c>
      <c r="Q35" s="464">
        <v>1346.011</v>
      </c>
      <c r="R35" s="464">
        <v>307.959</v>
      </c>
      <c r="S35" s="475">
        <v>4.3707474046869876</v>
      </c>
    </row>
    <row r="36" spans="1:19" ht="16.5" thickBot="1">
      <c r="A36"/>
      <c r="B36"/>
      <c r="C36"/>
      <c r="D36"/>
      <c r="E36"/>
      <c r="F36"/>
      <c r="G36"/>
      <c r="H36"/>
      <c r="I36"/>
      <c r="J36"/>
      <c r="K36"/>
      <c r="L36"/>
      <c r="M36"/>
      <c r="N36"/>
      <c r="P36" s="641" t="s">
        <v>410</v>
      </c>
      <c r="Q36" s="629">
        <v>1137.3699999999999</v>
      </c>
      <c r="R36" s="629">
        <v>257.99700000000001</v>
      </c>
      <c r="S36" s="642">
        <v>4.4084621139005487</v>
      </c>
    </row>
    <row r="37" spans="1:19" ht="17.25" customHeight="1" thickBot="1">
      <c r="A37"/>
      <c r="B37"/>
      <c r="C37"/>
      <c r="D37"/>
      <c r="E37"/>
      <c r="F37"/>
      <c r="G37"/>
      <c r="H37"/>
      <c r="I37"/>
      <c r="J37"/>
      <c r="K37"/>
      <c r="L37"/>
      <c r="M37"/>
      <c r="N37"/>
      <c r="P37" s="630" t="s">
        <v>259</v>
      </c>
      <c r="Q37" s="467">
        <v>414669.924</v>
      </c>
      <c r="R37" s="467">
        <v>106086.693</v>
      </c>
      <c r="S37" s="544">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469</v>
      </c>
      <c r="B48">
        <v>10150</v>
      </c>
      <c r="C48">
        <v>6500</v>
      </c>
      <c r="D48"/>
      <c r="E48"/>
      <c r="F48"/>
      <c r="G48"/>
      <c r="H48"/>
      <c r="I48"/>
      <c r="J48"/>
      <c r="K48"/>
      <c r="L48"/>
      <c r="M48"/>
      <c r="P48"/>
      <c r="Q48"/>
      <c r="R48"/>
      <c r="S48"/>
    </row>
    <row r="49" spans="1:19">
      <c r="A49" t="s">
        <v>405</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410</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414</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470</v>
      </c>
      <c r="B60">
        <v>2319</v>
      </c>
      <c r="C60">
        <v>1958</v>
      </c>
      <c r="D60"/>
      <c r="E60"/>
      <c r="F60"/>
      <c r="G60"/>
      <c r="H60"/>
      <c r="I60"/>
      <c r="J60"/>
      <c r="K60"/>
      <c r="L60"/>
      <c r="M60"/>
      <c r="P60"/>
      <c r="Q60"/>
      <c r="R60"/>
      <c r="S60"/>
    </row>
    <row r="61" spans="1:19">
      <c r="A61" t="s">
        <v>471</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472</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371</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473</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404</v>
      </c>
      <c r="B73">
        <v>385667</v>
      </c>
      <c r="C73">
        <v>95141</v>
      </c>
      <c r="D73"/>
      <c r="E73"/>
      <c r="F73"/>
      <c r="G73"/>
      <c r="H73"/>
      <c r="I73"/>
      <c r="J73"/>
      <c r="K73"/>
      <c r="L73"/>
      <c r="M73"/>
      <c r="P73"/>
      <c r="Q73"/>
      <c r="R73"/>
      <c r="S73"/>
    </row>
    <row r="74" spans="1:19">
      <c r="A74" t="s">
        <v>412</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474</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413</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376</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475</v>
      </c>
      <c r="B88">
        <v>30695</v>
      </c>
      <c r="C88">
        <v>8246</v>
      </c>
      <c r="D88"/>
      <c r="E88"/>
      <c r="F88"/>
      <c r="G88"/>
      <c r="H88"/>
      <c r="I88"/>
      <c r="J88"/>
      <c r="K88"/>
      <c r="L88"/>
      <c r="M88"/>
    </row>
    <row r="89" spans="1:13">
      <c r="A89" t="s">
        <v>476</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t="s">
        <v>247</v>
      </c>
    </row>
    <row r="2" spans="1:27" ht="18" customHeight="1">
      <c r="A2" s="1672" t="s">
        <v>460</v>
      </c>
      <c r="B2" s="1672"/>
      <c r="C2" s="1672"/>
      <c r="D2" s="1672"/>
      <c r="E2" s="1672"/>
      <c r="F2" s="1672"/>
      <c r="G2" s="1672"/>
      <c r="H2" s="1672"/>
      <c r="I2" s="1672"/>
      <c r="J2" s="1672"/>
      <c r="K2" s="1672"/>
      <c r="L2" s="1672"/>
      <c r="M2" s="1672"/>
      <c r="N2" s="1672"/>
      <c r="O2" s="1672"/>
      <c r="P2" s="1672"/>
      <c r="Q2" s="1672"/>
      <c r="R2" s="1672"/>
      <c r="S2" s="1672"/>
      <c r="T2" s="1672"/>
      <c r="U2" s="1672"/>
      <c r="V2" s="1672"/>
      <c r="W2" s="1672"/>
      <c r="X2" s="1672"/>
      <c r="Y2" s="1672"/>
      <c r="Z2" s="1672"/>
      <c r="AA2" s="1672"/>
    </row>
    <row r="3" spans="1:27" ht="18" customHeight="1">
      <c r="A3" s="1675" t="s">
        <v>458</v>
      </c>
      <c r="B3" s="1675"/>
      <c r="C3" s="1675"/>
      <c r="D3" s="1675"/>
      <c r="E3" s="1675"/>
      <c r="F3" s="1675"/>
      <c r="G3" s="1675"/>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463" t="s">
        <v>153</v>
      </c>
      <c r="B8" s="464">
        <v>23796.127</v>
      </c>
      <c r="C8" s="464">
        <v>30283</v>
      </c>
      <c r="D8" s="475">
        <v>2.3750713261173311</v>
      </c>
      <c r="E8" s="564"/>
      <c r="F8" s="463" t="s">
        <v>156</v>
      </c>
      <c r="G8" s="464">
        <v>3786.3380000000002</v>
      </c>
      <c r="H8" s="464">
        <v>18354</v>
      </c>
      <c r="I8" s="475">
        <v>2.7928345773098391</v>
      </c>
      <c r="J8" s="479"/>
      <c r="K8" s="556" t="s">
        <v>141</v>
      </c>
      <c r="L8" s="462">
        <v>13186.545</v>
      </c>
      <c r="M8" s="462">
        <v>3619.7849999999999</v>
      </c>
      <c r="N8" s="545">
        <v>3.6429083495290469</v>
      </c>
      <c r="O8" s="479"/>
      <c r="P8" s="556" t="s">
        <v>371</v>
      </c>
      <c r="Q8" s="462">
        <v>6106.3109999999997</v>
      </c>
      <c r="R8" s="462">
        <v>1478.8789999999999</v>
      </c>
      <c r="S8" s="545">
        <v>4.1290132593673992</v>
      </c>
    </row>
    <row r="9" spans="1:27" ht="15.75">
      <c r="A9" s="463" t="s">
        <v>151</v>
      </c>
      <c r="B9" s="464">
        <v>14964.474</v>
      </c>
      <c r="C9" s="464">
        <v>12616</v>
      </c>
      <c r="D9" s="475">
        <v>2.2902799642357881</v>
      </c>
      <c r="E9" s="565"/>
      <c r="F9" s="463" t="s">
        <v>371</v>
      </c>
      <c r="G9" s="464">
        <v>3552.2719999999999</v>
      </c>
      <c r="H9" s="464">
        <v>12700</v>
      </c>
      <c r="I9" s="475">
        <v>3.4715989828368374</v>
      </c>
      <c r="J9" s="479"/>
      <c r="K9" s="463" t="s">
        <v>158</v>
      </c>
      <c r="L9" s="464">
        <v>6038.8190000000004</v>
      </c>
      <c r="M9" s="464">
        <v>1229.383</v>
      </c>
      <c r="N9" s="475">
        <v>4.9120729666832874</v>
      </c>
      <c r="O9" s="479"/>
      <c r="P9" s="463" t="s">
        <v>143</v>
      </c>
      <c r="Q9" s="464">
        <v>4569.3230000000003</v>
      </c>
      <c r="R9" s="464">
        <v>1371.3579999999999</v>
      </c>
      <c r="S9" s="475">
        <v>3.3319694784294112</v>
      </c>
    </row>
    <row r="10" spans="1:27" ht="16.5" thickBot="1">
      <c r="A10" s="463" t="s">
        <v>156</v>
      </c>
      <c r="B10" s="464">
        <v>9911.4330000000009</v>
      </c>
      <c r="C10" s="464">
        <v>30590</v>
      </c>
      <c r="D10" s="475">
        <v>2.3412575766881312</v>
      </c>
      <c r="E10" s="564"/>
      <c r="F10" s="463" t="s">
        <v>160</v>
      </c>
      <c r="G10" s="464">
        <v>784.44100000000003</v>
      </c>
      <c r="H10" s="464">
        <v>6795</v>
      </c>
      <c r="I10" s="475">
        <v>1.8300268284147907</v>
      </c>
      <c r="J10" s="479"/>
      <c r="K10" s="463" t="s">
        <v>143</v>
      </c>
      <c r="L10" s="464">
        <v>5407.5410000000002</v>
      </c>
      <c r="M10" s="464">
        <v>1421.2170000000001</v>
      </c>
      <c r="N10" s="475">
        <v>3.8048665334005993</v>
      </c>
      <c r="O10" s="479"/>
      <c r="P10" s="463" t="s">
        <v>141</v>
      </c>
      <c r="Q10" s="464">
        <v>4349.66</v>
      </c>
      <c r="R10" s="464">
        <v>1156.058</v>
      </c>
      <c r="S10" s="475">
        <v>3.7624928853050625</v>
      </c>
    </row>
    <row r="11" spans="1:27" ht="16.5" thickBot="1">
      <c r="A11" s="463" t="s">
        <v>371</v>
      </c>
      <c r="B11" s="464">
        <v>9801.8870000000006</v>
      </c>
      <c r="C11" s="464">
        <v>24867</v>
      </c>
      <c r="D11" s="475">
        <v>3.1373768896656138</v>
      </c>
      <c r="E11" s="565"/>
      <c r="F11" s="630" t="s">
        <v>259</v>
      </c>
      <c r="G11" s="467">
        <v>8561.9410000000007</v>
      </c>
      <c r="H11" s="467">
        <v>40226</v>
      </c>
      <c r="I11" s="544">
        <v>2.8784393923297573</v>
      </c>
      <c r="J11" s="479"/>
      <c r="K11" s="463" t="s">
        <v>371</v>
      </c>
      <c r="L11" s="464">
        <v>5378.4440000000004</v>
      </c>
      <c r="M11" s="464">
        <v>1002.349</v>
      </c>
      <c r="N11" s="475">
        <v>5.3658396426793464</v>
      </c>
      <c r="O11" s="479"/>
      <c r="P11" s="463" t="s">
        <v>152</v>
      </c>
      <c r="Q11" s="464">
        <v>3290.4520000000002</v>
      </c>
      <c r="R11" s="464">
        <v>955.50599999999997</v>
      </c>
      <c r="S11" s="475">
        <v>3.4436748696502173</v>
      </c>
    </row>
    <row r="12" spans="1:27" ht="15.75">
      <c r="A12" s="463" t="s">
        <v>160</v>
      </c>
      <c r="B12" s="464">
        <v>7784.38</v>
      </c>
      <c r="C12" s="464">
        <v>18747</v>
      </c>
      <c r="D12" s="475">
        <v>1.7836471099063882</v>
      </c>
      <c r="E12" s="565"/>
      <c r="F12"/>
      <c r="G12"/>
      <c r="H12"/>
      <c r="I12"/>
      <c r="J12" s="479"/>
      <c r="K12" s="463" t="s">
        <v>138</v>
      </c>
      <c r="L12" s="464">
        <v>3632.5369999999998</v>
      </c>
      <c r="M12" s="464">
        <v>1550.2460000000001</v>
      </c>
      <c r="N12" s="475">
        <v>2.3432003694897454</v>
      </c>
      <c r="O12" s="479"/>
      <c r="P12" s="463" t="s">
        <v>155</v>
      </c>
      <c r="Q12" s="464">
        <v>2649.9870000000001</v>
      </c>
      <c r="R12" s="464">
        <v>609.66600000000005</v>
      </c>
      <c r="S12" s="475">
        <v>4.3466209367096083</v>
      </c>
    </row>
    <row r="13" spans="1:27" ht="15.75">
      <c r="A13" s="463" t="s">
        <v>157</v>
      </c>
      <c r="B13" s="464">
        <v>6316.6210000000001</v>
      </c>
      <c r="C13" s="464">
        <v>11175</v>
      </c>
      <c r="D13" s="475">
        <v>1.9598393437231425</v>
      </c>
      <c r="E13" s="565"/>
      <c r="F13"/>
      <c r="G13"/>
      <c r="H13"/>
      <c r="I13"/>
      <c r="J13" s="479"/>
      <c r="K13" s="463" t="s">
        <v>156</v>
      </c>
      <c r="L13" s="464">
        <v>2258.64</v>
      </c>
      <c r="M13" s="464">
        <v>693.41200000000003</v>
      </c>
      <c r="N13" s="475">
        <v>3.2572842696694027</v>
      </c>
      <c r="O13" s="479"/>
      <c r="P13" s="463" t="s">
        <v>140</v>
      </c>
      <c r="Q13" s="464">
        <v>2440.3719999999998</v>
      </c>
      <c r="R13" s="464">
        <v>411.46699999999998</v>
      </c>
      <c r="S13" s="475">
        <v>5.9309057591495788</v>
      </c>
    </row>
    <row r="14" spans="1:27" ht="15.75">
      <c r="A14" s="463" t="s">
        <v>141</v>
      </c>
      <c r="B14" s="464">
        <v>5214.6040000000003</v>
      </c>
      <c r="C14" s="464">
        <v>5684</v>
      </c>
      <c r="D14" s="475">
        <v>2.5157561494766929</v>
      </c>
      <c r="E14" s="565"/>
      <c r="F14"/>
      <c r="G14"/>
      <c r="H14"/>
      <c r="I14"/>
      <c r="J14" s="479"/>
      <c r="K14" s="463" t="s">
        <v>151</v>
      </c>
      <c r="L14" s="464">
        <v>1990.1369999999999</v>
      </c>
      <c r="M14" s="464">
        <v>644.14300000000003</v>
      </c>
      <c r="N14" s="475">
        <v>3.089588802486404</v>
      </c>
      <c r="O14" s="479"/>
      <c r="P14" s="463" t="s">
        <v>158</v>
      </c>
      <c r="Q14" s="464">
        <v>2160.83</v>
      </c>
      <c r="R14" s="464">
        <v>478.53199999999998</v>
      </c>
      <c r="S14" s="475">
        <v>4.5155391906915314</v>
      </c>
    </row>
    <row r="15" spans="1:27" ht="15.75">
      <c r="A15" s="463" t="s">
        <v>152</v>
      </c>
      <c r="B15" s="464">
        <v>5108.4849999999997</v>
      </c>
      <c r="C15" s="464">
        <v>3616</v>
      </c>
      <c r="D15" s="475">
        <v>3.0303085128280567</v>
      </c>
      <c r="E15" s="565"/>
      <c r="F15"/>
      <c r="G15"/>
      <c r="H15"/>
      <c r="I15"/>
      <c r="J15" s="479"/>
      <c r="K15" s="463" t="s">
        <v>147</v>
      </c>
      <c r="L15" s="464">
        <v>1848.6079999999999</v>
      </c>
      <c r="M15" s="464">
        <v>615.08699999999999</v>
      </c>
      <c r="N15" s="475">
        <v>3.0054415066486531</v>
      </c>
      <c r="O15" s="479"/>
      <c r="P15" s="463" t="s">
        <v>451</v>
      </c>
      <c r="Q15" s="464">
        <v>1296.5419999999999</v>
      </c>
      <c r="R15" s="464">
        <v>253.208</v>
      </c>
      <c r="S15" s="475">
        <v>5.120462228681558</v>
      </c>
    </row>
    <row r="16" spans="1:27" ht="15.75">
      <c r="A16" s="463" t="s">
        <v>143</v>
      </c>
      <c r="B16" s="464">
        <v>5002.1750000000002</v>
      </c>
      <c r="C16" s="464">
        <v>5447</v>
      </c>
      <c r="D16" s="475">
        <v>1.6922433889963371</v>
      </c>
      <c r="E16" s="565"/>
      <c r="F16"/>
      <c r="G16"/>
      <c r="H16"/>
      <c r="I16"/>
      <c r="J16" s="479"/>
      <c r="K16" s="463" t="s">
        <v>155</v>
      </c>
      <c r="L16" s="464">
        <v>1774.2360000000001</v>
      </c>
      <c r="M16" s="464">
        <v>494.43200000000002</v>
      </c>
      <c r="N16" s="475">
        <v>3.5884327875218434</v>
      </c>
      <c r="O16" s="479"/>
      <c r="P16" s="463" t="s">
        <v>151</v>
      </c>
      <c r="Q16" s="464">
        <v>527.52599999999995</v>
      </c>
      <c r="R16" s="464">
        <v>133.191</v>
      </c>
      <c r="S16" s="475">
        <v>3.9606730184471921</v>
      </c>
    </row>
    <row r="17" spans="1:19" ht="16.5" thickBot="1">
      <c r="A17" s="463" t="s">
        <v>138</v>
      </c>
      <c r="B17" s="464">
        <v>2871.6289999999999</v>
      </c>
      <c r="C17" s="464">
        <v>11814</v>
      </c>
      <c r="D17" s="475">
        <v>3.1062066175508205</v>
      </c>
      <c r="E17" s="564"/>
      <c r="F17"/>
      <c r="G17"/>
      <c r="H17"/>
      <c r="I17"/>
      <c r="J17" s="479"/>
      <c r="K17" s="463" t="s">
        <v>159</v>
      </c>
      <c r="L17" s="464">
        <v>1000.981</v>
      </c>
      <c r="M17" s="464">
        <v>354.46499999999997</v>
      </c>
      <c r="N17" s="475">
        <v>2.8239205563313727</v>
      </c>
      <c r="O17" s="479"/>
      <c r="P17" s="463" t="s">
        <v>285</v>
      </c>
      <c r="Q17" s="464">
        <v>258.41000000000003</v>
      </c>
      <c r="R17" s="464">
        <v>45.767000000000003</v>
      </c>
      <c r="S17" s="475">
        <v>5.6462079664387002</v>
      </c>
    </row>
    <row r="18" spans="1:19" ht="16.5" thickBot="1">
      <c r="A18" s="630" t="s">
        <v>259</v>
      </c>
      <c r="B18" s="467">
        <v>96812.407999999996</v>
      </c>
      <c r="C18" s="467">
        <v>162785</v>
      </c>
      <c r="D18" s="544">
        <v>2.3204262345116717</v>
      </c>
      <c r="E18" s="566"/>
      <c r="F18" s="3"/>
      <c r="G18" s="3"/>
      <c r="H18" s="3"/>
      <c r="K18" s="463" t="s">
        <v>140</v>
      </c>
      <c r="L18" s="464">
        <v>996.71</v>
      </c>
      <c r="M18" s="464">
        <v>186.53100000000001</v>
      </c>
      <c r="N18" s="475">
        <v>5.3434013649205765</v>
      </c>
      <c r="O18" s="479"/>
      <c r="P18" s="463" t="s">
        <v>138</v>
      </c>
      <c r="Q18" s="464">
        <v>248.69800000000001</v>
      </c>
      <c r="R18" s="464">
        <v>78.619</v>
      </c>
      <c r="S18" s="475">
        <v>3.1633320189776009</v>
      </c>
    </row>
    <row r="19" spans="1:19" ht="15.75">
      <c r="A19"/>
      <c r="B19"/>
      <c r="C19"/>
      <c r="D19"/>
      <c r="E19" s="567"/>
      <c r="F19" s="3"/>
      <c r="G19" s="3"/>
      <c r="H19" s="3"/>
      <c r="J19" s="479"/>
      <c r="K19" s="463" t="s">
        <v>152</v>
      </c>
      <c r="L19" s="464">
        <v>863.58799999999997</v>
      </c>
      <c r="M19" s="464">
        <v>201.55199999999999</v>
      </c>
      <c r="N19" s="475">
        <v>4.2846907993966816</v>
      </c>
      <c r="O19" s="479"/>
      <c r="P19" s="463" t="s">
        <v>147</v>
      </c>
      <c r="Q19" s="464">
        <v>242.65</v>
      </c>
      <c r="R19" s="464">
        <v>107.066</v>
      </c>
      <c r="S19" s="475">
        <v>2.266359068238283</v>
      </c>
    </row>
    <row r="20" spans="1:19" ht="15" customHeight="1">
      <c r="A20"/>
      <c r="B20"/>
      <c r="C20"/>
      <c r="D20"/>
      <c r="E20" s="567"/>
      <c r="F20" s="3"/>
      <c r="G20" s="3"/>
      <c r="H20" s="3"/>
      <c r="J20" s="479"/>
      <c r="K20" s="463" t="s">
        <v>139</v>
      </c>
      <c r="L20" s="464">
        <v>655.471</v>
      </c>
      <c r="M20" s="464">
        <v>115.587</v>
      </c>
      <c r="N20" s="475">
        <v>5.6708020798186647</v>
      </c>
      <c r="O20" s="479"/>
      <c r="P20" s="463" t="s">
        <v>156</v>
      </c>
      <c r="Q20" s="464">
        <v>231.566</v>
      </c>
      <c r="R20" s="464">
        <v>173.00200000000001</v>
      </c>
      <c r="S20" s="475">
        <v>1.3385163177304309</v>
      </c>
    </row>
    <row r="21" spans="1:19" ht="16.5" thickBot="1">
      <c r="A21"/>
      <c r="B21"/>
      <c r="C21"/>
      <c r="D21"/>
      <c r="E21" s="568"/>
      <c r="F21" s="3"/>
      <c r="G21" s="3"/>
      <c r="H21" s="3"/>
      <c r="J21" s="479"/>
      <c r="K21" s="641" t="s">
        <v>406</v>
      </c>
      <c r="L21" s="629">
        <v>501.49799999999999</v>
      </c>
      <c r="M21" s="629">
        <v>32.646999999999998</v>
      </c>
      <c r="N21" s="642">
        <v>15.361227677887708</v>
      </c>
      <c r="P21" s="463" t="s">
        <v>139</v>
      </c>
      <c r="Q21" s="464">
        <v>227.72200000000001</v>
      </c>
      <c r="R21" s="464">
        <v>105.32299999999999</v>
      </c>
      <c r="S21" s="475">
        <v>2.1621298291921045</v>
      </c>
    </row>
    <row r="22" spans="1:19" ht="16.5" thickBot="1">
      <c r="A22"/>
      <c r="B22"/>
      <c r="C22"/>
      <c r="D22"/>
      <c r="F22" s="3"/>
      <c r="G22" s="3"/>
      <c r="H22" s="3"/>
      <c r="K22" s="630" t="s">
        <v>259</v>
      </c>
      <c r="L22" s="467">
        <v>46698.260999999999</v>
      </c>
      <c r="M22" s="467">
        <v>12359.263999999999</v>
      </c>
      <c r="N22" s="544">
        <v>3.7784014485004933</v>
      </c>
      <c r="P22" s="641" t="s">
        <v>361</v>
      </c>
      <c r="Q22" s="629">
        <v>222.72499999999999</v>
      </c>
      <c r="R22" s="629">
        <v>29.5</v>
      </c>
      <c r="S22" s="642">
        <v>7.55</v>
      </c>
    </row>
    <row r="23" spans="1:19" ht="16.5" thickBot="1">
      <c r="A23"/>
      <c r="B23"/>
      <c r="C23"/>
      <c r="D23"/>
      <c r="F23" s="3"/>
      <c r="G23" s="3"/>
      <c r="H23" s="3"/>
      <c r="K23"/>
      <c r="L23"/>
      <c r="M23"/>
      <c r="N23"/>
      <c r="P23" s="630" t="s">
        <v>259</v>
      </c>
      <c r="Q23" s="467">
        <v>29179.749</v>
      </c>
      <c r="R23" s="467">
        <v>7481.7489999999998</v>
      </c>
      <c r="S23" s="544">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90"/>
      <c r="G94" s="790"/>
      <c r="H94" s="3"/>
      <c r="I94" s="3"/>
    </row>
    <row r="95" spans="1:12">
      <c r="A95" s="3"/>
      <c r="B95" s="3"/>
      <c r="C95" s="3"/>
      <c r="D95" s="3"/>
      <c r="E95" s="3"/>
      <c r="F95" s="790"/>
      <c r="G95" s="790"/>
      <c r="H95" s="3"/>
      <c r="I95" s="3"/>
    </row>
    <row r="96" spans="1:12">
      <c r="A96" s="3"/>
      <c r="B96" s="3"/>
      <c r="C96" s="3"/>
      <c r="D96" s="3"/>
      <c r="E96" s="3"/>
      <c r="F96" s="790"/>
      <c r="G96" s="790"/>
      <c r="H96" s="3"/>
      <c r="I96" s="3"/>
    </row>
    <row r="97" spans="1:8">
      <c r="A97"/>
      <c r="B97"/>
      <c r="C97"/>
      <c r="D97" s="3"/>
      <c r="E97" s="3"/>
      <c r="F97" s="790"/>
      <c r="G97" s="790"/>
      <c r="H97" s="3"/>
    </row>
    <row r="98" spans="1:8">
      <c r="A98"/>
      <c r="B98"/>
      <c r="C98"/>
      <c r="D98" s="3"/>
      <c r="E98" s="3"/>
      <c r="F98" s="790"/>
      <c r="G98" s="790"/>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U9" sqref="U9"/>
    </sheetView>
  </sheetViews>
  <sheetFormatPr defaultRowHeight="15.75"/>
  <cols>
    <col min="1" max="1" width="25.140625" style="991" customWidth="1"/>
    <col min="2" max="2" width="11.28515625" style="991" customWidth="1"/>
    <col min="3" max="4" width="12" style="991" bestFit="1" customWidth="1"/>
    <col min="5" max="5" width="8.85546875" style="991" bestFit="1" customWidth="1"/>
    <col min="6" max="6" width="12.140625" style="991" bestFit="1" customWidth="1"/>
    <col min="7" max="7" width="9.85546875" style="991" bestFit="1" customWidth="1"/>
    <col min="8" max="8" width="11.5703125" style="991" bestFit="1" customWidth="1"/>
    <col min="9" max="9" width="13" style="991" customWidth="1"/>
    <col min="10" max="10" width="14" style="991" customWidth="1"/>
    <col min="11" max="11" width="11.7109375" style="991" customWidth="1"/>
    <col min="12" max="12" width="13.140625" style="991" customWidth="1"/>
    <col min="13" max="16384" width="9.140625" style="991"/>
  </cols>
  <sheetData>
    <row r="1" spans="1:18" ht="31.5" customHeight="1" thickBot="1">
      <c r="A1" s="1563" t="s">
        <v>64</v>
      </c>
      <c r="B1" s="1563"/>
      <c r="C1" s="1563"/>
      <c r="D1" s="1563"/>
      <c r="E1" s="1563"/>
      <c r="F1" s="1563"/>
      <c r="G1" s="1563"/>
      <c r="H1" s="1563"/>
      <c r="I1" s="1563"/>
      <c r="J1" s="1563"/>
      <c r="K1" s="1563"/>
      <c r="L1" s="1563"/>
      <c r="M1" s="928"/>
    </row>
    <row r="2" spans="1:18" ht="16.5" thickBot="1">
      <c r="A2" s="992"/>
      <c r="B2" s="993"/>
      <c r="C2" s="993"/>
      <c r="D2" s="993"/>
      <c r="E2" s="994" t="s">
        <v>4</v>
      </c>
      <c r="F2" s="995"/>
      <c r="G2" s="993"/>
      <c r="H2" s="993"/>
      <c r="I2" s="993"/>
      <c r="J2" s="993"/>
      <c r="K2" s="993"/>
      <c r="L2" s="996"/>
      <c r="M2" s="997"/>
    </row>
    <row r="3" spans="1:18" ht="39" customHeight="1" thickBot="1">
      <c r="A3" s="929"/>
      <c r="B3" s="1569" t="s">
        <v>72</v>
      </c>
      <c r="C3" s="1570"/>
      <c r="D3" s="1570"/>
      <c r="E3" s="1570"/>
      <c r="F3" s="1570"/>
      <c r="G3" s="1571"/>
      <c r="H3" s="1565" t="s">
        <v>51</v>
      </c>
      <c r="I3" s="1566"/>
      <c r="J3" s="1572" t="s">
        <v>480</v>
      </c>
      <c r="K3" s="1567" t="s">
        <v>52</v>
      </c>
      <c r="L3" s="1568"/>
      <c r="M3" s="997"/>
    </row>
    <row r="4" spans="1:18" ht="31.5">
      <c r="A4" s="930" t="s">
        <v>53</v>
      </c>
      <c r="B4" s="931" t="s">
        <v>54</v>
      </c>
      <c r="C4" s="932" t="s">
        <v>61</v>
      </c>
      <c r="D4" s="932" t="s">
        <v>62</v>
      </c>
      <c r="E4" s="933"/>
      <c r="F4" s="934" t="s">
        <v>375</v>
      </c>
      <c r="G4" s="935"/>
      <c r="H4" s="936" t="s">
        <v>55</v>
      </c>
      <c r="I4" s="937" t="s">
        <v>66</v>
      </c>
      <c r="J4" s="1573"/>
      <c r="K4" s="938" t="s">
        <v>50</v>
      </c>
      <c r="L4" s="939" t="s">
        <v>58</v>
      </c>
      <c r="M4" s="997"/>
      <c r="O4" s="997"/>
    </row>
    <row r="5" spans="1:18" ht="21" customHeight="1" thickBot="1">
      <c r="A5" s="940"/>
      <c r="B5" s="1329" t="s">
        <v>524</v>
      </c>
      <c r="C5" s="1329" t="s">
        <v>524</v>
      </c>
      <c r="D5" s="1329" t="s">
        <v>524</v>
      </c>
      <c r="E5" s="941" t="s">
        <v>98</v>
      </c>
      <c r="F5" s="942" t="s">
        <v>374</v>
      </c>
      <c r="G5" s="943" t="s">
        <v>56</v>
      </c>
      <c r="H5" s="1329" t="s">
        <v>524</v>
      </c>
      <c r="I5" s="944" t="s">
        <v>65</v>
      </c>
      <c r="J5" s="945"/>
      <c r="K5" s="1329" t="s">
        <v>524</v>
      </c>
      <c r="L5" s="946" t="s">
        <v>57</v>
      </c>
      <c r="M5" s="997"/>
    </row>
    <row r="6" spans="1:18" ht="28.5" customHeight="1" thickBot="1">
      <c r="A6" s="999" t="s">
        <v>18</v>
      </c>
      <c r="B6" s="947">
        <v>10.72842536063696</v>
      </c>
      <c r="C6" s="948">
        <v>20711.245869955521</v>
      </c>
      <c r="D6" s="948">
        <v>21125.470787354632</v>
      </c>
      <c r="E6" s="949">
        <v>-0.10251777675680518</v>
      </c>
      <c r="F6" s="950">
        <v>0.63538281314355705</v>
      </c>
      <c r="G6" s="951">
        <v>9.0215142165342534</v>
      </c>
      <c r="H6" s="952">
        <v>321.2387639387639</v>
      </c>
      <c r="I6" s="949">
        <v>-0.40644998316650199</v>
      </c>
      <c r="J6" s="952">
        <v>-5.3375477099236646</v>
      </c>
      <c r="K6" s="953">
        <v>100</v>
      </c>
      <c r="L6" s="954" t="s">
        <v>19</v>
      </c>
    </row>
    <row r="7" spans="1:18" ht="25.5" customHeight="1">
      <c r="A7" s="1000" t="s">
        <v>75</v>
      </c>
      <c r="B7" s="955">
        <v>11.48993611041368</v>
      </c>
      <c r="C7" s="956">
        <v>21317.135640841705</v>
      </c>
      <c r="D7" s="956">
        <v>21743.478353658538</v>
      </c>
      <c r="E7" s="957">
        <v>4.0029486204251281</v>
      </c>
      <c r="F7" s="958">
        <v>3.9500557000121632</v>
      </c>
      <c r="G7" s="959">
        <v>24.048523976139585</v>
      </c>
      <c r="H7" s="960">
        <v>242.93333333333334</v>
      </c>
      <c r="I7" s="958">
        <v>-5.1432785960649889</v>
      </c>
      <c r="J7" s="961">
        <v>50</v>
      </c>
      <c r="K7" s="961">
        <v>0.17010017010017012</v>
      </c>
      <c r="L7" s="962">
        <v>6.2752841855895303E-2</v>
      </c>
    </row>
    <row r="8" spans="1:18" ht="24" customHeight="1">
      <c r="A8" s="1001" t="s">
        <v>76</v>
      </c>
      <c r="B8" s="963">
        <v>11.651085348878278</v>
      </c>
      <c r="C8" s="964">
        <v>21859.447183636541</v>
      </c>
      <c r="D8" s="964">
        <v>22296.636127309273</v>
      </c>
      <c r="E8" s="965">
        <v>5.8983333538568418E-2</v>
      </c>
      <c r="F8" s="966">
        <v>1.0919692243710093</v>
      </c>
      <c r="G8" s="967">
        <v>9.5865774475496437</v>
      </c>
      <c r="H8" s="968">
        <v>355.2589345172031</v>
      </c>
      <c r="I8" s="969">
        <v>0.2528630583642692</v>
      </c>
      <c r="J8" s="970">
        <v>-1.151947339550192</v>
      </c>
      <c r="K8" s="970">
        <v>34.057834057834057</v>
      </c>
      <c r="L8" s="971">
        <v>1.4421374929485609</v>
      </c>
      <c r="R8" s="997"/>
    </row>
    <row r="9" spans="1:18" ht="24" customHeight="1">
      <c r="A9" s="1001" t="s">
        <v>77</v>
      </c>
      <c r="B9" s="963">
        <v>11.463889895016361</v>
      </c>
      <c r="C9" s="964">
        <v>21508.236200781164</v>
      </c>
      <c r="D9" s="964">
        <v>21938.400924796788</v>
      </c>
      <c r="E9" s="965">
        <v>-0.54556156904052244</v>
      </c>
      <c r="F9" s="966">
        <v>0.97960979947713189</v>
      </c>
      <c r="G9" s="967">
        <v>7.9830264614175999</v>
      </c>
      <c r="H9" s="972">
        <v>398.58911564625856</v>
      </c>
      <c r="I9" s="966">
        <v>-0.45780650834182973</v>
      </c>
      <c r="J9" s="973">
        <v>-20.379146919431278</v>
      </c>
      <c r="K9" s="973">
        <v>7.4088074088074096</v>
      </c>
      <c r="L9" s="974">
        <v>-1.3996372476811407</v>
      </c>
    </row>
    <row r="10" spans="1:18" ht="24" customHeight="1">
      <c r="A10" s="1001" t="s">
        <v>78</v>
      </c>
      <c r="B10" s="975" t="s">
        <v>73</v>
      </c>
      <c r="C10" s="976" t="s">
        <v>73</v>
      </c>
      <c r="D10" s="976" t="s">
        <v>73</v>
      </c>
      <c r="E10" s="977" t="s">
        <v>73</v>
      </c>
      <c r="F10" s="978" t="s">
        <v>73</v>
      </c>
      <c r="G10" s="979" t="s">
        <v>73</v>
      </c>
      <c r="H10" s="980" t="s">
        <v>73</v>
      </c>
      <c r="I10" s="977" t="s">
        <v>73</v>
      </c>
      <c r="J10" s="981" t="s">
        <v>73</v>
      </c>
      <c r="K10" s="981" t="s">
        <v>73</v>
      </c>
      <c r="L10" s="982" t="s">
        <v>73</v>
      </c>
    </row>
    <row r="11" spans="1:18" ht="24" customHeight="1">
      <c r="A11" s="1001" t="s">
        <v>71</v>
      </c>
      <c r="B11" s="963">
        <v>8.8307415041586363</v>
      </c>
      <c r="C11" s="964">
        <v>18132.939433590629</v>
      </c>
      <c r="D11" s="964">
        <v>18495.598222262441</v>
      </c>
      <c r="E11" s="965">
        <v>-4.4930990353371072E-2</v>
      </c>
      <c r="F11" s="966">
        <v>1.6991386761917346</v>
      </c>
      <c r="G11" s="967">
        <v>5.72801222311295</v>
      </c>
      <c r="H11" s="972">
        <v>290.54864913871256</v>
      </c>
      <c r="I11" s="966">
        <v>-4.6325652984173793E-2</v>
      </c>
      <c r="J11" s="973">
        <v>-3.8193233344959889</v>
      </c>
      <c r="K11" s="973">
        <v>34.744534744534747</v>
      </c>
      <c r="L11" s="974">
        <v>0.54844695827519985</v>
      </c>
    </row>
    <row r="12" spans="1:18" ht="24" customHeight="1" thickBot="1">
      <c r="A12" s="1002" t="s">
        <v>79</v>
      </c>
      <c r="B12" s="983">
        <v>11.457229744542323</v>
      </c>
      <c r="C12" s="984">
        <v>22118.204140043094</v>
      </c>
      <c r="D12" s="984">
        <v>22560.568222843955</v>
      </c>
      <c r="E12" s="985">
        <v>0.14813304767940824</v>
      </c>
      <c r="F12" s="986">
        <v>7.2751557426179003E-2</v>
      </c>
      <c r="G12" s="987">
        <v>14.889665771753288</v>
      </c>
      <c r="H12" s="988">
        <v>293.62958122165912</v>
      </c>
      <c r="I12" s="986">
        <v>-1.0299385976581001</v>
      </c>
      <c r="J12" s="989">
        <v>-7.7282795963573712</v>
      </c>
      <c r="K12" s="989">
        <v>23.618723618723621</v>
      </c>
      <c r="L12" s="990">
        <v>-0.61195386219240788</v>
      </c>
    </row>
    <row r="13" spans="1:18">
      <c r="A13" s="1003"/>
      <c r="B13" s="1004"/>
    </row>
    <row r="14" spans="1:18" ht="46.5" customHeight="1">
      <c r="A14" s="1564" t="s">
        <v>490</v>
      </c>
      <c r="B14" s="1564"/>
      <c r="C14" s="1564"/>
      <c r="D14" s="1564"/>
      <c r="E14" s="1564"/>
      <c r="F14" s="1564"/>
      <c r="G14" s="1564"/>
      <c r="H14" s="1564"/>
      <c r="I14" s="1564"/>
      <c r="J14" s="1564"/>
      <c r="K14" s="1564"/>
      <c r="L14" s="1564"/>
    </row>
    <row r="15" spans="1:18" ht="33.75" customHeight="1">
      <c r="A15" s="1564" t="s">
        <v>491</v>
      </c>
      <c r="B15" s="1564"/>
      <c r="C15" s="1564"/>
      <c r="D15" s="1564"/>
      <c r="E15" s="1564"/>
      <c r="F15" s="1564"/>
      <c r="G15" s="1564"/>
      <c r="H15" s="1564"/>
      <c r="I15" s="1564"/>
      <c r="J15" s="1564"/>
      <c r="K15" s="1564"/>
      <c r="L15" s="1564"/>
    </row>
    <row r="16" spans="1:18">
      <c r="A16" s="1564" t="s">
        <v>115</v>
      </c>
      <c r="B16" s="1564"/>
      <c r="C16" s="1564"/>
      <c r="D16" s="1564"/>
      <c r="E16" s="1564"/>
      <c r="F16" s="1564"/>
      <c r="G16" s="1564"/>
      <c r="H16" s="1564"/>
      <c r="I16" s="1564"/>
      <c r="J16" s="1564"/>
      <c r="K16" s="1564"/>
      <c r="L16" s="1564"/>
    </row>
    <row r="17" spans="1:7">
      <c r="A17" s="1005" t="s">
        <v>492</v>
      </c>
      <c r="B17" s="1005"/>
      <c r="C17" s="1005"/>
      <c r="D17" s="1005"/>
      <c r="E17" s="1005"/>
      <c r="F17" s="1005"/>
      <c r="G17" s="1005"/>
    </row>
    <row r="18" spans="1:7">
      <c r="A18" s="1005"/>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667" t="s">
        <v>463</v>
      </c>
      <c r="B5" s="1667"/>
      <c r="C5" s="1667"/>
      <c r="D5" s="1667"/>
      <c r="E5" s="1667"/>
      <c r="F5" s="1667"/>
      <c r="H5" s="474" t="s">
        <v>267</v>
      </c>
    </row>
    <row r="6" spans="1:20" ht="15.75" customHeight="1" thickBot="1">
      <c r="A6" s="1668" t="s">
        <v>116</v>
      </c>
      <c r="B6" s="1660" t="s">
        <v>465</v>
      </c>
      <c r="C6" s="1661"/>
      <c r="D6" s="1662"/>
      <c r="E6" s="1663" t="s">
        <v>408</v>
      </c>
      <c r="F6" s="1665" t="s">
        <v>409</v>
      </c>
    </row>
    <row r="7" spans="1:20" ht="21" customHeight="1" thickBot="1">
      <c r="A7" s="1676"/>
      <c r="B7" s="677" t="s">
        <v>254</v>
      </c>
      <c r="C7" s="677" t="s">
        <v>257</v>
      </c>
      <c r="D7" s="677" t="s">
        <v>258</v>
      </c>
      <c r="E7" s="1664"/>
      <c r="F7" s="1666"/>
    </row>
    <row r="8" spans="1:20" ht="17.25" customHeight="1" thickBot="1">
      <c r="A8" s="571" t="s">
        <v>117</v>
      </c>
      <c r="B8" s="547">
        <v>16711.374</v>
      </c>
      <c r="C8" s="547">
        <v>5059.6899999999996</v>
      </c>
      <c r="D8" s="583">
        <f t="shared" ref="D8:D13" si="0">(C8/B8)*100</f>
        <v>30.276923968071085</v>
      </c>
      <c r="E8" s="547">
        <v>14038.891</v>
      </c>
      <c r="F8" s="583">
        <f t="shared" ref="F8:F13" si="1">((B8-E8)/E8)*100</f>
        <v>19.036282851686792</v>
      </c>
      <c r="H8" s="498" t="s">
        <v>118</v>
      </c>
    </row>
    <row r="9" spans="1:20" ht="18" customHeight="1" thickBot="1">
      <c r="A9" s="572" t="s">
        <v>119</v>
      </c>
      <c r="B9" s="548">
        <v>49272</v>
      </c>
      <c r="C9" s="548">
        <v>11419</v>
      </c>
      <c r="D9" s="584">
        <f t="shared" si="0"/>
        <v>23.175434323753858</v>
      </c>
      <c r="E9" s="548">
        <v>50520</v>
      </c>
      <c r="F9" s="584">
        <f t="shared" si="1"/>
        <v>-2.4703087885985751</v>
      </c>
      <c r="H9" s="473">
        <f>B9-E9</f>
        <v>-1248</v>
      </c>
      <c r="O9"/>
      <c r="P9"/>
      <c r="Q9"/>
      <c r="R9"/>
      <c r="S9"/>
      <c r="T9"/>
    </row>
    <row r="10" spans="1:20" ht="15" customHeight="1" thickBot="1">
      <c r="A10" s="573" t="s">
        <v>249</v>
      </c>
      <c r="B10" s="549">
        <v>14811</v>
      </c>
      <c r="C10" s="665">
        <v>0</v>
      </c>
      <c r="D10" s="584">
        <f t="shared" si="0"/>
        <v>0</v>
      </c>
      <c r="E10" s="550">
        <v>21098</v>
      </c>
      <c r="F10" s="584">
        <f t="shared" si="1"/>
        <v>-29.799033083704618</v>
      </c>
      <c r="O10"/>
      <c r="P10"/>
      <c r="Q10"/>
      <c r="R10"/>
      <c r="S10"/>
      <c r="T10"/>
    </row>
    <row r="11" spans="1:20" ht="17.25" customHeight="1" thickBot="1">
      <c r="A11" s="572" t="s">
        <v>120</v>
      </c>
      <c r="B11" s="709">
        <v>275999.39399999997</v>
      </c>
      <c r="C11" s="551">
        <v>24554.093000000001</v>
      </c>
      <c r="D11" s="585">
        <f t="shared" si="0"/>
        <v>8.8964300407123371</v>
      </c>
      <c r="E11" s="551">
        <v>275566.08799999999</v>
      </c>
      <c r="F11" s="585">
        <f t="shared" si="1"/>
        <v>0.15724213496109954</v>
      </c>
      <c r="J11" s="569"/>
      <c r="O11"/>
      <c r="P11"/>
      <c r="Q11"/>
      <c r="R11"/>
      <c r="S11"/>
      <c r="T11"/>
    </row>
    <row r="12" spans="1:20" ht="15" customHeight="1" thickBot="1">
      <c r="A12" s="571" t="s">
        <v>121</v>
      </c>
      <c r="B12" s="547">
        <v>104636.947</v>
      </c>
      <c r="C12" s="547">
        <v>26076.582999999999</v>
      </c>
      <c r="D12" s="584">
        <f t="shared" si="0"/>
        <v>24.921009019882813</v>
      </c>
      <c r="E12" s="547">
        <v>106578.781</v>
      </c>
      <c r="F12" s="584">
        <f t="shared" si="1"/>
        <v>-1.8219705477772377</v>
      </c>
      <c r="O12"/>
      <c r="P12"/>
      <c r="Q12"/>
      <c r="R12"/>
      <c r="S12"/>
      <c r="T12"/>
    </row>
    <row r="13" spans="1:20" ht="15" customHeight="1" thickBot="1">
      <c r="A13" s="571" t="s">
        <v>122</v>
      </c>
      <c r="B13" s="547">
        <f>B11+B12</f>
        <v>380636.34099999996</v>
      </c>
      <c r="C13" s="547">
        <f>C11+C12</f>
        <v>50630.675999999999</v>
      </c>
      <c r="D13" s="586">
        <f t="shared" si="0"/>
        <v>13.301587511845067</v>
      </c>
      <c r="E13" s="547">
        <f>E11+E12</f>
        <v>382144.86900000001</v>
      </c>
      <c r="F13" s="586">
        <f t="shared" si="1"/>
        <v>-0.39475291240925947</v>
      </c>
      <c r="K13" s="3"/>
      <c r="L13" s="3"/>
      <c r="M13" s="3"/>
      <c r="N13" s="3"/>
      <c r="O13" s="3"/>
      <c r="P13" s="3"/>
      <c r="Q13"/>
      <c r="R13"/>
      <c r="S13"/>
      <c r="T13"/>
    </row>
    <row r="14" spans="1:20">
      <c r="E14" s="658"/>
      <c r="K14" s="3"/>
      <c r="L14" s="3"/>
      <c r="M14" s="3"/>
      <c r="N14" s="3"/>
      <c r="O14" s="3"/>
      <c r="P14" s="3"/>
      <c r="Q14"/>
      <c r="R14"/>
      <c r="S14"/>
      <c r="T14"/>
    </row>
    <row r="15" spans="1:20">
      <c r="K15" s="3"/>
      <c r="L15" s="3"/>
      <c r="M15" s="3"/>
      <c r="N15" s="3"/>
      <c r="O15" s="3"/>
      <c r="P15" s="3"/>
      <c r="Q15"/>
      <c r="R15"/>
      <c r="S15"/>
      <c r="T15"/>
    </row>
    <row r="16" spans="1:20" ht="15.75">
      <c r="A16" s="430" t="s">
        <v>250</v>
      </c>
      <c r="K16" s="3"/>
      <c r="L16" s="3"/>
      <c r="M16" s="3"/>
      <c r="N16" s="3"/>
      <c r="O16" s="3"/>
      <c r="P16" s="3"/>
      <c r="Q16"/>
      <c r="R16"/>
      <c r="S16"/>
      <c r="T16"/>
    </row>
    <row r="17" spans="1:20">
      <c r="K17" s="3"/>
      <c r="L17" s="3"/>
      <c r="M17" s="3"/>
      <c r="N17" s="3"/>
      <c r="O17" s="3"/>
      <c r="P17" s="3"/>
      <c r="Q17"/>
      <c r="R17"/>
      <c r="S17"/>
      <c r="T17"/>
    </row>
    <row r="18" spans="1:20" ht="33" customHeight="1" thickBot="1">
      <c r="A18" s="1667" t="s">
        <v>464</v>
      </c>
      <c r="B18" s="1667"/>
      <c r="C18" s="1667"/>
      <c r="D18" s="1667"/>
      <c r="E18" s="1667"/>
      <c r="F18" s="1667"/>
      <c r="K18" s="3"/>
      <c r="L18" s="3"/>
      <c r="M18" s="3"/>
      <c r="N18" s="3"/>
      <c r="O18" s="3"/>
      <c r="P18" s="3"/>
      <c r="Q18"/>
      <c r="R18"/>
      <c r="S18"/>
      <c r="T18"/>
    </row>
    <row r="19" spans="1:20" ht="16.5" customHeight="1" thickBot="1">
      <c r="A19" s="1658" t="s">
        <v>123</v>
      </c>
      <c r="B19" s="1660" t="s">
        <v>465</v>
      </c>
      <c r="C19" s="1661"/>
      <c r="D19" s="1662"/>
      <c r="E19" s="1663" t="s">
        <v>408</v>
      </c>
      <c r="F19" s="1665" t="s">
        <v>409</v>
      </c>
      <c r="I19"/>
      <c r="J19"/>
      <c r="K19"/>
      <c r="L19" s="3"/>
      <c r="M19" s="3"/>
      <c r="N19" s="3"/>
      <c r="O19" s="3"/>
      <c r="P19" s="3"/>
      <c r="Q19"/>
      <c r="R19"/>
      <c r="S19"/>
      <c r="T19"/>
    </row>
    <row r="20" spans="1:20" ht="21" customHeight="1" thickBot="1">
      <c r="A20" s="1659"/>
      <c r="B20" s="570" t="s">
        <v>254</v>
      </c>
      <c r="C20" s="570" t="s">
        <v>366</v>
      </c>
      <c r="D20" s="570" t="s">
        <v>367</v>
      </c>
      <c r="E20" s="1664"/>
      <c r="F20" s="1666"/>
      <c r="I20"/>
      <c r="J20"/>
      <c r="K20"/>
      <c r="L20" s="3"/>
      <c r="M20" s="3"/>
      <c r="N20" s="3"/>
      <c r="O20" s="3"/>
      <c r="P20" s="3"/>
      <c r="Q20"/>
      <c r="R20"/>
      <c r="S20"/>
      <c r="T20"/>
    </row>
    <row r="21" spans="1:20" ht="15.75" thickBot="1">
      <c r="A21" s="428" t="s">
        <v>117</v>
      </c>
      <c r="B21" s="547">
        <v>29790.733</v>
      </c>
      <c r="C21" s="552">
        <v>0</v>
      </c>
      <c r="D21" s="583">
        <f t="shared" ref="D21:D26" si="2">(C21/B21)*100</f>
        <v>0</v>
      </c>
      <c r="E21" s="547">
        <v>32996.713000000003</v>
      </c>
      <c r="F21" s="583">
        <f t="shared" ref="F21:F26" si="3">((B21-E21)/E21)*100</f>
        <v>-9.7160586874213895</v>
      </c>
      <c r="H21" s="498" t="s">
        <v>124</v>
      </c>
      <c r="I21"/>
      <c r="J21"/>
      <c r="K21"/>
      <c r="L21" s="3"/>
      <c r="M21" s="3"/>
      <c r="N21" s="3"/>
      <c r="O21" s="3"/>
      <c r="P21" s="3"/>
      <c r="Q21"/>
      <c r="R21"/>
      <c r="S21"/>
      <c r="T21"/>
    </row>
    <row r="22" spans="1:20" ht="15.75" thickBot="1">
      <c r="A22" s="428" t="s">
        <v>119</v>
      </c>
      <c r="B22" s="547">
        <v>121202</v>
      </c>
      <c r="C22" s="552">
        <v>0</v>
      </c>
      <c r="D22" s="584">
        <f t="shared" si="2"/>
        <v>0</v>
      </c>
      <c r="E22" s="547">
        <v>161383</v>
      </c>
      <c r="F22" s="584">
        <f t="shared" si="3"/>
        <v>-24.897913658811646</v>
      </c>
      <c r="H22" s="473">
        <f>B22-E22</f>
        <v>-40181</v>
      </c>
      <c r="I22"/>
      <c r="J22"/>
      <c r="K22"/>
      <c r="O22"/>
      <c r="P22"/>
      <c r="Q22"/>
      <c r="R22"/>
      <c r="S22"/>
      <c r="T22"/>
    </row>
    <row r="23" spans="1:20" ht="15.75" thickBot="1">
      <c r="A23" s="429" t="s">
        <v>249</v>
      </c>
      <c r="B23" s="550">
        <v>32923</v>
      </c>
      <c r="C23" s="553">
        <v>0</v>
      </c>
      <c r="D23" s="584">
        <f t="shared" si="2"/>
        <v>0</v>
      </c>
      <c r="E23" s="550">
        <v>48910</v>
      </c>
      <c r="F23" s="584">
        <f t="shared" si="3"/>
        <v>-32.686567164179102</v>
      </c>
      <c r="I23"/>
      <c r="J23"/>
      <c r="K23"/>
      <c r="O23"/>
      <c r="P23"/>
      <c r="Q23"/>
      <c r="R23"/>
      <c r="S23"/>
      <c r="T23"/>
    </row>
    <row r="24" spans="1:20" ht="15.75" thickBot="1">
      <c r="A24" s="428" t="s">
        <v>120</v>
      </c>
      <c r="B24" s="547">
        <v>15139.212</v>
      </c>
      <c r="C24" s="554">
        <v>3550.808</v>
      </c>
      <c r="D24" s="585">
        <f t="shared" si="2"/>
        <v>23.454377942524353</v>
      </c>
      <c r="E24" s="547">
        <v>19137.920999999998</v>
      </c>
      <c r="F24" s="585">
        <f t="shared" si="3"/>
        <v>-20.89416609045465</v>
      </c>
      <c r="I24"/>
      <c r="J24"/>
      <c r="K24"/>
      <c r="O24"/>
      <c r="P24"/>
      <c r="Q24"/>
      <c r="R24"/>
      <c r="S24"/>
      <c r="T24"/>
    </row>
    <row r="25" spans="1:20" ht="15.75" thickBot="1">
      <c r="A25" s="428" t="s">
        <v>121</v>
      </c>
      <c r="B25" s="547">
        <v>5850.241</v>
      </c>
      <c r="C25" s="554">
        <v>649.71699999999998</v>
      </c>
      <c r="D25" s="584">
        <f t="shared" si="2"/>
        <v>11.105815982623621</v>
      </c>
      <c r="E25" s="547">
        <v>5243.3869999999997</v>
      </c>
      <c r="F25" s="584">
        <f t="shared" si="3"/>
        <v>11.57370226534872</v>
      </c>
      <c r="I25"/>
      <c r="J25"/>
      <c r="K25"/>
      <c r="O25"/>
      <c r="P25"/>
      <c r="Q25"/>
      <c r="R25"/>
      <c r="S25"/>
      <c r="T25"/>
    </row>
    <row r="26" spans="1:20" ht="15.75" thickBot="1">
      <c r="A26" s="428" t="s">
        <v>122</v>
      </c>
      <c r="B26" s="547">
        <f>B24+B25</f>
        <v>20989.453000000001</v>
      </c>
      <c r="C26" s="555">
        <f>C24+C25</f>
        <v>4200.5249999999996</v>
      </c>
      <c r="D26" s="586">
        <f t="shared" si="2"/>
        <v>20.012551065528005</v>
      </c>
      <c r="E26" s="547">
        <f>E24+E25</f>
        <v>24381.307999999997</v>
      </c>
      <c r="F26" s="586">
        <f t="shared" si="3"/>
        <v>-13.911702358216369</v>
      </c>
      <c r="I26"/>
      <c r="J26"/>
      <c r="K26"/>
      <c r="O26"/>
      <c r="P26"/>
      <c r="Q26"/>
      <c r="R26"/>
      <c r="S26"/>
      <c r="T26"/>
    </row>
    <row r="27" spans="1:20" ht="16.5" customHeight="1">
      <c r="A27" s="1677"/>
      <c r="B27" s="1677"/>
      <c r="C27" s="1677"/>
      <c r="D27" s="1677"/>
      <c r="E27" s="1677"/>
      <c r="F27" s="1677"/>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84" t="s">
        <v>369</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657"/>
      <c r="D32" s="1657"/>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657"/>
      <c r="C43" s="1657"/>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21.570312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72" t="s">
        <v>461</v>
      </c>
      <c r="B2" s="1672"/>
      <c r="C2" s="1672"/>
      <c r="D2" s="1672"/>
      <c r="E2" s="1672"/>
      <c r="F2" s="1672"/>
      <c r="G2" s="1672"/>
      <c r="H2" s="1672"/>
      <c r="I2" s="1672"/>
      <c r="J2" s="1672"/>
      <c r="K2" s="1672"/>
      <c r="L2" s="1672"/>
      <c r="M2" s="1672"/>
      <c r="N2" s="1672"/>
      <c r="O2" s="1672"/>
      <c r="P2" s="1672"/>
      <c r="Q2" s="1672"/>
      <c r="R2" s="1672"/>
      <c r="S2" s="1672"/>
      <c r="T2" s="1672"/>
      <c r="U2" s="1672"/>
      <c r="V2" s="1672"/>
      <c r="W2" s="1672"/>
      <c r="X2" s="1672"/>
    </row>
    <row r="3" spans="1:24" ht="15.75" customHeight="1">
      <c r="A3" s="1673" t="s">
        <v>462</v>
      </c>
      <c r="B3" s="1673"/>
      <c r="C3" s="1673"/>
      <c r="D3" s="1673"/>
      <c r="E3" s="1673"/>
      <c r="F3" s="1673"/>
      <c r="P3" s="448"/>
    </row>
    <row r="4" spans="1:24" ht="4.5" customHeight="1">
      <c r="A4" s="449"/>
      <c r="B4" s="449"/>
      <c r="C4" s="447"/>
      <c r="D4" s="447"/>
    </row>
    <row r="5" spans="1:24" ht="15.75" thickBot="1">
      <c r="A5" s="450" t="s">
        <v>125</v>
      </c>
      <c r="B5" s="1674" t="s">
        <v>126</v>
      </c>
      <c r="C5" s="1674"/>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12742.312</v>
      </c>
      <c r="C7" s="464">
        <v>19742</v>
      </c>
      <c r="D7" s="475">
        <v>2.3100780534180232</v>
      </c>
      <c r="F7" s="556" t="s">
        <v>140</v>
      </c>
      <c r="G7" s="462">
        <v>1122.623</v>
      </c>
      <c r="H7" s="462">
        <v>8043</v>
      </c>
      <c r="I7" s="575">
        <v>2.7216872110939905</v>
      </c>
      <c r="K7" s="556" t="s">
        <v>138</v>
      </c>
      <c r="L7" s="462">
        <v>286153.46899999998</v>
      </c>
      <c r="M7" s="462">
        <v>75203.006999999998</v>
      </c>
      <c r="N7" s="545">
        <v>3.8050801479254677</v>
      </c>
      <c r="P7" s="556" t="s">
        <v>139</v>
      </c>
      <c r="Q7" s="462">
        <v>51991.372000000003</v>
      </c>
      <c r="R7" s="462">
        <v>13999.066999999999</v>
      </c>
      <c r="S7" s="545">
        <v>3.7139169346071426</v>
      </c>
    </row>
    <row r="8" spans="1:24" ht="16.5" thickBot="1">
      <c r="A8" s="463" t="s">
        <v>148</v>
      </c>
      <c r="B8" s="464">
        <v>7110.3159999999998</v>
      </c>
      <c r="C8" s="464">
        <v>5690</v>
      </c>
      <c r="D8" s="475">
        <v>2.2934831202628452</v>
      </c>
      <c r="F8" s="463" t="s">
        <v>138</v>
      </c>
      <c r="G8" s="464">
        <v>1526.242</v>
      </c>
      <c r="H8" s="464">
        <v>6768</v>
      </c>
      <c r="I8" s="574">
        <v>2.3028038265143884</v>
      </c>
      <c r="K8" s="463" t="s">
        <v>141</v>
      </c>
      <c r="L8" s="464">
        <v>204674.00899999999</v>
      </c>
      <c r="M8" s="464">
        <v>55104.732000000004</v>
      </c>
      <c r="N8" s="475">
        <v>3.7142728323222762</v>
      </c>
      <c r="P8" s="463" t="s">
        <v>141</v>
      </c>
      <c r="Q8" s="464">
        <v>46803.309000000001</v>
      </c>
      <c r="R8" s="464">
        <v>15209.49</v>
      </c>
      <c r="S8" s="475">
        <v>3.0772438129089141</v>
      </c>
    </row>
    <row r="9" spans="1:24" ht="16.5" thickBot="1">
      <c r="A9" s="463" t="s">
        <v>308</v>
      </c>
      <c r="B9" s="464">
        <v>7025.9870000000001</v>
      </c>
      <c r="C9" s="464">
        <v>3662</v>
      </c>
      <c r="D9" s="475">
        <v>3.4664580341209437</v>
      </c>
      <c r="F9" s="630" t="s">
        <v>259</v>
      </c>
      <c r="G9" s="467">
        <v>2648.8649999999998</v>
      </c>
      <c r="H9" s="467">
        <v>14811</v>
      </c>
      <c r="I9" s="631">
        <v>2.5268909735664873</v>
      </c>
      <c r="K9" s="463" t="s">
        <v>371</v>
      </c>
      <c r="L9" s="464">
        <v>96323.926999999996</v>
      </c>
      <c r="M9" s="464">
        <v>33554.332999999999</v>
      </c>
      <c r="N9" s="475">
        <v>2.8706851958583113</v>
      </c>
      <c r="P9" s="463" t="s">
        <v>145</v>
      </c>
      <c r="Q9" s="464">
        <v>37875.502</v>
      </c>
      <c r="R9" s="464">
        <v>6850.8130000000001</v>
      </c>
      <c r="S9" s="475">
        <v>5.5286141951327528</v>
      </c>
    </row>
    <row r="10" spans="1:24" ht="15.75">
      <c r="A10" s="463" t="s">
        <v>370</v>
      </c>
      <c r="B10" s="464">
        <v>5221.7070000000003</v>
      </c>
      <c r="C10" s="464">
        <v>2465</v>
      </c>
      <c r="D10" s="475">
        <v>4.7928389756223382</v>
      </c>
      <c r="H10" s="670"/>
      <c r="K10" s="463" t="s">
        <v>140</v>
      </c>
      <c r="L10" s="464">
        <v>70078.748000000007</v>
      </c>
      <c r="M10" s="464">
        <v>17915.448</v>
      </c>
      <c r="N10" s="475">
        <v>3.9116380455571083</v>
      </c>
      <c r="P10" s="463" t="s">
        <v>140</v>
      </c>
      <c r="Q10" s="464">
        <v>28118.411</v>
      </c>
      <c r="R10" s="464">
        <v>8438.75</v>
      </c>
      <c r="S10" s="475">
        <v>3.3320587764775591</v>
      </c>
    </row>
    <row r="11" spans="1:24" ht="15.75">
      <c r="A11" s="463" t="s">
        <v>150</v>
      </c>
      <c r="B11" s="464">
        <v>2340.17</v>
      </c>
      <c r="C11" s="464">
        <v>1515</v>
      </c>
      <c r="D11" s="475">
        <v>2.3382339422957794</v>
      </c>
      <c r="K11" s="463" t="s">
        <v>147</v>
      </c>
      <c r="L11" s="464">
        <v>63193.63</v>
      </c>
      <c r="M11" s="464">
        <v>13468.477000000001</v>
      </c>
      <c r="N11" s="475">
        <v>4.6919655429489167</v>
      </c>
      <c r="P11" s="463" t="s">
        <v>142</v>
      </c>
      <c r="Q11" s="464">
        <v>26815.412</v>
      </c>
      <c r="R11" s="464">
        <v>6488.9269999999997</v>
      </c>
      <c r="S11" s="475">
        <v>4.1324878519977188</v>
      </c>
    </row>
    <row r="12" spans="1:24" ht="15.75">
      <c r="A12" s="463" t="s">
        <v>140</v>
      </c>
      <c r="B12" s="464">
        <v>2024.1969999999999</v>
      </c>
      <c r="C12" s="464">
        <v>7212</v>
      </c>
      <c r="D12" s="475">
        <v>2.700942435762121</v>
      </c>
      <c r="H12" s="670"/>
      <c r="K12" s="463" t="s">
        <v>148</v>
      </c>
      <c r="L12" s="464">
        <v>39292.745999999999</v>
      </c>
      <c r="M12" s="464">
        <v>11136.996999999999</v>
      </c>
      <c r="N12" s="475">
        <v>3.5281275553903804</v>
      </c>
      <c r="P12" s="463" t="s">
        <v>371</v>
      </c>
      <c r="Q12" s="464">
        <v>20750.495999999999</v>
      </c>
      <c r="R12" s="464">
        <v>8014.6360000000004</v>
      </c>
      <c r="S12" s="475">
        <v>2.589075286762867</v>
      </c>
    </row>
    <row r="13" spans="1:24" ht="15.75">
      <c r="A13" s="463" t="s">
        <v>146</v>
      </c>
      <c r="B13" s="464">
        <v>1361.95</v>
      </c>
      <c r="C13" s="464">
        <v>1675</v>
      </c>
      <c r="D13" s="475">
        <v>2.8092390642951584</v>
      </c>
      <c r="H13" s="670"/>
      <c r="K13" s="463" t="s">
        <v>145</v>
      </c>
      <c r="L13" s="464">
        <v>39054.862999999998</v>
      </c>
      <c r="M13" s="464">
        <v>6089.0029999999997</v>
      </c>
      <c r="N13" s="475">
        <v>6.4139996317952219</v>
      </c>
      <c r="P13" s="463" t="s">
        <v>147</v>
      </c>
      <c r="Q13" s="464">
        <v>20599.993999999999</v>
      </c>
      <c r="R13" s="464">
        <v>5161.5029999999997</v>
      </c>
      <c r="S13" s="475">
        <v>3.9910843798792714</v>
      </c>
    </row>
    <row r="14" spans="1:24" ht="15.75">
      <c r="A14" s="463" t="s">
        <v>376</v>
      </c>
      <c r="B14" s="464">
        <v>1231.2360000000001</v>
      </c>
      <c r="C14" s="464">
        <v>642</v>
      </c>
      <c r="D14" s="475">
        <v>4.0753615321216614</v>
      </c>
      <c r="K14" s="463" t="s">
        <v>139</v>
      </c>
      <c r="L14" s="464">
        <v>35161.620999999999</v>
      </c>
      <c r="M14" s="464">
        <v>8339.6450000000004</v>
      </c>
      <c r="N14" s="475">
        <v>4.2162011692344219</v>
      </c>
      <c r="P14" s="463" t="s">
        <v>138</v>
      </c>
      <c r="Q14" s="464">
        <v>14245.03</v>
      </c>
      <c r="R14" s="464">
        <v>4679.66</v>
      </c>
      <c r="S14" s="475">
        <v>3.0440309766094122</v>
      </c>
    </row>
    <row r="15" spans="1:24" ht="15.75">
      <c r="A15" s="463" t="s">
        <v>151</v>
      </c>
      <c r="B15" s="464">
        <v>1203.8579999999999</v>
      </c>
      <c r="C15" s="464">
        <v>936</v>
      </c>
      <c r="D15" s="475">
        <v>2.2438728893643907</v>
      </c>
      <c r="E15" s="561"/>
      <c r="K15" s="463" t="s">
        <v>143</v>
      </c>
      <c r="L15" s="464">
        <v>33351.207000000002</v>
      </c>
      <c r="M15" s="464">
        <v>7966.1270000000004</v>
      </c>
      <c r="N15" s="475">
        <v>4.1866275795000503</v>
      </c>
      <c r="P15" s="463" t="s">
        <v>275</v>
      </c>
      <c r="Q15" s="464">
        <v>12018.251</v>
      </c>
      <c r="R15" s="464">
        <v>3362.5230000000001</v>
      </c>
      <c r="S15" s="475">
        <v>3.5741765929928211</v>
      </c>
    </row>
    <row r="16" spans="1:24" ht="15.75">
      <c r="A16" s="463" t="s">
        <v>285</v>
      </c>
      <c r="B16" s="464">
        <v>945.72900000000004</v>
      </c>
      <c r="C16" s="464">
        <v>650</v>
      </c>
      <c r="D16" s="475">
        <v>2.160180081817995</v>
      </c>
      <c r="E16" s="479"/>
      <c r="K16" s="463" t="s">
        <v>286</v>
      </c>
      <c r="L16" s="464">
        <v>27435.335999999999</v>
      </c>
      <c r="M16" s="464">
        <v>5110.076</v>
      </c>
      <c r="N16" s="475">
        <v>5.3688704434141483</v>
      </c>
      <c r="P16" s="463" t="s">
        <v>149</v>
      </c>
      <c r="Q16" s="464">
        <v>10985.44</v>
      </c>
      <c r="R16" s="464">
        <v>4290.95</v>
      </c>
      <c r="S16" s="475">
        <v>2.5601416935643626</v>
      </c>
    </row>
    <row r="17" spans="1:19" ht="15.75">
      <c r="A17" s="463" t="s">
        <v>144</v>
      </c>
      <c r="B17" s="464">
        <v>680.95299999999997</v>
      </c>
      <c r="C17" s="464">
        <v>2137</v>
      </c>
      <c r="D17" s="475">
        <v>2.4820594131583742</v>
      </c>
      <c r="K17" s="463" t="s">
        <v>155</v>
      </c>
      <c r="L17" s="464">
        <v>24829.507000000001</v>
      </c>
      <c r="M17" s="464">
        <v>7980.375</v>
      </c>
      <c r="N17" s="475">
        <v>3.1113208339207121</v>
      </c>
      <c r="P17" s="463" t="s">
        <v>154</v>
      </c>
      <c r="Q17" s="464">
        <v>9486.643</v>
      </c>
      <c r="R17" s="464">
        <v>3369.4580000000001</v>
      </c>
      <c r="S17" s="475">
        <v>2.8154804125767408</v>
      </c>
    </row>
    <row r="18" spans="1:19" ht="15.75">
      <c r="A18" s="463" t="s">
        <v>452</v>
      </c>
      <c r="B18" s="464">
        <v>600.726</v>
      </c>
      <c r="C18" s="464">
        <v>315</v>
      </c>
      <c r="D18" s="475">
        <v>3.9397035676810077</v>
      </c>
      <c r="K18" s="463" t="s">
        <v>152</v>
      </c>
      <c r="L18" s="464">
        <v>21918.125</v>
      </c>
      <c r="M18" s="464">
        <v>5727.9260000000004</v>
      </c>
      <c r="N18" s="475">
        <v>3.8265377380922865</v>
      </c>
      <c r="P18" s="463" t="s">
        <v>148</v>
      </c>
      <c r="Q18" s="464">
        <v>6804.0510000000004</v>
      </c>
      <c r="R18" s="464">
        <v>1889.826</v>
      </c>
      <c r="S18" s="475">
        <v>3.6003584456981756</v>
      </c>
    </row>
    <row r="19" spans="1:19" ht="16.5" thickBot="1">
      <c r="A19" s="463" t="s">
        <v>143</v>
      </c>
      <c r="B19" s="464">
        <v>574.88400000000001</v>
      </c>
      <c r="C19" s="464">
        <v>584</v>
      </c>
      <c r="D19" s="475">
        <v>2.9937353212275228</v>
      </c>
      <c r="K19" s="463" t="s">
        <v>153</v>
      </c>
      <c r="L19" s="464">
        <v>13890.800999999999</v>
      </c>
      <c r="M19" s="464">
        <v>3440.377</v>
      </c>
      <c r="N19" s="475">
        <v>4.0375810557970828</v>
      </c>
      <c r="P19" s="463" t="s">
        <v>155</v>
      </c>
      <c r="Q19" s="464">
        <v>5609.567</v>
      </c>
      <c r="R19" s="464">
        <v>2127.6669999999999</v>
      </c>
      <c r="S19" s="475">
        <v>2.6364872886593629</v>
      </c>
    </row>
    <row r="20" spans="1:19" ht="16.5" thickBot="1">
      <c r="A20" s="630" t="s">
        <v>259</v>
      </c>
      <c r="B20" s="467">
        <v>45428.499000000003</v>
      </c>
      <c r="C20" s="467">
        <v>49272</v>
      </c>
      <c r="D20" s="544">
        <v>2.7184179469623504</v>
      </c>
      <c r="K20" s="463" t="s">
        <v>146</v>
      </c>
      <c r="L20" s="464">
        <v>12673.42</v>
      </c>
      <c r="M20" s="464">
        <v>4407.96</v>
      </c>
      <c r="N20" s="475">
        <v>2.8751213713373081</v>
      </c>
      <c r="P20" s="463" t="s">
        <v>152</v>
      </c>
      <c r="Q20" s="464">
        <v>5426.1009999999997</v>
      </c>
      <c r="R20" s="464">
        <v>1653.7840000000001</v>
      </c>
      <c r="S20" s="475">
        <v>3.2810215844390798</v>
      </c>
    </row>
    <row r="21" spans="1:19" ht="15.75">
      <c r="A21"/>
      <c r="B21"/>
      <c r="C21"/>
      <c r="D21"/>
      <c r="K21" s="463" t="s">
        <v>287</v>
      </c>
      <c r="L21" s="464">
        <v>11788.025</v>
      </c>
      <c r="M21" s="464">
        <v>3706.7730000000001</v>
      </c>
      <c r="N21" s="475">
        <v>3.1801313433544487</v>
      </c>
      <c r="P21" s="463" t="s">
        <v>285</v>
      </c>
      <c r="Q21" s="464">
        <v>4970.7569999999996</v>
      </c>
      <c r="R21" s="464">
        <v>1525.162</v>
      </c>
      <c r="S21" s="475">
        <v>3.2591665672236783</v>
      </c>
    </row>
    <row r="22" spans="1:19" ht="15.75">
      <c r="A22"/>
      <c r="B22"/>
      <c r="C22"/>
      <c r="D22"/>
      <c r="H22" s="670"/>
      <c r="K22" s="463" t="s">
        <v>285</v>
      </c>
      <c r="L22" s="464">
        <v>8335.9689999999991</v>
      </c>
      <c r="M22" s="464">
        <v>2413.8270000000002</v>
      </c>
      <c r="N22" s="475">
        <v>3.453424375483412</v>
      </c>
      <c r="P22" s="463" t="s">
        <v>156</v>
      </c>
      <c r="Q22" s="464">
        <v>4756.0320000000002</v>
      </c>
      <c r="R22" s="464">
        <v>1350.8989999999999</v>
      </c>
      <c r="S22" s="475">
        <v>3.5206421797632546</v>
      </c>
    </row>
    <row r="23" spans="1:19" ht="15.75">
      <c r="A23"/>
      <c r="B23"/>
      <c r="C23"/>
      <c r="D23"/>
      <c r="H23" s="670"/>
      <c r="K23" s="463" t="s">
        <v>151</v>
      </c>
      <c r="L23" s="464">
        <v>7510.6959999999999</v>
      </c>
      <c r="M23" s="464">
        <v>1895.7809999999999</v>
      </c>
      <c r="N23" s="475">
        <v>3.9617951651588448</v>
      </c>
      <c r="P23" s="463" t="s">
        <v>157</v>
      </c>
      <c r="Q23" s="464">
        <v>4553.4719999999998</v>
      </c>
      <c r="R23" s="464">
        <v>1419.001</v>
      </c>
      <c r="S23" s="475">
        <v>3.208927971157173</v>
      </c>
    </row>
    <row r="24" spans="1:19" ht="15.75">
      <c r="A24"/>
      <c r="B24"/>
      <c r="C24"/>
      <c r="D24"/>
      <c r="H24" s="670"/>
      <c r="K24" s="463" t="s">
        <v>142</v>
      </c>
      <c r="L24" s="464">
        <v>6982.4769999999999</v>
      </c>
      <c r="M24" s="464">
        <v>1518.434</v>
      </c>
      <c r="N24" s="475">
        <v>4.5984725052257787</v>
      </c>
      <c r="P24" s="463" t="s">
        <v>159</v>
      </c>
      <c r="Q24" s="464">
        <v>4395.6360000000004</v>
      </c>
      <c r="R24" s="464">
        <v>1725.8620000000001</v>
      </c>
      <c r="S24" s="475">
        <v>2.5469220598170654</v>
      </c>
    </row>
    <row r="25" spans="1:19" ht="15.75">
      <c r="A25"/>
      <c r="B25"/>
      <c r="C25"/>
      <c r="D25"/>
      <c r="H25" s="670"/>
      <c r="K25" s="463" t="s">
        <v>156</v>
      </c>
      <c r="L25" s="464">
        <v>5922.585</v>
      </c>
      <c r="M25" s="464">
        <v>2422.7440000000001</v>
      </c>
      <c r="N25" s="475">
        <v>2.4445773057326732</v>
      </c>
      <c r="P25" s="463" t="s">
        <v>286</v>
      </c>
      <c r="Q25" s="464">
        <v>3807.277</v>
      </c>
      <c r="R25" s="464">
        <v>1017.3339999999999</v>
      </c>
      <c r="S25" s="475">
        <v>3.7424061321060735</v>
      </c>
    </row>
    <row r="26" spans="1:19" ht="15.75">
      <c r="A26"/>
      <c r="B26"/>
      <c r="C26"/>
      <c r="D26"/>
      <c r="H26" s="670"/>
      <c r="K26" s="463" t="s">
        <v>159</v>
      </c>
      <c r="L26" s="464">
        <v>5815.4539999999997</v>
      </c>
      <c r="M26" s="464">
        <v>2178.3939999999998</v>
      </c>
      <c r="N26" s="475">
        <v>2.6696061410378471</v>
      </c>
      <c r="P26" s="463" t="s">
        <v>143</v>
      </c>
      <c r="Q26" s="464">
        <v>3470.5619999999999</v>
      </c>
      <c r="R26" s="464">
        <v>1183.777</v>
      </c>
      <c r="S26" s="475">
        <v>2.9317700884541598</v>
      </c>
    </row>
    <row r="27" spans="1:19" ht="15.75">
      <c r="A27"/>
      <c r="B27"/>
      <c r="C27"/>
      <c r="D27"/>
      <c r="H27" s="670"/>
      <c r="K27" s="463" t="s">
        <v>144</v>
      </c>
      <c r="L27" s="464">
        <v>4685.3029999999999</v>
      </c>
      <c r="M27" s="464">
        <v>1965.4069999999999</v>
      </c>
      <c r="N27" s="475">
        <v>2.3838843557593923</v>
      </c>
      <c r="P27" s="463" t="s">
        <v>151</v>
      </c>
      <c r="Q27" s="464">
        <v>3455.6680000000001</v>
      </c>
      <c r="R27" s="464">
        <v>1262.7370000000001</v>
      </c>
      <c r="S27" s="475">
        <v>2.7366490409325142</v>
      </c>
    </row>
    <row r="28" spans="1:19" ht="15.75">
      <c r="A28"/>
      <c r="B28"/>
      <c r="C28"/>
      <c r="D28"/>
      <c r="H28" s="670"/>
      <c r="K28" s="463" t="s">
        <v>404</v>
      </c>
      <c r="L28" s="464">
        <v>4206.2510000000002</v>
      </c>
      <c r="M28" s="464">
        <v>1483.309</v>
      </c>
      <c r="N28" s="475">
        <v>2.8357213500356302</v>
      </c>
      <c r="P28" s="463" t="s">
        <v>153</v>
      </c>
      <c r="Q28" s="464">
        <v>2728.6709999999998</v>
      </c>
      <c r="R28" s="464">
        <v>854.41</v>
      </c>
      <c r="S28" s="475">
        <v>3.1936318629229525</v>
      </c>
    </row>
    <row r="29" spans="1:19" ht="15.75">
      <c r="H29" s="670"/>
      <c r="K29" s="463" t="s">
        <v>160</v>
      </c>
      <c r="L29" s="464">
        <v>3198.7840000000001</v>
      </c>
      <c r="M29" s="464">
        <v>598.38499999999999</v>
      </c>
      <c r="N29" s="475">
        <v>5.3456954970462167</v>
      </c>
      <c r="P29" s="463" t="s">
        <v>403</v>
      </c>
      <c r="Q29" s="464">
        <v>2434.027</v>
      </c>
      <c r="R29" s="464">
        <v>962.03</v>
      </c>
      <c r="S29" s="475">
        <v>2.5300946955916137</v>
      </c>
    </row>
    <row r="30" spans="1:19" ht="15.75">
      <c r="A30"/>
      <c r="B30"/>
      <c r="C30"/>
      <c r="D30"/>
      <c r="E30"/>
      <c r="F30"/>
      <c r="G30"/>
      <c r="H30"/>
      <c r="I30"/>
      <c r="J30"/>
      <c r="K30" s="463" t="s">
        <v>158</v>
      </c>
      <c r="L30" s="464">
        <v>2953.6469999999999</v>
      </c>
      <c r="M30" s="464">
        <v>562.13800000000003</v>
      </c>
      <c r="N30" s="475">
        <v>5.2543094400307391</v>
      </c>
      <c r="P30" s="463" t="s">
        <v>405</v>
      </c>
      <c r="Q30" s="464">
        <v>2052.5819999999999</v>
      </c>
      <c r="R30" s="464">
        <v>932.322</v>
      </c>
      <c r="S30" s="475">
        <v>2.2015805698031365</v>
      </c>
    </row>
    <row r="31" spans="1:19" ht="15.75">
      <c r="A31"/>
      <c r="B31"/>
      <c r="C31"/>
      <c r="D31"/>
      <c r="E31"/>
      <c r="F31"/>
      <c r="G31"/>
      <c r="H31"/>
      <c r="I31"/>
      <c r="J31"/>
      <c r="K31" s="463" t="s">
        <v>411</v>
      </c>
      <c r="L31" s="464">
        <v>2752.5529999999999</v>
      </c>
      <c r="M31" s="464">
        <v>1017.121</v>
      </c>
      <c r="N31" s="475">
        <v>2.706219810622335</v>
      </c>
      <c r="P31" s="463" t="s">
        <v>404</v>
      </c>
      <c r="Q31" s="464">
        <v>1898.173</v>
      </c>
      <c r="R31" s="464">
        <v>701.35</v>
      </c>
      <c r="S31" s="475">
        <v>2.7064561203393454</v>
      </c>
    </row>
    <row r="32" spans="1:19" ht="16.5" thickBot="1">
      <c r="A32"/>
      <c r="B32"/>
      <c r="C32"/>
      <c r="D32"/>
      <c r="E32"/>
      <c r="F32"/>
      <c r="G32"/>
      <c r="H32"/>
      <c r="I32"/>
      <c r="J32"/>
      <c r="K32" s="641" t="s">
        <v>413</v>
      </c>
      <c r="L32" s="629">
        <v>2324.5369999999998</v>
      </c>
      <c r="M32" s="629">
        <v>298.08800000000002</v>
      </c>
      <c r="N32" s="642">
        <v>7.7981569201041294</v>
      </c>
      <c r="P32" s="463" t="s">
        <v>287</v>
      </c>
      <c r="Q32" s="464">
        <v>1805.4960000000001</v>
      </c>
      <c r="R32" s="464">
        <v>523.03700000000003</v>
      </c>
      <c r="S32" s="475">
        <v>3.4519469941897034</v>
      </c>
    </row>
    <row r="33" spans="1:19" ht="16.5" thickBot="1">
      <c r="A33"/>
      <c r="B33"/>
      <c r="C33"/>
      <c r="D33"/>
      <c r="E33"/>
      <c r="F33"/>
      <c r="G33"/>
      <c r="H33"/>
      <c r="I33"/>
      <c r="J33"/>
      <c r="K33" s="630" t="s">
        <v>259</v>
      </c>
      <c r="L33" s="467">
        <v>1036655.5870000001</v>
      </c>
      <c r="M33" s="467">
        <v>275999.39399999997</v>
      </c>
      <c r="N33" s="544">
        <v>3.7560067505075758</v>
      </c>
      <c r="P33" s="463" t="s">
        <v>158</v>
      </c>
      <c r="Q33" s="464">
        <v>1505.761</v>
      </c>
      <c r="R33" s="464">
        <v>580.54399999999998</v>
      </c>
      <c r="S33" s="475">
        <v>2.5937069369419028</v>
      </c>
    </row>
    <row r="34" spans="1:19" ht="15.75">
      <c r="A34" s="684" t="s">
        <v>369</v>
      </c>
      <c r="C34"/>
      <c r="D34"/>
      <c r="E34"/>
      <c r="F34"/>
      <c r="G34"/>
      <c r="H34"/>
      <c r="I34"/>
      <c r="J34"/>
      <c r="K34"/>
      <c r="L34"/>
      <c r="M34"/>
      <c r="N34"/>
      <c r="P34" s="463" t="s">
        <v>414</v>
      </c>
      <c r="Q34" s="464">
        <v>1295.9179999999999</v>
      </c>
      <c r="R34" s="464">
        <v>324.99400000000003</v>
      </c>
      <c r="S34" s="475">
        <v>3.9875136156359803</v>
      </c>
    </row>
    <row r="35" spans="1:19" ht="16.5" thickBot="1">
      <c r="A35"/>
      <c r="B35"/>
      <c r="C35"/>
      <c r="D35"/>
      <c r="E35"/>
      <c r="F35"/>
      <c r="G35"/>
      <c r="H35"/>
      <c r="I35"/>
      <c r="J35"/>
      <c r="K35"/>
      <c r="L35"/>
      <c r="M35"/>
      <c r="N35"/>
      <c r="P35" s="641" t="s">
        <v>412</v>
      </c>
      <c r="Q35" s="629">
        <v>1290.7139999999999</v>
      </c>
      <c r="R35" s="629">
        <v>344.488</v>
      </c>
      <c r="S35" s="642">
        <v>3.7467604096514244</v>
      </c>
    </row>
    <row r="36" spans="1:19" ht="16.5" thickBot="1">
      <c r="A36"/>
      <c r="B36"/>
      <c r="C36"/>
      <c r="D36"/>
      <c r="E36"/>
      <c r="F36"/>
      <c r="G36"/>
      <c r="H36"/>
      <c r="I36"/>
      <c r="J36"/>
      <c r="K36"/>
      <c r="L36"/>
      <c r="M36"/>
      <c r="N36"/>
      <c r="P36" s="630" t="s">
        <v>259</v>
      </c>
      <c r="Q36" s="467">
        <v>351367.08600000001</v>
      </c>
      <c r="R36" s="467">
        <v>104636.947</v>
      </c>
      <c r="S36" s="544">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672" t="s">
        <v>466</v>
      </c>
      <c r="B2" s="1672"/>
      <c r="C2" s="1672"/>
      <c r="D2" s="1672"/>
      <c r="E2" s="1672"/>
      <c r="F2" s="1672"/>
      <c r="G2" s="1672"/>
      <c r="H2" s="1672"/>
      <c r="I2" s="1672"/>
      <c r="J2" s="1672"/>
      <c r="K2" s="1672"/>
      <c r="L2" s="1672"/>
      <c r="M2" s="1672"/>
      <c r="N2" s="1672"/>
      <c r="O2" s="1672"/>
      <c r="P2" s="1672"/>
      <c r="Q2" s="1672"/>
      <c r="R2" s="1672"/>
      <c r="S2" s="1672"/>
      <c r="T2" s="1672"/>
      <c r="U2" s="1672"/>
      <c r="V2" s="1672"/>
      <c r="W2" s="1672"/>
      <c r="X2" s="1672"/>
      <c r="Y2" s="1672"/>
      <c r="Z2" s="1672"/>
      <c r="AA2" s="1672"/>
    </row>
    <row r="3" spans="1:27" ht="18" customHeight="1">
      <c r="A3" s="1678" t="s">
        <v>467</v>
      </c>
      <c r="B3" s="1678"/>
      <c r="C3" s="1678"/>
      <c r="D3" s="1678"/>
      <c r="E3" s="1678"/>
      <c r="F3" s="1678"/>
      <c r="G3" s="1678"/>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16762.09</v>
      </c>
      <c r="C8" s="462">
        <v>26599</v>
      </c>
      <c r="D8" s="545">
        <v>2.1363610989111268</v>
      </c>
      <c r="E8" s="564"/>
      <c r="F8" s="563" t="s">
        <v>156</v>
      </c>
      <c r="G8" s="462">
        <v>3674.9119999999998</v>
      </c>
      <c r="H8" s="587">
        <v>19666</v>
      </c>
      <c r="I8" s="588">
        <v>2.4626519006766925</v>
      </c>
      <c r="J8" s="479"/>
      <c r="K8" s="556" t="s">
        <v>141</v>
      </c>
      <c r="L8" s="462">
        <v>13032.634</v>
      </c>
      <c r="M8" s="462">
        <v>3691.7330000000002</v>
      </c>
      <c r="N8" s="545">
        <v>3.5302211725495858</v>
      </c>
      <c r="O8" s="479"/>
      <c r="P8" s="556" t="s">
        <v>371</v>
      </c>
      <c r="Q8" s="462">
        <v>5634.7889999999998</v>
      </c>
      <c r="R8" s="462">
        <v>1345.3989999999999</v>
      </c>
      <c r="S8" s="545">
        <v>4.1881917557542412</v>
      </c>
    </row>
    <row r="9" spans="1:27" ht="16.5" thickBot="1">
      <c r="A9" s="465" t="s">
        <v>156</v>
      </c>
      <c r="B9" s="464">
        <v>9684.3420000000006</v>
      </c>
      <c r="C9" s="464">
        <v>33299</v>
      </c>
      <c r="D9" s="475">
        <v>1.9410712073782155</v>
      </c>
      <c r="E9" s="565"/>
      <c r="F9" s="465" t="s">
        <v>371</v>
      </c>
      <c r="G9" s="464">
        <v>1797.8979999999999</v>
      </c>
      <c r="H9" s="466">
        <v>6888</v>
      </c>
      <c r="I9" s="476">
        <v>2.9438749027794833</v>
      </c>
      <c r="J9" s="479"/>
      <c r="K9" s="463" t="s">
        <v>147</v>
      </c>
      <c r="L9" s="464">
        <v>10277.831</v>
      </c>
      <c r="M9" s="464">
        <v>3499.86</v>
      </c>
      <c r="N9" s="475">
        <v>2.9366406084814822</v>
      </c>
      <c r="O9" s="479"/>
      <c r="P9" s="463" t="s">
        <v>141</v>
      </c>
      <c r="Q9" s="464">
        <v>3863.2860000000001</v>
      </c>
      <c r="R9" s="464">
        <v>1059.116</v>
      </c>
      <c r="S9" s="475">
        <v>3.6476514376140101</v>
      </c>
    </row>
    <row r="10" spans="1:27" ht="16.5" thickBot="1">
      <c r="A10" s="465" t="s">
        <v>371</v>
      </c>
      <c r="B10" s="464">
        <v>7619.5029999999997</v>
      </c>
      <c r="C10" s="464">
        <v>15492</v>
      </c>
      <c r="D10" s="475">
        <v>2.99942881166846</v>
      </c>
      <c r="E10" s="564"/>
      <c r="F10" s="634" t="s">
        <v>259</v>
      </c>
      <c r="G10" s="467">
        <v>6261.6059999999998</v>
      </c>
      <c r="H10" s="467">
        <v>32923</v>
      </c>
      <c r="I10" s="544">
        <v>2.4660574782719653</v>
      </c>
      <c r="J10" s="479"/>
      <c r="K10" s="463" t="s">
        <v>158</v>
      </c>
      <c r="L10" s="464">
        <v>5914.4960000000001</v>
      </c>
      <c r="M10" s="464">
        <v>1295.011</v>
      </c>
      <c r="N10" s="475">
        <v>4.5671395841425291</v>
      </c>
      <c r="O10" s="479"/>
      <c r="P10" s="463" t="s">
        <v>143</v>
      </c>
      <c r="Q10" s="464">
        <v>3397.0740000000001</v>
      </c>
      <c r="R10" s="464">
        <v>1081.7919999999999</v>
      </c>
      <c r="S10" s="475">
        <v>3.1402284357806312</v>
      </c>
    </row>
    <row r="11" spans="1:27" ht="15.75">
      <c r="A11" s="465" t="s">
        <v>143</v>
      </c>
      <c r="B11" s="464">
        <v>6168.1019999999999</v>
      </c>
      <c r="C11" s="464">
        <v>6306</v>
      </c>
      <c r="D11" s="475">
        <v>1.6768241345591055</v>
      </c>
      <c r="E11" s="565"/>
      <c r="J11" s="479"/>
      <c r="K11" s="463" t="s">
        <v>143</v>
      </c>
      <c r="L11" s="464">
        <v>5174.16</v>
      </c>
      <c r="M11" s="464">
        <v>1557.624</v>
      </c>
      <c r="N11" s="475">
        <v>3.3218286312999799</v>
      </c>
      <c r="O11" s="479"/>
      <c r="P11" s="463" t="s">
        <v>140</v>
      </c>
      <c r="Q11" s="464">
        <v>2087.12</v>
      </c>
      <c r="R11" s="464">
        <v>325.58800000000002</v>
      </c>
      <c r="S11" s="475">
        <v>6.4103099622836215</v>
      </c>
    </row>
    <row r="12" spans="1:27" ht="15.75">
      <c r="A12" s="465" t="s">
        <v>141</v>
      </c>
      <c r="B12" s="464">
        <v>5431.05</v>
      </c>
      <c r="C12" s="464">
        <v>5350</v>
      </c>
      <c r="D12" s="475">
        <v>2.4828190594266482</v>
      </c>
      <c r="E12" s="565"/>
      <c r="F12"/>
      <c r="G12"/>
      <c r="H12"/>
      <c r="I12"/>
      <c r="J12" s="479"/>
      <c r="K12" s="463" t="s">
        <v>371</v>
      </c>
      <c r="L12" s="464">
        <v>5028.4110000000001</v>
      </c>
      <c r="M12" s="464">
        <v>986.024</v>
      </c>
      <c r="N12" s="475">
        <v>5.0996841861861375</v>
      </c>
      <c r="O12" s="479"/>
      <c r="P12" s="463" t="s">
        <v>158</v>
      </c>
      <c r="Q12" s="464">
        <v>1571.3989999999999</v>
      </c>
      <c r="R12" s="464">
        <v>320.31400000000002</v>
      </c>
      <c r="S12" s="475">
        <v>4.9058080508501023</v>
      </c>
    </row>
    <row r="13" spans="1:27" ht="15.75">
      <c r="A13" s="465" t="s">
        <v>160</v>
      </c>
      <c r="B13" s="464">
        <v>4345.9440000000004</v>
      </c>
      <c r="C13" s="466">
        <v>12417</v>
      </c>
      <c r="D13" s="476">
        <v>1.4713758523323608</v>
      </c>
      <c r="E13" s="565"/>
      <c r="F13"/>
      <c r="G13"/>
      <c r="H13"/>
      <c r="I13"/>
      <c r="J13" s="479"/>
      <c r="K13" s="463" t="s">
        <v>138</v>
      </c>
      <c r="L13" s="464">
        <v>4105.3670000000002</v>
      </c>
      <c r="M13" s="464">
        <v>1743.5519999999999</v>
      </c>
      <c r="N13" s="475">
        <v>2.3545996907462472</v>
      </c>
      <c r="O13" s="479"/>
      <c r="P13" s="463" t="s">
        <v>147</v>
      </c>
      <c r="Q13" s="464">
        <v>1119.453</v>
      </c>
      <c r="R13" s="464">
        <v>622.64</v>
      </c>
      <c r="S13" s="475">
        <v>1.7979137222150841</v>
      </c>
    </row>
    <row r="14" spans="1:27" ht="15.75">
      <c r="A14" s="465" t="s">
        <v>152</v>
      </c>
      <c r="B14" s="464">
        <v>4279.665</v>
      </c>
      <c r="C14" s="464">
        <v>3000</v>
      </c>
      <c r="D14" s="475">
        <v>2.9194675511253791</v>
      </c>
      <c r="E14" s="565"/>
      <c r="F14"/>
      <c r="G14"/>
      <c r="H14"/>
      <c r="I14"/>
      <c r="J14" s="479"/>
      <c r="K14" s="463" t="s">
        <v>156</v>
      </c>
      <c r="L14" s="464">
        <v>1337.691</v>
      </c>
      <c r="M14" s="464">
        <v>481.58499999999998</v>
      </c>
      <c r="N14" s="475">
        <v>2.7776841056096018</v>
      </c>
      <c r="O14" s="479"/>
      <c r="P14" s="463" t="s">
        <v>156</v>
      </c>
      <c r="Q14" s="464">
        <v>862.55399999999997</v>
      </c>
      <c r="R14" s="464">
        <v>583.04</v>
      </c>
      <c r="S14" s="475">
        <v>1.479407930845225</v>
      </c>
    </row>
    <row r="15" spans="1:27" ht="15.75">
      <c r="A15" s="465" t="s">
        <v>157</v>
      </c>
      <c r="B15" s="464">
        <v>2345.752</v>
      </c>
      <c r="C15" s="464">
        <v>4195</v>
      </c>
      <c r="D15" s="475">
        <v>1.9638779052098498</v>
      </c>
      <c r="E15" s="565"/>
      <c r="F15"/>
      <c r="G15"/>
      <c r="H15"/>
      <c r="I15"/>
      <c r="J15" s="479"/>
      <c r="K15" s="463" t="s">
        <v>152</v>
      </c>
      <c r="L15" s="464">
        <v>1240.7840000000001</v>
      </c>
      <c r="M15" s="464">
        <v>217.64500000000001</v>
      </c>
      <c r="N15" s="475">
        <v>5.7009533873969076</v>
      </c>
      <c r="O15" s="479"/>
      <c r="P15" s="463" t="s">
        <v>155</v>
      </c>
      <c r="Q15" s="464">
        <v>722.1</v>
      </c>
      <c r="R15" s="464">
        <v>247.38200000000001</v>
      </c>
      <c r="S15" s="475">
        <v>2.9189674268944388</v>
      </c>
    </row>
    <row r="16" spans="1:27" ht="15.75">
      <c r="A16" s="465" t="s">
        <v>138</v>
      </c>
      <c r="B16" s="464">
        <v>1983.982</v>
      </c>
      <c r="C16" s="464">
        <v>8877</v>
      </c>
      <c r="D16" s="475">
        <v>2.7719621310769953</v>
      </c>
      <c r="E16" s="565"/>
      <c r="F16"/>
      <c r="G16"/>
      <c r="H16"/>
      <c r="I16"/>
      <c r="J16" s="479"/>
      <c r="K16" s="463" t="s">
        <v>159</v>
      </c>
      <c r="L16" s="464">
        <v>1174.71</v>
      </c>
      <c r="M16" s="464">
        <v>536.38900000000001</v>
      </c>
      <c r="N16" s="475">
        <v>2.1900337255238269</v>
      </c>
      <c r="O16" s="479"/>
      <c r="P16" s="463" t="s">
        <v>138</v>
      </c>
      <c r="Q16" s="464">
        <v>362.68799999999999</v>
      </c>
      <c r="R16" s="464">
        <v>83.772999999999996</v>
      </c>
      <c r="S16" s="475">
        <v>4.3294140116744062</v>
      </c>
    </row>
    <row r="17" spans="1:19" ht="16.5" thickBot="1">
      <c r="A17" s="465" t="s">
        <v>151</v>
      </c>
      <c r="B17" s="464">
        <v>1528.38</v>
      </c>
      <c r="C17" s="466">
        <v>1849</v>
      </c>
      <c r="D17" s="476">
        <v>1.9094582135013105</v>
      </c>
      <c r="E17" s="564"/>
      <c r="J17" s="479"/>
      <c r="K17" s="463" t="s">
        <v>140</v>
      </c>
      <c r="L17" s="464">
        <v>1036.7639999999999</v>
      </c>
      <c r="M17" s="464">
        <v>222.78800000000001</v>
      </c>
      <c r="N17" s="475">
        <v>4.6535899599619359</v>
      </c>
      <c r="O17" s="479"/>
      <c r="P17" s="463" t="s">
        <v>152</v>
      </c>
      <c r="Q17" s="464">
        <v>260.30500000000001</v>
      </c>
      <c r="R17" s="464">
        <v>63.634999999999998</v>
      </c>
      <c r="S17" s="475">
        <v>4.0905947984599669</v>
      </c>
    </row>
    <row r="18" spans="1:19" ht="16.5" thickBot="1">
      <c r="A18" s="465" t="s">
        <v>139</v>
      </c>
      <c r="B18" s="464">
        <v>1525.683</v>
      </c>
      <c r="C18" s="464">
        <v>1451</v>
      </c>
      <c r="D18" s="475">
        <v>2.1861649765504434</v>
      </c>
      <c r="E18" s="566"/>
      <c r="F18" s="3"/>
      <c r="G18" s="3"/>
      <c r="H18" s="3"/>
      <c r="K18" s="463" t="s">
        <v>151</v>
      </c>
      <c r="L18" s="464">
        <v>844.49</v>
      </c>
      <c r="M18" s="464">
        <v>369.38900000000001</v>
      </c>
      <c r="N18" s="475">
        <v>2.2861806929821951</v>
      </c>
      <c r="O18" s="479"/>
      <c r="P18" s="630" t="s">
        <v>259</v>
      </c>
      <c r="Q18" s="467">
        <v>20406.531999999999</v>
      </c>
      <c r="R18" s="467">
        <v>5850.241</v>
      </c>
      <c r="S18" s="544">
        <v>3.4881523684237963</v>
      </c>
    </row>
    <row r="19" spans="1:19" ht="16.5" thickBot="1">
      <c r="A19" s="634" t="s">
        <v>259</v>
      </c>
      <c r="B19" s="467">
        <v>63464.987000000001</v>
      </c>
      <c r="C19" s="467">
        <v>121202</v>
      </c>
      <c r="D19" s="544">
        <v>2.130360035115618</v>
      </c>
      <c r="E19" s="567"/>
      <c r="F19" s="3"/>
      <c r="G19" s="3"/>
      <c r="H19" s="3"/>
      <c r="J19" s="479"/>
      <c r="K19" s="463" t="s">
        <v>155</v>
      </c>
      <c r="L19" s="464">
        <v>841.23199999999997</v>
      </c>
      <c r="M19" s="464">
        <v>233.91499999999999</v>
      </c>
      <c r="N19" s="475">
        <v>3.5963149007117972</v>
      </c>
      <c r="O19" s="479"/>
      <c r="P19"/>
      <c r="Q19"/>
      <c r="R19"/>
      <c r="S19"/>
    </row>
    <row r="20" spans="1:19" ht="15" customHeight="1" thickBot="1">
      <c r="A20"/>
      <c r="B20"/>
      <c r="C20"/>
      <c r="D20"/>
      <c r="E20" s="567"/>
      <c r="F20" s="3"/>
      <c r="G20" s="3"/>
      <c r="H20" s="3"/>
      <c r="J20" s="479"/>
      <c r="K20" s="630" t="s">
        <v>259</v>
      </c>
      <c r="L20" s="467">
        <v>52063.648999999998</v>
      </c>
      <c r="M20" s="467">
        <v>15139.212</v>
      </c>
      <c r="N20" s="544">
        <v>3.4389933240911086</v>
      </c>
      <c r="O20" s="479"/>
      <c r="P20"/>
      <c r="Q20"/>
      <c r="R20"/>
      <c r="S20"/>
    </row>
    <row r="21" spans="1:19">
      <c r="A21"/>
      <c r="B21"/>
      <c r="C21"/>
      <c r="D21"/>
      <c r="E21" s="568"/>
      <c r="F21" s="3"/>
      <c r="G21" s="3"/>
      <c r="H21" s="3"/>
      <c r="J21" s="479"/>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M26" sqref="M26"/>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667" t="s">
        <v>445</v>
      </c>
      <c r="B5" s="1667"/>
      <c r="C5" s="1667"/>
      <c r="D5" s="1667"/>
      <c r="E5" s="1667"/>
      <c r="F5" s="1667"/>
      <c r="H5" s="474" t="s">
        <v>267</v>
      </c>
    </row>
    <row r="6" spans="1:20" ht="15.75" customHeight="1" thickBot="1">
      <c r="A6" s="1668" t="s">
        <v>116</v>
      </c>
      <c r="B6" s="1660" t="s">
        <v>444</v>
      </c>
      <c r="C6" s="1661"/>
      <c r="D6" s="1662"/>
      <c r="E6" s="1663" t="s">
        <v>438</v>
      </c>
      <c r="F6" s="1665" t="s">
        <v>439</v>
      </c>
    </row>
    <row r="7" spans="1:20" ht="21" customHeight="1" thickBot="1">
      <c r="A7" s="1676"/>
      <c r="B7" s="677" t="s">
        <v>254</v>
      </c>
      <c r="C7" s="677" t="s">
        <v>257</v>
      </c>
      <c r="D7" s="677" t="s">
        <v>258</v>
      </c>
      <c r="E7" s="1664"/>
      <c r="F7" s="1666"/>
    </row>
    <row r="8" spans="1:20" ht="17.25" customHeight="1" thickBot="1">
      <c r="A8" s="571" t="s">
        <v>117</v>
      </c>
      <c r="B8" s="547">
        <v>14038.891</v>
      </c>
      <c r="C8" s="547">
        <v>4836.6369999999997</v>
      </c>
      <c r="D8" s="583">
        <f t="shared" ref="D8:D13" si="0">(C8/B8)*100</f>
        <v>34.451702773388583</v>
      </c>
      <c r="E8" s="547">
        <v>10934.939</v>
      </c>
      <c r="F8" s="583">
        <f t="shared" ref="F8:F13" si="1">((B8-E8)/E8)*100</f>
        <v>28.385636170444105</v>
      </c>
      <c r="H8" s="498" t="s">
        <v>118</v>
      </c>
    </row>
    <row r="9" spans="1:20" ht="18" customHeight="1" thickBot="1">
      <c r="A9" s="572" t="s">
        <v>119</v>
      </c>
      <c r="B9" s="548">
        <v>50520</v>
      </c>
      <c r="C9" s="548">
        <v>10098</v>
      </c>
      <c r="D9" s="584">
        <f t="shared" si="0"/>
        <v>19.98812351543943</v>
      </c>
      <c r="E9" s="548">
        <v>51011</v>
      </c>
      <c r="F9" s="584">
        <f t="shared" si="1"/>
        <v>-0.96253749191350879</v>
      </c>
      <c r="H9" s="473">
        <f>B9-E9</f>
        <v>-491</v>
      </c>
      <c r="O9" s="3"/>
      <c r="P9" s="3"/>
      <c r="Q9" s="3"/>
      <c r="R9" s="3"/>
      <c r="S9" s="3"/>
      <c r="T9" s="3"/>
    </row>
    <row r="10" spans="1:20" ht="15" customHeight="1" thickBot="1">
      <c r="A10" s="573" t="s">
        <v>249</v>
      </c>
      <c r="B10" s="549">
        <v>21098</v>
      </c>
      <c r="C10" s="665">
        <v>0</v>
      </c>
      <c r="D10" s="584">
        <f t="shared" si="0"/>
        <v>0</v>
      </c>
      <c r="E10" s="550">
        <v>25583</v>
      </c>
      <c r="F10" s="584">
        <f t="shared" si="1"/>
        <v>-17.531173044599928</v>
      </c>
      <c r="O10" s="3"/>
      <c r="P10" s="3"/>
      <c r="Q10" s="3"/>
      <c r="R10" s="3"/>
      <c r="S10" s="3"/>
      <c r="T10" s="3"/>
    </row>
    <row r="11" spans="1:20" ht="17.25" customHeight="1" thickBot="1">
      <c r="A11" s="572" t="s">
        <v>120</v>
      </c>
      <c r="B11" s="709">
        <v>275566.08799999999</v>
      </c>
      <c r="C11" s="551">
        <v>12231.944</v>
      </c>
      <c r="D11" s="585">
        <f t="shared" si="0"/>
        <v>4.4388422714771778</v>
      </c>
      <c r="E11" s="551">
        <v>306802.46600000001</v>
      </c>
      <c r="F11" s="585">
        <f t="shared" si="1"/>
        <v>-10.181266926322563</v>
      </c>
      <c r="J11" s="569"/>
      <c r="O11" s="3"/>
      <c r="P11" s="3"/>
      <c r="Q11" s="3"/>
      <c r="R11" s="3"/>
      <c r="S11" s="3"/>
      <c r="T11" s="3"/>
    </row>
    <row r="12" spans="1:20" ht="15" customHeight="1" thickBot="1">
      <c r="A12" s="571" t="s">
        <v>121</v>
      </c>
      <c r="B12" s="547">
        <v>106578.781</v>
      </c>
      <c r="C12" s="547">
        <v>21111.114000000001</v>
      </c>
      <c r="D12" s="584">
        <f t="shared" si="0"/>
        <v>19.807989734842248</v>
      </c>
      <c r="E12" s="547">
        <v>89043.978000000003</v>
      </c>
      <c r="F12" s="584">
        <f t="shared" si="1"/>
        <v>19.692295193730001</v>
      </c>
      <c r="O12" s="3"/>
      <c r="P12" s="3"/>
      <c r="Q12" s="3"/>
      <c r="R12" s="3"/>
      <c r="S12" s="3"/>
      <c r="T12" s="3"/>
    </row>
    <row r="13" spans="1:20" ht="15" customHeight="1" thickBot="1">
      <c r="A13" s="571" t="s">
        <v>122</v>
      </c>
      <c r="B13" s="547">
        <f>B11+B12</f>
        <v>382144.86900000001</v>
      </c>
      <c r="C13" s="547">
        <f>C11+C12</f>
        <v>33343.058000000005</v>
      </c>
      <c r="D13" s="586">
        <f t="shared" si="0"/>
        <v>8.7252402700715059</v>
      </c>
      <c r="E13" s="547">
        <f>E11+E12</f>
        <v>395846.44400000002</v>
      </c>
      <c r="F13" s="586">
        <f t="shared" si="1"/>
        <v>-3.4613358810417938</v>
      </c>
      <c r="O13" s="3"/>
      <c r="P13" s="3"/>
      <c r="Q13" s="3"/>
      <c r="R13" s="3"/>
      <c r="S13" s="3"/>
      <c r="T13" s="3"/>
    </row>
    <row r="14" spans="1:20">
      <c r="E14" s="658"/>
      <c r="O14" s="3"/>
      <c r="P14" s="3"/>
      <c r="Q14" s="3"/>
      <c r="R14" s="3"/>
      <c r="S14" s="3"/>
      <c r="T14" s="3"/>
    </row>
    <row r="15" spans="1:20">
      <c r="O15" s="3"/>
      <c r="P15" s="3"/>
      <c r="Q15" s="3"/>
      <c r="R15" s="3"/>
      <c r="S15" s="3"/>
      <c r="T15" s="3"/>
    </row>
    <row r="16" spans="1:20" ht="15.75">
      <c r="A16" s="430" t="s">
        <v>250</v>
      </c>
      <c r="O16" s="3"/>
      <c r="P16" s="3"/>
      <c r="Q16" s="3"/>
      <c r="R16" s="3"/>
      <c r="S16" s="3"/>
      <c r="T16" s="3"/>
    </row>
    <row r="17" spans="1:20">
      <c r="O17" s="3"/>
      <c r="P17" s="3"/>
      <c r="Q17" s="3"/>
      <c r="R17" s="3"/>
      <c r="S17" s="3"/>
      <c r="T17" s="3"/>
    </row>
    <row r="18" spans="1:20" ht="33" customHeight="1" thickBot="1">
      <c r="A18" s="1667" t="s">
        <v>446</v>
      </c>
      <c r="B18" s="1667"/>
      <c r="C18" s="1667"/>
      <c r="D18" s="1667"/>
      <c r="E18" s="1667"/>
      <c r="F18" s="1667"/>
      <c r="O18" s="3"/>
      <c r="P18" s="3"/>
      <c r="Q18" s="3"/>
      <c r="R18" s="3"/>
      <c r="S18" s="3"/>
      <c r="T18" s="3"/>
    </row>
    <row r="19" spans="1:20" ht="16.5" customHeight="1" thickBot="1">
      <c r="A19" s="1658" t="s">
        <v>123</v>
      </c>
      <c r="B19" s="1660" t="s">
        <v>444</v>
      </c>
      <c r="C19" s="1661"/>
      <c r="D19" s="1662"/>
      <c r="E19" s="1663" t="s">
        <v>438</v>
      </c>
      <c r="F19" s="1665" t="s">
        <v>439</v>
      </c>
      <c r="K19" s="3"/>
      <c r="L19" s="3"/>
      <c r="M19" s="3"/>
      <c r="O19" s="3"/>
      <c r="P19" s="3"/>
      <c r="Q19" s="3"/>
      <c r="R19" s="3"/>
      <c r="S19" s="3"/>
      <c r="T19" s="3"/>
    </row>
    <row r="20" spans="1:20" ht="21" customHeight="1" thickBot="1">
      <c r="A20" s="1659"/>
      <c r="B20" s="570" t="s">
        <v>254</v>
      </c>
      <c r="C20" s="570" t="s">
        <v>366</v>
      </c>
      <c r="D20" s="570" t="s">
        <v>367</v>
      </c>
      <c r="E20" s="1664"/>
      <c r="F20" s="1666"/>
      <c r="K20" s="3"/>
      <c r="L20" s="3"/>
      <c r="M20" s="3"/>
      <c r="O20" s="3"/>
      <c r="P20" s="3"/>
      <c r="Q20" s="3"/>
      <c r="R20" s="3"/>
      <c r="S20" s="3"/>
      <c r="T20" s="3"/>
    </row>
    <row r="21" spans="1:20" ht="15.75" thickBot="1">
      <c r="A21" s="428" t="s">
        <v>117</v>
      </c>
      <c r="B21" s="547">
        <v>32996.713000000003</v>
      </c>
      <c r="C21" s="552">
        <v>0</v>
      </c>
      <c r="D21" s="583">
        <f t="shared" ref="D21:D26" si="2">(C21/B21)*100</f>
        <v>0</v>
      </c>
      <c r="E21" s="547">
        <v>45324.656000000003</v>
      </c>
      <c r="F21" s="583">
        <f t="shared" ref="F21:F26" si="3">((B21-E21)/E21)*100</f>
        <v>-27.199198158282766</v>
      </c>
      <c r="H21" s="498" t="s">
        <v>124</v>
      </c>
      <c r="K21" s="3"/>
      <c r="L21" s="3"/>
      <c r="M21" s="3"/>
      <c r="O21" s="3"/>
      <c r="P21" s="3"/>
      <c r="Q21" s="3"/>
      <c r="R21" s="3"/>
      <c r="S21" s="3"/>
      <c r="T21" s="3"/>
    </row>
    <row r="22" spans="1:20" ht="15.75" thickBot="1">
      <c r="A22" s="428" t="s">
        <v>119</v>
      </c>
      <c r="B22" s="547">
        <v>161383</v>
      </c>
      <c r="C22" s="552">
        <v>0</v>
      </c>
      <c r="D22" s="584">
        <f t="shared" si="2"/>
        <v>0</v>
      </c>
      <c r="E22" s="547">
        <v>192967</v>
      </c>
      <c r="F22" s="584">
        <f t="shared" si="3"/>
        <v>-16.367565438650132</v>
      </c>
      <c r="H22" s="473">
        <f>B22-E22</f>
        <v>-31584</v>
      </c>
      <c r="O22" s="3"/>
      <c r="P22" s="3"/>
      <c r="Q22" s="3"/>
      <c r="R22" s="3"/>
      <c r="S22" s="3"/>
      <c r="T22" s="3"/>
    </row>
    <row r="23" spans="1:20" ht="15.75" thickBot="1">
      <c r="A23" s="429" t="s">
        <v>249</v>
      </c>
      <c r="B23" s="550">
        <v>48910</v>
      </c>
      <c r="C23" s="553">
        <v>0</v>
      </c>
      <c r="D23" s="584">
        <f t="shared" si="2"/>
        <v>0</v>
      </c>
      <c r="E23" s="550">
        <v>52966</v>
      </c>
      <c r="F23" s="584">
        <f t="shared" si="3"/>
        <v>-7.6577427028659901</v>
      </c>
      <c r="O23" s="3"/>
      <c r="P23" s="3"/>
      <c r="Q23" s="3"/>
      <c r="R23" s="3"/>
      <c r="S23" s="3"/>
      <c r="T23" s="3"/>
    </row>
    <row r="24" spans="1:20" ht="15.75" thickBot="1">
      <c r="A24" s="428" t="s">
        <v>120</v>
      </c>
      <c r="B24" s="547">
        <v>19137.920999999998</v>
      </c>
      <c r="C24" s="554">
        <v>58.238999999999997</v>
      </c>
      <c r="D24" s="585">
        <f t="shared" si="2"/>
        <v>0.30431205145010265</v>
      </c>
      <c r="E24" s="547">
        <v>17494.170999999998</v>
      </c>
      <c r="F24" s="585">
        <f t="shared" si="3"/>
        <v>9.3959868118357832</v>
      </c>
      <c r="O24" s="3"/>
      <c r="P24" s="3"/>
      <c r="Q24" s="3"/>
      <c r="R24" s="3"/>
      <c r="S24" s="3"/>
      <c r="T24" s="3"/>
    </row>
    <row r="25" spans="1:20" ht="15.75" thickBot="1">
      <c r="A25" s="428" t="s">
        <v>121</v>
      </c>
      <c r="B25" s="547">
        <v>5243.3869999999997</v>
      </c>
      <c r="C25" s="554">
        <v>52.505000000000003</v>
      </c>
      <c r="D25" s="584">
        <f t="shared" si="2"/>
        <v>1.001356565899103</v>
      </c>
      <c r="E25" s="547">
        <v>5563.3559999999998</v>
      </c>
      <c r="F25" s="584">
        <f>((B25-E25)/E25)*100</f>
        <v>-5.7513666211545704</v>
      </c>
      <c r="O25" s="3"/>
      <c r="P25" s="3"/>
      <c r="Q25" s="3"/>
      <c r="R25" s="3"/>
      <c r="S25" s="3"/>
      <c r="T25" s="3"/>
    </row>
    <row r="26" spans="1:20" ht="15.75" thickBot="1">
      <c r="A26" s="428" t="s">
        <v>122</v>
      </c>
      <c r="B26" s="547">
        <f>B24+B25</f>
        <v>24381.307999999997</v>
      </c>
      <c r="C26" s="555">
        <f>C24+C25</f>
        <v>110.744</v>
      </c>
      <c r="D26" s="586">
        <f t="shared" si="2"/>
        <v>0.45421681232196404</v>
      </c>
      <c r="E26" s="547">
        <f>E24+E25</f>
        <v>23057.526999999998</v>
      </c>
      <c r="F26" s="586">
        <f t="shared" si="3"/>
        <v>5.7412098010337322</v>
      </c>
      <c r="O26" s="3"/>
      <c r="P26" s="3"/>
      <c r="Q26" s="3"/>
      <c r="R26" s="3"/>
      <c r="S26" s="3"/>
      <c r="T26" s="3"/>
    </row>
    <row r="27" spans="1:20" ht="16.5" customHeight="1">
      <c r="A27" s="1677"/>
      <c r="B27" s="1677"/>
      <c r="C27" s="1677"/>
      <c r="D27" s="1677"/>
      <c r="E27" s="1677"/>
      <c r="F27" s="1677"/>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84" t="s">
        <v>369</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657"/>
      <c r="D32" s="1657"/>
      <c r="E32" s="431"/>
      <c r="F32" s="431"/>
      <c r="G32" s="431"/>
      <c r="H32" s="3"/>
      <c r="I32" s="3"/>
      <c r="J32" s="3"/>
      <c r="K32" s="3"/>
      <c r="L32" s="3"/>
      <c r="M32" s="3"/>
      <c r="N32" s="3"/>
      <c r="O32" s="3"/>
      <c r="P32" s="3"/>
      <c r="Q32" s="3"/>
      <c r="R32" s="3"/>
      <c r="S32" s="3"/>
      <c r="T32" s="3"/>
    </row>
    <row r="33" spans="1:20">
      <c r="A33" s="431"/>
      <c r="B33" s="443"/>
      <c r="C33" s="431"/>
      <c r="D33" s="431"/>
      <c r="E33" s="431"/>
      <c r="F33" s="431" t="s">
        <v>95</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657"/>
      <c r="C43" s="1657"/>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F25" sqref="F25"/>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6.71093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72" t="s">
        <v>437</v>
      </c>
      <c r="B2" s="1672"/>
      <c r="C2" s="1672"/>
      <c r="D2" s="1672"/>
      <c r="E2" s="1672"/>
      <c r="F2" s="1672"/>
      <c r="G2" s="1672"/>
      <c r="H2" s="1672"/>
      <c r="I2" s="1672"/>
      <c r="J2" s="1672"/>
      <c r="K2" s="1672"/>
      <c r="L2" s="1672"/>
      <c r="M2" s="1672"/>
      <c r="N2" s="1672"/>
      <c r="O2" s="1672"/>
      <c r="P2" s="1672"/>
      <c r="Q2" s="1672"/>
      <c r="R2" s="1672"/>
      <c r="S2" s="1672"/>
      <c r="T2" s="1672"/>
      <c r="U2" s="1672"/>
      <c r="V2" s="1672"/>
      <c r="W2" s="1672"/>
      <c r="X2" s="1672"/>
    </row>
    <row r="3" spans="1:24" ht="15.75" customHeight="1">
      <c r="A3" s="1673" t="s">
        <v>436</v>
      </c>
      <c r="B3" s="1673"/>
      <c r="C3" s="1673"/>
      <c r="D3" s="1673"/>
      <c r="E3" s="1673"/>
      <c r="F3" s="1673"/>
      <c r="P3" s="448"/>
    </row>
    <row r="4" spans="1:24" ht="4.5" customHeight="1">
      <c r="A4" s="449"/>
      <c r="B4" s="449"/>
      <c r="C4" s="447"/>
      <c r="D4" s="447"/>
    </row>
    <row r="5" spans="1:24" ht="15.75" thickBot="1">
      <c r="A5" s="450" t="s">
        <v>125</v>
      </c>
      <c r="B5" s="1674" t="s">
        <v>126</v>
      </c>
      <c r="C5" s="1674"/>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9406.6440000000002</v>
      </c>
      <c r="C7" s="464">
        <v>18022</v>
      </c>
      <c r="D7" s="475">
        <v>2.5620990014871468</v>
      </c>
      <c r="F7" s="556" t="s">
        <v>138</v>
      </c>
      <c r="G7" s="462">
        <v>2025.673</v>
      </c>
      <c r="H7" s="462">
        <v>9713</v>
      </c>
      <c r="I7" s="575">
        <v>3.1576196496128719</v>
      </c>
      <c r="K7" s="556" t="s">
        <v>138</v>
      </c>
      <c r="L7" s="462">
        <v>314688.65999999997</v>
      </c>
      <c r="M7" s="462">
        <v>82869.316000000006</v>
      </c>
      <c r="N7" s="545">
        <v>3.7974086813990349</v>
      </c>
      <c r="P7" s="556" t="s">
        <v>139</v>
      </c>
      <c r="Q7" s="462">
        <v>53160.981</v>
      </c>
      <c r="R7" s="462">
        <v>14171.507</v>
      </c>
      <c r="S7" s="545">
        <v>3.7512581407185559</v>
      </c>
    </row>
    <row r="8" spans="1:24" ht="16.5" thickBot="1">
      <c r="A8" s="463" t="s">
        <v>150</v>
      </c>
      <c r="B8" s="464">
        <v>8808.41</v>
      </c>
      <c r="C8" s="464">
        <v>5773</v>
      </c>
      <c r="D8" s="475">
        <v>2.355936306022095</v>
      </c>
      <c r="F8" s="463" t="s">
        <v>140</v>
      </c>
      <c r="G8" s="464">
        <v>1472.316</v>
      </c>
      <c r="H8" s="464">
        <v>8077</v>
      </c>
      <c r="I8" s="475">
        <v>2.5718792524285243</v>
      </c>
      <c r="K8" s="463" t="s">
        <v>141</v>
      </c>
      <c r="L8" s="464">
        <v>165627.80900000001</v>
      </c>
      <c r="M8" s="464">
        <v>46804.182000000001</v>
      </c>
      <c r="N8" s="475">
        <v>3.5387395297283479</v>
      </c>
      <c r="P8" s="463" t="s">
        <v>141</v>
      </c>
      <c r="Q8" s="464">
        <v>51137.707999999999</v>
      </c>
      <c r="R8" s="464">
        <v>15448.28</v>
      </c>
      <c r="S8" s="475">
        <v>3.3102525329680712</v>
      </c>
    </row>
    <row r="9" spans="1:24" ht="16.5" thickBot="1">
      <c r="A9" s="463" t="s">
        <v>148</v>
      </c>
      <c r="B9" s="464">
        <v>4708.5169999999998</v>
      </c>
      <c r="C9" s="464">
        <v>3523</v>
      </c>
      <c r="D9" s="475">
        <v>2.3472226999568795</v>
      </c>
      <c r="F9" s="630" t="s">
        <v>259</v>
      </c>
      <c r="G9" s="467">
        <v>4136.0169999999998</v>
      </c>
      <c r="H9" s="467">
        <v>21098</v>
      </c>
      <c r="I9" s="544">
        <v>2.8881791836877202</v>
      </c>
      <c r="K9" s="463" t="s">
        <v>440</v>
      </c>
      <c r="L9" s="464">
        <v>96035.165999999997</v>
      </c>
      <c r="M9" s="464">
        <v>31047.847000000002</v>
      </c>
      <c r="N9" s="475">
        <v>3.093134477247327</v>
      </c>
      <c r="P9" s="463" t="s">
        <v>145</v>
      </c>
      <c r="Q9" s="464">
        <v>42833.593000000001</v>
      </c>
      <c r="R9" s="464">
        <v>7825.6270000000004</v>
      </c>
      <c r="S9" s="475">
        <v>5.4735030177134689</v>
      </c>
    </row>
    <row r="10" spans="1:24" ht="15.75">
      <c r="A10" s="463" t="s">
        <v>146</v>
      </c>
      <c r="B10" s="464">
        <v>2545.8009999999999</v>
      </c>
      <c r="C10" s="464">
        <v>3800</v>
      </c>
      <c r="D10" s="475">
        <v>2.9073404092521407</v>
      </c>
      <c r="K10" s="463" t="s">
        <v>140</v>
      </c>
      <c r="L10" s="464">
        <v>86180.22</v>
      </c>
      <c r="M10" s="464">
        <v>21462.157999999999</v>
      </c>
      <c r="N10" s="475">
        <v>4.0154498909196361</v>
      </c>
      <c r="P10" s="463" t="s">
        <v>140</v>
      </c>
      <c r="Q10" s="464">
        <v>31761.125</v>
      </c>
      <c r="R10" s="464">
        <v>8956.6779999999999</v>
      </c>
      <c r="S10" s="475">
        <v>3.5460831571705493</v>
      </c>
    </row>
    <row r="11" spans="1:24" ht="15.75">
      <c r="A11" s="463" t="s">
        <v>285</v>
      </c>
      <c r="B11" s="464">
        <v>2397.2089999999998</v>
      </c>
      <c r="C11" s="464">
        <v>1693</v>
      </c>
      <c r="D11" s="475">
        <v>2.0660411913907804</v>
      </c>
      <c r="F11"/>
      <c r="G11"/>
      <c r="H11"/>
      <c r="I11"/>
      <c r="K11" s="463" t="s">
        <v>147</v>
      </c>
      <c r="L11" s="464">
        <v>55736.453000000001</v>
      </c>
      <c r="M11" s="464">
        <v>12275.362999999999</v>
      </c>
      <c r="N11" s="475">
        <v>4.5405136288026675</v>
      </c>
      <c r="P11" s="463" t="s">
        <v>142</v>
      </c>
      <c r="Q11" s="464">
        <v>24410.694</v>
      </c>
      <c r="R11" s="464">
        <v>5631.1679999999997</v>
      </c>
      <c r="S11" s="475">
        <v>4.3349255429779401</v>
      </c>
    </row>
    <row r="12" spans="1:24" ht="15.75">
      <c r="A12" s="463" t="s">
        <v>308</v>
      </c>
      <c r="B12" s="464">
        <v>1735.22</v>
      </c>
      <c r="C12" s="464">
        <v>848</v>
      </c>
      <c r="D12" s="475">
        <v>4.2556291033410423</v>
      </c>
      <c r="H12" s="670"/>
      <c r="K12" s="463" t="s">
        <v>145</v>
      </c>
      <c r="L12" s="464">
        <v>41922.322</v>
      </c>
      <c r="M12" s="464">
        <v>6536.9639999999999</v>
      </c>
      <c r="N12" s="475">
        <v>6.4131180774439018</v>
      </c>
      <c r="P12" s="463" t="s">
        <v>440</v>
      </c>
      <c r="Q12" s="464">
        <v>21494.968000000001</v>
      </c>
      <c r="R12" s="464">
        <v>8622.7270000000008</v>
      </c>
      <c r="S12" s="475">
        <v>2.492827153173236</v>
      </c>
    </row>
    <row r="13" spans="1:24" ht="15.75">
      <c r="A13" s="463" t="s">
        <v>140</v>
      </c>
      <c r="B13" s="464">
        <v>1472.316</v>
      </c>
      <c r="C13" s="464">
        <v>8077</v>
      </c>
      <c r="D13" s="475">
        <v>2.5718792524285243</v>
      </c>
      <c r="H13" s="670"/>
      <c r="K13" s="463" t="s">
        <v>148</v>
      </c>
      <c r="L13" s="464">
        <v>35941.868999999999</v>
      </c>
      <c r="M13" s="464">
        <v>10739.472</v>
      </c>
      <c r="N13" s="475">
        <v>3.3467072682902845</v>
      </c>
      <c r="P13" s="463" t="s">
        <v>138</v>
      </c>
      <c r="Q13" s="464">
        <v>14084.75</v>
      </c>
      <c r="R13" s="464">
        <v>4273.9840000000004</v>
      </c>
      <c r="S13" s="475">
        <v>3.2954615646665966</v>
      </c>
    </row>
    <row r="14" spans="1:24" ht="15.75">
      <c r="A14" s="463" t="s">
        <v>144</v>
      </c>
      <c r="B14" s="464">
        <v>1153.1410000000001</v>
      </c>
      <c r="C14" s="464">
        <v>2935</v>
      </c>
      <c r="D14" s="475">
        <v>2.6349076866831189</v>
      </c>
      <c r="K14" s="463" t="s">
        <v>143</v>
      </c>
      <c r="L14" s="464">
        <v>29708.975999999999</v>
      </c>
      <c r="M14" s="464">
        <v>7463.8059999999996</v>
      </c>
      <c r="N14" s="475">
        <v>3.9804057072222938</v>
      </c>
      <c r="P14" s="463" t="s">
        <v>147</v>
      </c>
      <c r="Q14" s="464">
        <v>13723.708000000001</v>
      </c>
      <c r="R14" s="464">
        <v>3757.9029999999998</v>
      </c>
      <c r="S14" s="475">
        <v>3.6519590846277836</v>
      </c>
    </row>
    <row r="15" spans="1:24" ht="15.75">
      <c r="A15" s="463" t="s">
        <v>440</v>
      </c>
      <c r="B15" s="464">
        <v>604.33299999999997</v>
      </c>
      <c r="C15" s="464">
        <v>3106</v>
      </c>
      <c r="D15" s="475">
        <v>2.9924289689731323</v>
      </c>
      <c r="E15" s="561"/>
      <c r="K15" s="463" t="s">
        <v>286</v>
      </c>
      <c r="L15" s="464">
        <v>28850.821</v>
      </c>
      <c r="M15" s="464">
        <v>5129.2020000000002</v>
      </c>
      <c r="N15" s="475">
        <v>5.6248166868842366</v>
      </c>
      <c r="P15" s="463" t="s">
        <v>148</v>
      </c>
      <c r="Q15" s="464">
        <v>10739.772000000001</v>
      </c>
      <c r="R15" s="464">
        <v>3049.8389999999999</v>
      </c>
      <c r="S15" s="475">
        <v>3.5214226062424938</v>
      </c>
    </row>
    <row r="16" spans="1:24" ht="15.75">
      <c r="A16" s="463" t="s">
        <v>156</v>
      </c>
      <c r="B16" s="464">
        <v>531.52599999999995</v>
      </c>
      <c r="C16" s="464">
        <v>533</v>
      </c>
      <c r="D16" s="475">
        <v>2.0965344777261503</v>
      </c>
      <c r="E16" s="479"/>
      <c r="K16" s="463" t="s">
        <v>139</v>
      </c>
      <c r="L16" s="464">
        <v>28212.786</v>
      </c>
      <c r="M16" s="464">
        <v>6387.1</v>
      </c>
      <c r="N16" s="475">
        <v>4.417151132751953</v>
      </c>
      <c r="P16" s="463" t="s">
        <v>154</v>
      </c>
      <c r="Q16" s="464">
        <v>10145.974</v>
      </c>
      <c r="R16" s="464">
        <v>3497.2040000000002</v>
      </c>
      <c r="S16" s="475">
        <v>2.9011673325319309</v>
      </c>
    </row>
    <row r="17" spans="1:19" ht="15.75">
      <c r="A17" s="463" t="s">
        <v>376</v>
      </c>
      <c r="B17" s="464">
        <v>519.59199999999998</v>
      </c>
      <c r="C17" s="464">
        <v>297</v>
      </c>
      <c r="D17" s="475">
        <v>3.361097095543049</v>
      </c>
      <c r="K17" s="463" t="s">
        <v>155</v>
      </c>
      <c r="L17" s="464">
        <v>25106.527999999998</v>
      </c>
      <c r="M17" s="464">
        <v>8498.0849999999991</v>
      </c>
      <c r="N17" s="475">
        <v>2.9543747797297861</v>
      </c>
      <c r="P17" s="463" t="s">
        <v>275</v>
      </c>
      <c r="Q17" s="464">
        <v>9933.8150000000005</v>
      </c>
      <c r="R17" s="464">
        <v>2466.587</v>
      </c>
      <c r="S17" s="475">
        <v>4.0273523698941087</v>
      </c>
    </row>
    <row r="18" spans="1:19" ht="15.75">
      <c r="A18" s="463" t="s">
        <v>287</v>
      </c>
      <c r="B18" s="464">
        <v>507.05200000000002</v>
      </c>
      <c r="C18" s="464">
        <v>744</v>
      </c>
      <c r="D18" s="475">
        <v>2.7069337376412053</v>
      </c>
      <c r="K18" s="463" t="s">
        <v>152</v>
      </c>
      <c r="L18" s="464">
        <v>22758.68</v>
      </c>
      <c r="M18" s="464">
        <v>5745.5730000000003</v>
      </c>
      <c r="N18" s="475">
        <v>3.9610809922700483</v>
      </c>
      <c r="P18" s="463" t="s">
        <v>155</v>
      </c>
      <c r="Q18" s="464">
        <v>7072.9059999999999</v>
      </c>
      <c r="R18" s="464">
        <v>2677.7759999999998</v>
      </c>
      <c r="S18" s="475">
        <v>2.641335944455399</v>
      </c>
    </row>
    <row r="19" spans="1:19" ht="16.5" thickBot="1">
      <c r="A19" s="463" t="s">
        <v>370</v>
      </c>
      <c r="B19" s="464">
        <v>491.39499999999998</v>
      </c>
      <c r="C19" s="464">
        <v>245</v>
      </c>
      <c r="D19" s="475">
        <v>5.0221779344882211</v>
      </c>
      <c r="K19" s="463" t="s">
        <v>146</v>
      </c>
      <c r="L19" s="464">
        <v>16952.859</v>
      </c>
      <c r="M19" s="464">
        <v>6156.8</v>
      </c>
      <c r="N19" s="475">
        <v>2.7535178989085241</v>
      </c>
      <c r="P19" s="463" t="s">
        <v>149</v>
      </c>
      <c r="Q19" s="464">
        <v>6949.7079999999996</v>
      </c>
      <c r="R19" s="464">
        <v>3403.5210000000002</v>
      </c>
      <c r="S19" s="475">
        <v>2.0419171792975566</v>
      </c>
    </row>
    <row r="20" spans="1:19" ht="16.5" thickBot="1">
      <c r="A20" s="630" t="s">
        <v>259</v>
      </c>
      <c r="B20" s="467">
        <v>35580.819000000003</v>
      </c>
      <c r="C20" s="467">
        <v>50520</v>
      </c>
      <c r="D20" s="544">
        <v>2.5344465599170194</v>
      </c>
      <c r="K20" s="463" t="s">
        <v>153</v>
      </c>
      <c r="L20" s="464">
        <v>14119.995999999999</v>
      </c>
      <c r="M20" s="464">
        <v>3580.3560000000002</v>
      </c>
      <c r="N20" s="475">
        <v>3.9437407900219972</v>
      </c>
      <c r="P20" s="463" t="s">
        <v>285</v>
      </c>
      <c r="Q20" s="464">
        <v>6026.4449999999997</v>
      </c>
      <c r="R20" s="464">
        <v>1823.8440000000001</v>
      </c>
      <c r="S20" s="475">
        <v>3.3042546401994906</v>
      </c>
    </row>
    <row r="21" spans="1:19" ht="15.75">
      <c r="A21"/>
      <c r="B21"/>
      <c r="C21"/>
      <c r="D21"/>
      <c r="K21" s="463" t="s">
        <v>287</v>
      </c>
      <c r="L21" s="464">
        <v>11796.046</v>
      </c>
      <c r="M21" s="464">
        <v>3870.9110000000001</v>
      </c>
      <c r="N21" s="475">
        <v>3.0473565525014656</v>
      </c>
      <c r="P21" s="463" t="s">
        <v>159</v>
      </c>
      <c r="Q21" s="464">
        <v>6007.44</v>
      </c>
      <c r="R21" s="464">
        <v>2279.8870000000002</v>
      </c>
      <c r="S21" s="475">
        <v>2.6349726982082879</v>
      </c>
    </row>
    <row r="22" spans="1:19" ht="15.75">
      <c r="A22"/>
      <c r="B22"/>
      <c r="C22"/>
      <c r="D22"/>
      <c r="H22" s="670"/>
      <c r="K22" s="463" t="s">
        <v>142</v>
      </c>
      <c r="L22" s="464">
        <v>10412.378000000001</v>
      </c>
      <c r="M22" s="464">
        <v>2303.1439999999998</v>
      </c>
      <c r="N22" s="475">
        <v>4.5209409398630749</v>
      </c>
      <c r="P22" s="463" t="s">
        <v>158</v>
      </c>
      <c r="Q22" s="464">
        <v>5435.7719999999999</v>
      </c>
      <c r="R22" s="464">
        <v>1486.961</v>
      </c>
      <c r="S22" s="475">
        <v>3.6556251307196357</v>
      </c>
    </row>
    <row r="23" spans="1:19" ht="15.75">
      <c r="A23"/>
      <c r="B23"/>
      <c r="C23"/>
      <c r="D23"/>
      <c r="H23" s="670"/>
      <c r="K23" s="463" t="s">
        <v>151</v>
      </c>
      <c r="L23" s="464">
        <v>7662.759</v>
      </c>
      <c r="M23" s="464">
        <v>2012.018</v>
      </c>
      <c r="N23" s="475">
        <v>3.8084942580036558</v>
      </c>
      <c r="P23" s="463" t="s">
        <v>156</v>
      </c>
      <c r="Q23" s="464">
        <v>4670.6850000000004</v>
      </c>
      <c r="R23" s="464">
        <v>1328.71</v>
      </c>
      <c r="S23" s="475">
        <v>3.5152027154157039</v>
      </c>
    </row>
    <row r="24" spans="1:19" ht="16.5" thickBot="1">
      <c r="A24"/>
      <c r="B24"/>
      <c r="C24"/>
      <c r="D24"/>
      <c r="H24" s="670"/>
      <c r="K24" s="463" t="s">
        <v>156</v>
      </c>
      <c r="L24" s="464">
        <v>6284.38</v>
      </c>
      <c r="M24" s="464">
        <v>2608.9520000000002</v>
      </c>
      <c r="N24" s="475">
        <v>2.4087756309813289</v>
      </c>
      <c r="P24" s="463" t="s">
        <v>286</v>
      </c>
      <c r="Q24" s="464">
        <v>4326.7290000000003</v>
      </c>
      <c r="R24" s="464">
        <v>1108.626</v>
      </c>
      <c r="S24" s="475">
        <v>3.902785069085517</v>
      </c>
    </row>
    <row r="25" spans="1:19" ht="16.5" thickBot="1">
      <c r="A25"/>
      <c r="B25"/>
      <c r="C25"/>
      <c r="D25"/>
      <c r="H25" s="670"/>
      <c r="K25" s="630" t="s">
        <v>259</v>
      </c>
      <c r="L25" s="467">
        <v>1029780.338</v>
      </c>
      <c r="M25" s="467">
        <v>275566.08799999999</v>
      </c>
      <c r="N25" s="544">
        <v>3.7369632289441945</v>
      </c>
      <c r="P25" s="630" t="s">
        <v>259</v>
      </c>
      <c r="Q25" s="467">
        <v>368128.71600000001</v>
      </c>
      <c r="R25" s="467">
        <v>106578.781</v>
      </c>
      <c r="S25" s="544">
        <v>3.4540526035853234</v>
      </c>
    </row>
    <row r="26" spans="1:19">
      <c r="H26" s="670"/>
      <c r="K26"/>
      <c r="L26"/>
      <c r="M26"/>
      <c r="N26"/>
      <c r="P26"/>
      <c r="Q26"/>
      <c r="R26"/>
      <c r="S26"/>
    </row>
    <row r="27" spans="1:19">
      <c r="A27" s="3"/>
      <c r="B27" s="3"/>
      <c r="C27" s="3"/>
      <c r="D27" s="3"/>
      <c r="H27" s="670"/>
      <c r="K27"/>
      <c r="L27"/>
      <c r="M27"/>
      <c r="N27"/>
      <c r="P27"/>
      <c r="Q27"/>
      <c r="R27"/>
      <c r="S27"/>
    </row>
    <row r="28" spans="1:19">
      <c r="H28" s="670"/>
      <c r="K28"/>
      <c r="L28"/>
      <c r="M28"/>
      <c r="N28"/>
      <c r="P28"/>
      <c r="Q28"/>
      <c r="R28"/>
      <c r="S28"/>
    </row>
    <row r="29" spans="1:19">
      <c r="H29" s="670"/>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4" t="s">
        <v>369</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21.42578125"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672" t="s">
        <v>441</v>
      </c>
      <c r="B2" s="1672"/>
      <c r="C2" s="1672"/>
      <c r="D2" s="1672"/>
      <c r="E2" s="1672"/>
      <c r="F2" s="1672"/>
      <c r="G2" s="1672"/>
      <c r="H2" s="1672"/>
      <c r="I2" s="1672"/>
      <c r="J2" s="1672"/>
      <c r="K2" s="1672"/>
      <c r="L2" s="1672"/>
      <c r="M2" s="1672"/>
      <c r="N2" s="1672"/>
      <c r="O2" s="1672"/>
      <c r="P2" s="1672"/>
      <c r="Q2" s="1672"/>
      <c r="R2" s="1672"/>
      <c r="S2" s="1672"/>
      <c r="T2" s="1672"/>
      <c r="U2" s="1672"/>
      <c r="V2" s="1672"/>
      <c r="W2" s="1672"/>
      <c r="X2" s="1672"/>
      <c r="Y2" s="1672"/>
      <c r="Z2" s="1672"/>
      <c r="AA2" s="1672"/>
    </row>
    <row r="3" spans="1:27" ht="18" customHeight="1">
      <c r="A3" s="1678" t="s">
        <v>442</v>
      </c>
      <c r="B3" s="1678"/>
      <c r="C3" s="1678"/>
      <c r="D3" s="1678"/>
      <c r="E3" s="1678"/>
      <c r="F3" s="1678"/>
      <c r="G3" s="1678"/>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16093.522999999999</v>
      </c>
      <c r="C8" s="462">
        <v>31691</v>
      </c>
      <c r="D8" s="545">
        <v>2.2894459587107936</v>
      </c>
      <c r="E8" s="564"/>
      <c r="F8" s="563" t="s">
        <v>156</v>
      </c>
      <c r="G8" s="462">
        <v>5607.6319999999996</v>
      </c>
      <c r="H8" s="587">
        <v>26439</v>
      </c>
      <c r="I8" s="588">
        <v>2.8975113766304088</v>
      </c>
      <c r="J8" s="479"/>
      <c r="K8" s="556" t="s">
        <v>147</v>
      </c>
      <c r="L8" s="462">
        <v>10807.004999999999</v>
      </c>
      <c r="M8" s="462">
        <v>3637.0129999999999</v>
      </c>
      <c r="N8" s="545">
        <v>2.9713957580025148</v>
      </c>
      <c r="O8" s="479"/>
      <c r="P8" s="556" t="s">
        <v>440</v>
      </c>
      <c r="Q8" s="462">
        <v>6858.8389999999999</v>
      </c>
      <c r="R8" s="462">
        <v>1378.8009999999999</v>
      </c>
      <c r="S8" s="545">
        <v>4.9744952317266957</v>
      </c>
    </row>
    <row r="9" spans="1:27" ht="15.75">
      <c r="A9" s="465" t="s">
        <v>156</v>
      </c>
      <c r="B9" s="464">
        <v>14277.847</v>
      </c>
      <c r="C9" s="464">
        <v>48971</v>
      </c>
      <c r="D9" s="475">
        <v>2.1122303412017889</v>
      </c>
      <c r="E9" s="565"/>
      <c r="F9" s="465" t="s">
        <v>153</v>
      </c>
      <c r="G9" s="464">
        <v>1384.1880000000001</v>
      </c>
      <c r="H9" s="464">
        <v>7645</v>
      </c>
      <c r="I9" s="475">
        <v>2.8503873446811667</v>
      </c>
      <c r="J9" s="479"/>
      <c r="K9" s="463" t="s">
        <v>141</v>
      </c>
      <c r="L9" s="464">
        <v>10272.005999999999</v>
      </c>
      <c r="M9" s="464">
        <v>2705.585</v>
      </c>
      <c r="N9" s="475">
        <v>3.7965933430293259</v>
      </c>
      <c r="O9" s="479"/>
      <c r="P9" s="463" t="s">
        <v>141</v>
      </c>
      <c r="Q9" s="464">
        <v>3953.721</v>
      </c>
      <c r="R9" s="464">
        <v>1105.203</v>
      </c>
      <c r="S9" s="475">
        <v>3.5773708540421985</v>
      </c>
    </row>
    <row r="10" spans="1:27" ht="15.75">
      <c r="A10" s="465" t="s">
        <v>152</v>
      </c>
      <c r="B10" s="464">
        <v>7723.9129999999996</v>
      </c>
      <c r="C10" s="464">
        <v>5139</v>
      </c>
      <c r="D10" s="475">
        <v>2.9816060167047476</v>
      </c>
      <c r="E10" s="564"/>
      <c r="F10" s="465" t="s">
        <v>158</v>
      </c>
      <c r="G10" s="464">
        <v>936.04499999999996</v>
      </c>
      <c r="H10" s="466">
        <v>4100</v>
      </c>
      <c r="I10" s="476">
        <v>3.8248069300862175</v>
      </c>
      <c r="J10" s="479"/>
      <c r="K10" s="463" t="s">
        <v>440</v>
      </c>
      <c r="L10" s="464">
        <v>6544.26</v>
      </c>
      <c r="M10" s="464">
        <v>1423.0550000000001</v>
      </c>
      <c r="N10" s="475">
        <v>4.598740034643777</v>
      </c>
      <c r="O10" s="479"/>
      <c r="P10" s="463" t="s">
        <v>143</v>
      </c>
      <c r="Q10" s="464">
        <v>3942.2060000000001</v>
      </c>
      <c r="R10" s="464">
        <v>1214.0619999999999</v>
      </c>
      <c r="S10" s="475">
        <v>3.2471208224950625</v>
      </c>
    </row>
    <row r="11" spans="1:27" ht="16.5" thickBot="1">
      <c r="A11" s="465" t="s">
        <v>440</v>
      </c>
      <c r="B11" s="464">
        <v>6995.2089999999998</v>
      </c>
      <c r="C11" s="464">
        <v>17580</v>
      </c>
      <c r="D11" s="475">
        <v>3.1061379359342114</v>
      </c>
      <c r="E11" s="565"/>
      <c r="F11" s="465" t="s">
        <v>440</v>
      </c>
      <c r="G11" s="464">
        <v>788.09199999999998</v>
      </c>
      <c r="H11" s="464">
        <v>5039</v>
      </c>
      <c r="I11" s="475">
        <v>2.2917978916757544</v>
      </c>
      <c r="J11" s="479"/>
      <c r="K11" s="463" t="s">
        <v>143</v>
      </c>
      <c r="L11" s="464">
        <v>6428.5460000000003</v>
      </c>
      <c r="M11" s="464">
        <v>1815.566</v>
      </c>
      <c r="N11" s="475">
        <v>3.5407944409622125</v>
      </c>
      <c r="O11" s="479"/>
      <c r="P11" s="463" t="s">
        <v>158</v>
      </c>
      <c r="Q11" s="464">
        <v>1496.451</v>
      </c>
      <c r="R11" s="464">
        <v>306.52999999999997</v>
      </c>
      <c r="S11" s="475">
        <v>4.8819071542752752</v>
      </c>
    </row>
    <row r="12" spans="1:27" ht="16.5" thickBot="1">
      <c r="A12" s="465" t="s">
        <v>141</v>
      </c>
      <c r="B12" s="464">
        <v>6284.7659999999996</v>
      </c>
      <c r="C12" s="464">
        <v>11132</v>
      </c>
      <c r="D12" s="475">
        <v>2.4288978885772621</v>
      </c>
      <c r="E12" s="565"/>
      <c r="F12" s="634" t="s">
        <v>259</v>
      </c>
      <c r="G12" s="467">
        <v>9499.8960000000006</v>
      </c>
      <c r="H12" s="467">
        <v>48910</v>
      </c>
      <c r="I12" s="544">
        <v>2.7988533414255454</v>
      </c>
      <c r="J12" s="479"/>
      <c r="K12" s="463" t="s">
        <v>158</v>
      </c>
      <c r="L12" s="464">
        <v>5423.92</v>
      </c>
      <c r="M12" s="464">
        <v>1220.4639999999999</v>
      </c>
      <c r="N12" s="475">
        <v>4.4441458330602135</v>
      </c>
      <c r="O12" s="479"/>
      <c r="P12" s="463" t="s">
        <v>140</v>
      </c>
      <c r="Q12" s="464">
        <v>1372.261</v>
      </c>
      <c r="R12" s="464">
        <v>232.54400000000001</v>
      </c>
      <c r="S12" s="475">
        <v>5.901081085730012</v>
      </c>
    </row>
    <row r="13" spans="1:27" ht="15.75">
      <c r="A13" s="465" t="s">
        <v>160</v>
      </c>
      <c r="B13" s="464">
        <v>5965.616</v>
      </c>
      <c r="C13" s="466">
        <v>14730</v>
      </c>
      <c r="D13" s="476">
        <v>1.8446224526585484</v>
      </c>
      <c r="E13" s="565"/>
      <c r="F13"/>
      <c r="G13"/>
      <c r="H13"/>
      <c r="I13"/>
      <c r="J13" s="479"/>
      <c r="K13" s="463" t="s">
        <v>138</v>
      </c>
      <c r="L13" s="464">
        <v>5258.55</v>
      </c>
      <c r="M13" s="464">
        <v>2173.6570000000002</v>
      </c>
      <c r="N13" s="475">
        <v>2.4192179354884416</v>
      </c>
      <c r="O13" s="479"/>
      <c r="P13" s="463" t="s">
        <v>152</v>
      </c>
      <c r="Q13" s="464">
        <v>1156.087</v>
      </c>
      <c r="R13" s="464">
        <v>395.66800000000001</v>
      </c>
      <c r="S13" s="475">
        <v>2.9218612574178349</v>
      </c>
    </row>
    <row r="14" spans="1:27" ht="15.75">
      <c r="A14" s="465" t="s">
        <v>143</v>
      </c>
      <c r="B14" s="464">
        <v>5374.6319999999996</v>
      </c>
      <c r="C14" s="464">
        <v>5403</v>
      </c>
      <c r="D14" s="475">
        <v>1.6129825323789022</v>
      </c>
      <c r="E14" s="565"/>
      <c r="F14"/>
      <c r="G14"/>
      <c r="H14"/>
      <c r="I14"/>
      <c r="J14" s="479"/>
      <c r="K14" s="463" t="s">
        <v>159</v>
      </c>
      <c r="L14" s="464">
        <v>3453.3939999999998</v>
      </c>
      <c r="M14" s="464">
        <v>1399.3009999999999</v>
      </c>
      <c r="N14" s="475">
        <v>2.4679422082882811</v>
      </c>
      <c r="O14" s="479"/>
      <c r="P14" s="463" t="s">
        <v>443</v>
      </c>
      <c r="Q14" s="464">
        <v>483.07799999999997</v>
      </c>
      <c r="R14" s="464">
        <v>89.262</v>
      </c>
      <c r="S14" s="475">
        <v>5.4119110035625457</v>
      </c>
    </row>
    <row r="15" spans="1:27" ht="15.75">
      <c r="A15" s="465" t="s">
        <v>157</v>
      </c>
      <c r="B15" s="464">
        <v>3238.556</v>
      </c>
      <c r="C15" s="464">
        <v>5521</v>
      </c>
      <c r="D15" s="475">
        <v>1.8731692306980436</v>
      </c>
      <c r="E15" s="565"/>
      <c r="F15"/>
      <c r="G15"/>
      <c r="H15"/>
      <c r="I15"/>
      <c r="J15" s="479"/>
      <c r="K15" s="463" t="s">
        <v>285</v>
      </c>
      <c r="L15" s="464">
        <v>3337.9380000000001</v>
      </c>
      <c r="M15" s="464">
        <v>1428.306</v>
      </c>
      <c r="N15" s="475">
        <v>2.3369908128930357</v>
      </c>
      <c r="O15" s="479"/>
      <c r="P15" s="463" t="s">
        <v>138</v>
      </c>
      <c r="Q15" s="464">
        <v>458.32600000000002</v>
      </c>
      <c r="R15" s="464">
        <v>99.350999999999999</v>
      </c>
      <c r="S15" s="475">
        <v>4.6131996658312451</v>
      </c>
    </row>
    <row r="16" spans="1:27" ht="15.75">
      <c r="A16" s="465" t="s">
        <v>151</v>
      </c>
      <c r="B16" s="464">
        <v>2834.1489999999999</v>
      </c>
      <c r="C16" s="464">
        <v>3204</v>
      </c>
      <c r="D16" s="475">
        <v>2.3337604258188933</v>
      </c>
      <c r="E16" s="565"/>
      <c r="J16" s="479"/>
      <c r="K16" s="463" t="s">
        <v>156</v>
      </c>
      <c r="L16" s="464">
        <v>2450.6590000000001</v>
      </c>
      <c r="M16" s="464">
        <v>976.43299999999999</v>
      </c>
      <c r="N16" s="475">
        <v>2.5098076365710704</v>
      </c>
      <c r="O16" s="479"/>
      <c r="P16" s="463" t="s">
        <v>147</v>
      </c>
      <c r="Q16" s="464">
        <v>402.01499999999999</v>
      </c>
      <c r="R16" s="464">
        <v>122.86</v>
      </c>
      <c r="S16" s="475">
        <v>3.2721390200227902</v>
      </c>
    </row>
    <row r="17" spans="1:19" ht="15.75">
      <c r="A17" s="465" t="s">
        <v>138</v>
      </c>
      <c r="B17" s="464">
        <v>2359.44</v>
      </c>
      <c r="C17" s="464">
        <v>9876</v>
      </c>
      <c r="D17" s="475">
        <v>2.9699896906827186</v>
      </c>
      <c r="E17" s="564"/>
      <c r="J17" s="479"/>
      <c r="K17" s="463" t="s">
        <v>151</v>
      </c>
      <c r="L17" s="464">
        <v>2093.0659999999998</v>
      </c>
      <c r="M17" s="464">
        <v>857.81600000000003</v>
      </c>
      <c r="N17" s="475">
        <v>2.4399941246141359</v>
      </c>
      <c r="O17" s="479"/>
      <c r="P17" s="641" t="s">
        <v>155</v>
      </c>
      <c r="Q17" s="629">
        <v>388.61500000000001</v>
      </c>
      <c r="R17" s="629">
        <v>97.712999999999994</v>
      </c>
      <c r="S17" s="642">
        <v>3.9771064239149347</v>
      </c>
    </row>
    <row r="18" spans="1:19" ht="16.5" thickBot="1">
      <c r="A18" s="465" t="s">
        <v>158</v>
      </c>
      <c r="B18" s="464">
        <v>1564.027</v>
      </c>
      <c r="C18" s="464">
        <v>5150</v>
      </c>
      <c r="D18" s="475">
        <v>2.928829181421357</v>
      </c>
      <c r="E18" s="566"/>
      <c r="F18" s="3"/>
      <c r="G18" s="3"/>
      <c r="H18" s="3"/>
      <c r="K18" s="463" t="s">
        <v>160</v>
      </c>
      <c r="L18" s="464">
        <v>1786.711</v>
      </c>
      <c r="M18" s="464">
        <v>744.899</v>
      </c>
      <c r="N18" s="475">
        <v>2.3985949773056481</v>
      </c>
      <c r="O18" s="479"/>
      <c r="P18" s="463" t="s">
        <v>139</v>
      </c>
      <c r="Q18" s="464">
        <v>376.79199999999997</v>
      </c>
      <c r="R18" s="464">
        <v>73.001999999999995</v>
      </c>
      <c r="S18" s="475">
        <v>5.1613928385523682</v>
      </c>
    </row>
    <row r="19" spans="1:19" ht="16.5" thickBot="1">
      <c r="A19" s="634" t="s">
        <v>259</v>
      </c>
      <c r="B19" s="467">
        <v>75246.404999999999</v>
      </c>
      <c r="C19" s="467">
        <v>161383</v>
      </c>
      <c r="D19" s="544">
        <v>2.2804212346848001</v>
      </c>
      <c r="E19" s="567"/>
      <c r="F19" s="3"/>
      <c r="G19" s="3"/>
      <c r="H19" s="3"/>
      <c r="J19" s="479"/>
      <c r="K19" s="463" t="s">
        <v>152</v>
      </c>
      <c r="L19" s="464">
        <v>1562.348</v>
      </c>
      <c r="M19" s="464">
        <v>314.66800000000001</v>
      </c>
      <c r="N19" s="475">
        <v>4.9650679446273527</v>
      </c>
      <c r="O19" s="479"/>
      <c r="P19" s="463" t="s">
        <v>361</v>
      </c>
      <c r="Q19" s="464">
        <v>339.60500000000002</v>
      </c>
      <c r="R19" s="464">
        <v>43.82</v>
      </c>
      <c r="S19" s="475">
        <v>7.75</v>
      </c>
    </row>
    <row r="20" spans="1:19" ht="15" customHeight="1" thickBot="1">
      <c r="A20"/>
      <c r="B20"/>
      <c r="C20"/>
      <c r="D20"/>
      <c r="E20" s="567"/>
      <c r="F20" s="3"/>
      <c r="G20" s="3"/>
      <c r="H20" s="3"/>
      <c r="J20" s="479"/>
      <c r="K20" s="630" t="s">
        <v>259</v>
      </c>
      <c r="L20" s="467">
        <v>62332.813000000002</v>
      </c>
      <c r="M20" s="467">
        <v>19137.920999999998</v>
      </c>
      <c r="N20" s="544">
        <v>3.2570315762093491</v>
      </c>
      <c r="O20" s="479"/>
      <c r="P20" s="630" t="s">
        <v>259</v>
      </c>
      <c r="Q20" s="467">
        <v>21570.731</v>
      </c>
      <c r="R20" s="467">
        <v>5243.3869999999997</v>
      </c>
      <c r="S20" s="544">
        <v>4.1138926041507142</v>
      </c>
    </row>
    <row r="21" spans="1:19">
      <c r="A21"/>
      <c r="B21"/>
      <c r="C21"/>
      <c r="D21"/>
      <c r="E21" s="568"/>
      <c r="F21" s="3"/>
      <c r="G21" s="3"/>
      <c r="H21" s="3"/>
      <c r="J21" s="479"/>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798" zoomScale="80" zoomScaleNormal="80" workbookViewId="0">
      <selection activeCell="V838" sqref="V838"/>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765" t="s">
        <v>201</v>
      </c>
      <c r="C5" s="1765"/>
      <c r="D5" s="1765"/>
      <c r="E5" s="1765"/>
      <c r="F5" s="1765"/>
      <c r="G5" s="1765"/>
      <c r="H5" s="1765"/>
      <c r="I5" s="1765"/>
      <c r="J5" s="1765"/>
      <c r="K5" s="1765"/>
      <c r="L5" s="1765"/>
    </row>
    <row r="6" spans="2:13" ht="18">
      <c r="B6" s="484"/>
      <c r="C6" s="484"/>
      <c r="D6" s="484"/>
      <c r="E6" s="484"/>
      <c r="F6" s="300" t="s">
        <v>202</v>
      </c>
      <c r="G6" s="484"/>
      <c r="H6" s="484"/>
      <c r="I6" s="484"/>
      <c r="J6" s="484"/>
      <c r="K6" s="484"/>
      <c r="L6" s="484"/>
    </row>
    <row r="7" spans="2:13" s="301" customFormat="1" ht="15">
      <c r="B7" s="1766" t="s">
        <v>203</v>
      </c>
      <c r="C7" s="1758" t="s">
        <v>18</v>
      </c>
      <c r="D7" s="1758" t="s">
        <v>204</v>
      </c>
      <c r="E7" s="1769" t="s">
        <v>205</v>
      </c>
      <c r="F7" s="1770"/>
      <c r="G7" s="1771"/>
      <c r="H7" s="1772" t="s">
        <v>206</v>
      </c>
      <c r="I7" s="1774" t="s">
        <v>207</v>
      </c>
      <c r="J7" s="1775"/>
      <c r="K7" s="1775"/>
      <c r="L7" s="1766"/>
    </row>
    <row r="8" spans="2:13">
      <c r="B8" s="1767"/>
      <c r="C8" s="1768"/>
      <c r="D8" s="1768"/>
      <c r="E8" s="1760" t="s">
        <v>208</v>
      </c>
      <c r="F8" s="1758" t="s">
        <v>209</v>
      </c>
      <c r="G8" s="1758" t="s">
        <v>210</v>
      </c>
      <c r="H8" s="1773"/>
      <c r="I8" s="1760" t="s">
        <v>211</v>
      </c>
      <c r="J8" s="1760" t="s">
        <v>20</v>
      </c>
      <c r="K8" s="1758" t="s">
        <v>212</v>
      </c>
      <c r="L8" s="1760" t="s">
        <v>213</v>
      </c>
    </row>
    <row r="9" spans="2:13">
      <c r="B9" s="1767"/>
      <c r="C9" s="1768"/>
      <c r="D9" s="1768"/>
      <c r="E9" s="1761"/>
      <c r="F9" s="1768"/>
      <c r="G9" s="1768"/>
      <c r="H9" s="1773"/>
      <c r="I9" s="1761"/>
      <c r="J9" s="1761"/>
      <c r="K9" s="1759"/>
      <c r="L9" s="1761"/>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09" t="s">
        <v>224</v>
      </c>
      <c r="C23" s="310">
        <v>138891</v>
      </c>
      <c r="D23" s="310">
        <v>8798</v>
      </c>
      <c r="E23" s="311">
        <v>4032</v>
      </c>
      <c r="F23" s="311">
        <v>4489</v>
      </c>
      <c r="G23" s="310">
        <v>277</v>
      </c>
      <c r="H23" s="313">
        <v>130093</v>
      </c>
      <c r="I23" s="313">
        <v>18666</v>
      </c>
      <c r="J23" s="313">
        <v>51077</v>
      </c>
      <c r="K23" s="313">
        <v>60332</v>
      </c>
      <c r="L23" s="314">
        <v>18</v>
      </c>
      <c r="M23" s="306"/>
    </row>
    <row r="24" spans="2:13" ht="15">
      <c r="B24" s="309" t="s">
        <v>225</v>
      </c>
      <c r="C24" s="310">
        <v>120349</v>
      </c>
      <c r="D24" s="310">
        <v>7846</v>
      </c>
      <c r="E24" s="311">
        <v>3600</v>
      </c>
      <c r="F24" s="311">
        <v>4083</v>
      </c>
      <c r="G24" s="310">
        <v>163</v>
      </c>
      <c r="H24" s="313">
        <v>112503</v>
      </c>
      <c r="I24" s="313">
        <v>16315</v>
      </c>
      <c r="J24" s="313">
        <v>44463</v>
      </c>
      <c r="K24" s="313">
        <v>51721</v>
      </c>
      <c r="L24" s="314">
        <v>4</v>
      </c>
      <c r="M24" s="306"/>
    </row>
    <row r="25" spans="2:13" ht="15">
      <c r="B25" s="309" t="s">
        <v>226</v>
      </c>
      <c r="C25" s="310">
        <v>119896</v>
      </c>
      <c r="D25" s="310">
        <v>9300</v>
      </c>
      <c r="E25" s="311">
        <v>4706</v>
      </c>
      <c r="F25" s="311">
        <v>4408</v>
      </c>
      <c r="G25" s="310">
        <v>186</v>
      </c>
      <c r="H25" s="313">
        <v>110596</v>
      </c>
      <c r="I25" s="313">
        <v>15515</v>
      </c>
      <c r="J25" s="313">
        <v>40665</v>
      </c>
      <c r="K25" s="313">
        <v>54406</v>
      </c>
      <c r="L25" s="314">
        <v>10</v>
      </c>
      <c r="M25" s="306"/>
    </row>
    <row r="26" spans="2:13" ht="15">
      <c r="B26" s="315"/>
      <c r="C26" s="311"/>
      <c r="D26" s="311"/>
      <c r="E26" s="311"/>
      <c r="F26" s="311"/>
      <c r="G26" s="311"/>
      <c r="H26" s="311"/>
      <c r="I26" s="311"/>
      <c r="J26" s="311"/>
      <c r="K26" s="311"/>
      <c r="L26" s="312"/>
      <c r="M26" s="306"/>
    </row>
    <row r="27" spans="2:13" ht="15">
      <c r="B27" s="316" t="s">
        <v>227</v>
      </c>
      <c r="C27" s="317">
        <v>1392881</v>
      </c>
      <c r="D27" s="317">
        <v>106174</v>
      </c>
      <c r="E27" s="317">
        <v>49232</v>
      </c>
      <c r="F27" s="317">
        <v>54673</v>
      </c>
      <c r="G27" s="317">
        <v>2269</v>
      </c>
      <c r="H27" s="317">
        <v>1286707</v>
      </c>
      <c r="I27" s="317">
        <v>180211</v>
      </c>
      <c r="J27" s="317">
        <v>484364</v>
      </c>
      <c r="K27" s="317">
        <v>622032</v>
      </c>
      <c r="L27" s="318">
        <v>100</v>
      </c>
      <c r="M27" s="306"/>
    </row>
    <row r="29" spans="2:13" ht="18">
      <c r="B29" s="319" t="s">
        <v>228</v>
      </c>
      <c r="C29" s="484"/>
      <c r="D29" s="319"/>
      <c r="E29" s="484"/>
      <c r="F29" s="484"/>
      <c r="H29" s="484"/>
      <c r="I29" s="484"/>
      <c r="J29" s="484"/>
      <c r="K29" s="484"/>
      <c r="L29" s="484"/>
    </row>
    <row r="30" spans="2:13" s="301" customFormat="1" ht="18.75" customHeight="1">
      <c r="B30" s="484"/>
      <c r="C30" s="484"/>
      <c r="D30" s="484"/>
      <c r="E30" s="484"/>
      <c r="F30" s="300" t="s">
        <v>202</v>
      </c>
      <c r="G30" s="484"/>
      <c r="H30" s="484"/>
      <c r="I30" s="484"/>
      <c r="J30" s="484"/>
      <c r="K30" s="484"/>
      <c r="L30" s="484"/>
    </row>
    <row r="31" spans="2:13" ht="30">
      <c r="B31" s="485" t="s">
        <v>203</v>
      </c>
      <c r="C31" s="487" t="s">
        <v>18</v>
      </c>
      <c r="D31" s="487" t="s">
        <v>204</v>
      </c>
      <c r="E31" s="489" t="s">
        <v>205</v>
      </c>
      <c r="F31" s="490"/>
      <c r="G31" s="491"/>
      <c r="H31" s="492" t="s">
        <v>206</v>
      </c>
      <c r="I31" s="489" t="s">
        <v>207</v>
      </c>
      <c r="J31" s="490"/>
      <c r="K31" s="490"/>
      <c r="L31" s="490"/>
      <c r="M31" s="306"/>
    </row>
    <row r="32" spans="2:13" ht="15">
      <c r="B32" s="486"/>
      <c r="C32" s="488"/>
      <c r="D32" s="488"/>
      <c r="E32" s="495" t="s">
        <v>208</v>
      </c>
      <c r="F32" s="487" t="s">
        <v>209</v>
      </c>
      <c r="G32" s="487" t="s">
        <v>210</v>
      </c>
      <c r="H32" s="493"/>
      <c r="I32" s="495" t="s">
        <v>211</v>
      </c>
      <c r="J32" s="495" t="s">
        <v>20</v>
      </c>
      <c r="K32" s="487" t="s">
        <v>212</v>
      </c>
      <c r="L32" s="494" t="s">
        <v>213</v>
      </c>
      <c r="M32" s="306"/>
    </row>
    <row r="33" spans="2:13" ht="15">
      <c r="B33" s="486"/>
      <c r="C33" s="488"/>
      <c r="D33" s="488"/>
      <c r="E33" s="496"/>
      <c r="F33" s="488"/>
      <c r="G33" s="488"/>
      <c r="H33" s="493"/>
      <c r="I33" s="496"/>
      <c r="J33" s="496"/>
      <c r="K33" s="497"/>
      <c r="L33" s="320"/>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3"/>
      <c r="E36" s="483"/>
      <c r="G36" s="483" t="s">
        <v>214</v>
      </c>
      <c r="H36" s="483"/>
      <c r="I36" s="483"/>
      <c r="J36" s="483"/>
      <c r="K36" s="483"/>
      <c r="L36" s="483"/>
    </row>
    <row r="37" spans="2:13" ht="12.75">
      <c r="B37" s="307"/>
      <c r="C37" s="307"/>
      <c r="D37" s="307"/>
      <c r="E37" s="307"/>
      <c r="F37" s="307"/>
      <c r="G37" s="307"/>
      <c r="H37" s="307"/>
      <c r="I37" s="307"/>
      <c r="J37" s="307"/>
      <c r="K37" s="307"/>
      <c r="L37" s="307"/>
    </row>
    <row r="38" spans="2:13" ht="15">
      <c r="B38" s="309" t="s">
        <v>215</v>
      </c>
      <c r="C38" s="321">
        <v>112149</v>
      </c>
      <c r="D38" s="321">
        <v>7252</v>
      </c>
      <c r="E38" s="322">
        <v>3259</v>
      </c>
      <c r="F38" s="322">
        <v>3523</v>
      </c>
      <c r="G38" s="321">
        <v>470</v>
      </c>
      <c r="H38" s="321">
        <v>104897</v>
      </c>
      <c r="I38" s="321">
        <v>14543</v>
      </c>
      <c r="J38" s="321">
        <v>38246</v>
      </c>
      <c r="K38" s="321">
        <v>52108</v>
      </c>
      <c r="L38" s="323">
        <v>0</v>
      </c>
      <c r="M38" s="306"/>
    </row>
    <row r="39" spans="2:13" ht="15">
      <c r="B39" s="309" t="s">
        <v>216</v>
      </c>
      <c r="C39" s="321">
        <v>117366</v>
      </c>
      <c r="D39" s="321">
        <v>6229</v>
      </c>
      <c r="E39" s="322">
        <v>2680</v>
      </c>
      <c r="F39" s="322">
        <v>3329</v>
      </c>
      <c r="G39" s="321">
        <v>220</v>
      </c>
      <c r="H39" s="321">
        <v>111137</v>
      </c>
      <c r="I39" s="321">
        <v>15963</v>
      </c>
      <c r="J39" s="321">
        <v>37050</v>
      </c>
      <c r="K39" s="321">
        <v>58122</v>
      </c>
      <c r="L39" s="323">
        <v>2</v>
      </c>
      <c r="M39" s="306"/>
    </row>
    <row r="40" spans="2:13" ht="15" customHeight="1">
      <c r="B40" s="309" t="s">
        <v>217</v>
      </c>
      <c r="C40" s="321">
        <v>149470</v>
      </c>
      <c r="D40" s="321">
        <v>7601</v>
      </c>
      <c r="E40" s="322">
        <v>3691</v>
      </c>
      <c r="F40" s="322">
        <v>3784</v>
      </c>
      <c r="G40" s="321">
        <v>126</v>
      </c>
      <c r="H40" s="321">
        <v>141869</v>
      </c>
      <c r="I40" s="321">
        <v>21282</v>
      </c>
      <c r="J40" s="321">
        <v>48615</v>
      </c>
      <c r="K40" s="321">
        <v>71968</v>
      </c>
      <c r="L40" s="323">
        <v>4</v>
      </c>
      <c r="M40" s="306"/>
    </row>
    <row r="41" spans="2:13" ht="15">
      <c r="B41" s="309" t="s">
        <v>218</v>
      </c>
      <c r="C41" s="321">
        <v>129079</v>
      </c>
      <c r="D41" s="321">
        <v>9084</v>
      </c>
      <c r="E41" s="322">
        <v>4200</v>
      </c>
      <c r="F41" s="322">
        <v>4672</v>
      </c>
      <c r="G41" s="321">
        <v>212</v>
      </c>
      <c r="H41" s="321">
        <v>119995</v>
      </c>
      <c r="I41" s="321">
        <v>18707</v>
      </c>
      <c r="J41" s="321">
        <v>43144</v>
      </c>
      <c r="K41" s="321">
        <v>58144</v>
      </c>
      <c r="L41" s="323">
        <v>0</v>
      </c>
      <c r="M41" s="306"/>
    </row>
    <row r="42" spans="2:13" ht="15">
      <c r="B42" s="309" t="s">
        <v>219</v>
      </c>
      <c r="C42" s="324">
        <v>128921</v>
      </c>
      <c r="D42" s="324">
        <v>7616</v>
      </c>
      <c r="E42" s="322">
        <v>2998</v>
      </c>
      <c r="F42" s="322">
        <v>4131</v>
      </c>
      <c r="G42" s="321">
        <v>487</v>
      </c>
      <c r="H42" s="324">
        <v>121305</v>
      </c>
      <c r="I42" s="321">
        <v>19706</v>
      </c>
      <c r="J42" s="321">
        <v>45020</v>
      </c>
      <c r="K42" s="321">
        <v>56572</v>
      </c>
      <c r="L42" s="323">
        <v>7</v>
      </c>
      <c r="M42" s="306"/>
    </row>
    <row r="43" spans="2:13" ht="15">
      <c r="B43" s="309" t="s">
        <v>220</v>
      </c>
      <c r="C43" s="321">
        <v>112870</v>
      </c>
      <c r="D43" s="321">
        <v>6418</v>
      </c>
      <c r="E43" s="322">
        <v>2391</v>
      </c>
      <c r="F43" s="322">
        <v>3619</v>
      </c>
      <c r="G43" s="321">
        <v>408</v>
      </c>
      <c r="H43" s="321">
        <v>106452</v>
      </c>
      <c r="I43" s="321">
        <v>16361</v>
      </c>
      <c r="J43" s="321">
        <v>39344</v>
      </c>
      <c r="K43" s="321">
        <v>50741</v>
      </c>
      <c r="L43" s="323">
        <v>6</v>
      </c>
      <c r="M43" s="306"/>
    </row>
    <row r="44" spans="2:13" ht="15">
      <c r="B44" s="309" t="s">
        <v>221</v>
      </c>
      <c r="C44" s="321">
        <v>115313</v>
      </c>
      <c r="D44" s="321">
        <v>5978</v>
      </c>
      <c r="E44" s="322">
        <v>2317</v>
      </c>
      <c r="F44" s="322">
        <v>3458</v>
      </c>
      <c r="G44" s="321">
        <v>203</v>
      </c>
      <c r="H44" s="321">
        <v>109335</v>
      </c>
      <c r="I44" s="325">
        <v>16617</v>
      </c>
      <c r="J44" s="325">
        <v>42211</v>
      </c>
      <c r="K44" s="325">
        <v>50502</v>
      </c>
      <c r="L44" s="326">
        <v>5</v>
      </c>
      <c r="M44" s="306"/>
    </row>
    <row r="45" spans="2:13" ht="15.75" customHeight="1">
      <c r="B45" s="309" t="s">
        <v>222</v>
      </c>
      <c r="C45" s="321">
        <v>100176</v>
      </c>
      <c r="D45" s="321">
        <v>6200</v>
      </c>
      <c r="E45" s="322">
        <v>2447</v>
      </c>
      <c r="F45" s="322">
        <v>3349</v>
      </c>
      <c r="G45" s="321">
        <v>404</v>
      </c>
      <c r="H45" s="321">
        <v>93976</v>
      </c>
      <c r="I45" s="321">
        <v>14262</v>
      </c>
      <c r="J45" s="321">
        <v>37783</v>
      </c>
      <c r="K45" s="321">
        <v>41925</v>
      </c>
      <c r="L45" s="323">
        <v>6</v>
      </c>
      <c r="M45" s="306"/>
    </row>
    <row r="46" spans="2:13" ht="15">
      <c r="B46" s="309" t="s">
        <v>223</v>
      </c>
      <c r="C46" s="321">
        <v>116510</v>
      </c>
      <c r="D46" s="321">
        <v>5572</v>
      </c>
      <c r="E46" s="322">
        <v>1460</v>
      </c>
      <c r="F46" s="322">
        <v>3789</v>
      </c>
      <c r="G46" s="321">
        <v>323</v>
      </c>
      <c r="H46" s="321">
        <v>110938</v>
      </c>
      <c r="I46" s="321">
        <v>17370</v>
      </c>
      <c r="J46" s="321">
        <v>41886</v>
      </c>
      <c r="K46" s="321">
        <v>51678</v>
      </c>
      <c r="L46" s="323">
        <v>4</v>
      </c>
      <c r="M46" s="306"/>
    </row>
    <row r="47" spans="2:13" ht="15">
      <c r="B47" s="309" t="s">
        <v>224</v>
      </c>
      <c r="C47" s="321">
        <v>123235</v>
      </c>
      <c r="D47" s="321">
        <v>5391</v>
      </c>
      <c r="E47" s="322">
        <v>1404</v>
      </c>
      <c r="F47" s="322">
        <v>3149</v>
      </c>
      <c r="G47" s="321">
        <v>838</v>
      </c>
      <c r="H47" s="321">
        <v>117844</v>
      </c>
      <c r="I47" s="321">
        <v>19563</v>
      </c>
      <c r="J47" s="321">
        <v>45078</v>
      </c>
      <c r="K47" s="321">
        <v>53199</v>
      </c>
      <c r="L47" s="323">
        <v>4</v>
      </c>
      <c r="M47" s="306"/>
    </row>
    <row r="48" spans="2:13" ht="15">
      <c r="B48" s="309" t="s">
        <v>225</v>
      </c>
      <c r="C48" s="321">
        <v>105168</v>
      </c>
      <c r="D48" s="321">
        <v>4306</v>
      </c>
      <c r="E48" s="322">
        <v>956</v>
      </c>
      <c r="F48" s="322">
        <v>2509</v>
      </c>
      <c r="G48" s="321">
        <v>841</v>
      </c>
      <c r="H48" s="321">
        <v>100862</v>
      </c>
      <c r="I48" s="321">
        <v>16044</v>
      </c>
      <c r="J48" s="321">
        <v>38711</v>
      </c>
      <c r="K48" s="321">
        <v>46095</v>
      </c>
      <c r="L48" s="323">
        <v>12</v>
      </c>
      <c r="M48" s="306"/>
    </row>
    <row r="49" spans="2:13" ht="15" customHeight="1">
      <c r="B49" s="327" t="s">
        <v>226</v>
      </c>
      <c r="C49" s="321">
        <v>102822</v>
      </c>
      <c r="D49" s="321">
        <v>5334</v>
      </c>
      <c r="E49" s="322">
        <v>2079</v>
      </c>
      <c r="F49" s="322">
        <v>2427</v>
      </c>
      <c r="G49" s="321">
        <v>828</v>
      </c>
      <c r="H49" s="321">
        <v>97488</v>
      </c>
      <c r="I49" s="321">
        <v>15351</v>
      </c>
      <c r="J49" s="321">
        <v>33962</v>
      </c>
      <c r="K49" s="321">
        <v>48174</v>
      </c>
      <c r="L49" s="323">
        <v>1</v>
      </c>
      <c r="M49" s="306"/>
    </row>
    <row r="50" spans="2:13" ht="15">
      <c r="B50" s="315"/>
      <c r="C50" s="322"/>
      <c r="D50" s="322"/>
      <c r="E50" s="322"/>
      <c r="F50" s="322"/>
      <c r="G50" s="322"/>
      <c r="H50" s="322"/>
      <c r="I50" s="322"/>
      <c r="J50" s="322"/>
      <c r="K50" s="322"/>
      <c r="L50" s="323"/>
      <c r="M50" s="306"/>
    </row>
    <row r="51" spans="2:13" ht="15">
      <c r="B51" s="316" t="s">
        <v>229</v>
      </c>
      <c r="C51" s="328">
        <v>1413079</v>
      </c>
      <c r="D51" s="328">
        <v>76981</v>
      </c>
      <c r="E51" s="328">
        <v>29882</v>
      </c>
      <c r="F51" s="328">
        <v>41739</v>
      </c>
      <c r="G51" s="328">
        <v>5360</v>
      </c>
      <c r="H51" s="328">
        <v>1336098</v>
      </c>
      <c r="I51" s="328">
        <v>205769</v>
      </c>
      <c r="J51" s="328">
        <v>491050</v>
      </c>
      <c r="K51" s="328">
        <v>639228</v>
      </c>
      <c r="L51" s="329">
        <v>51</v>
      </c>
      <c r="M51" s="306"/>
    </row>
    <row r="52" spans="2:13" ht="16.5" customHeight="1"/>
    <row r="53" spans="2:13" ht="18">
      <c r="B53" s="319" t="s">
        <v>230</v>
      </c>
      <c r="C53" s="484"/>
      <c r="D53" s="319"/>
      <c r="E53" s="484"/>
      <c r="F53" s="484"/>
      <c r="H53" s="484"/>
      <c r="I53" s="484"/>
      <c r="J53" s="484"/>
      <c r="K53" s="484"/>
      <c r="L53" s="484"/>
    </row>
    <row r="54" spans="2:13" ht="18">
      <c r="B54" s="484"/>
      <c r="C54" s="484"/>
      <c r="D54" s="484"/>
      <c r="E54" s="484"/>
      <c r="F54" s="300" t="s">
        <v>202</v>
      </c>
      <c r="G54" s="484"/>
      <c r="H54" s="484"/>
      <c r="I54" s="484"/>
      <c r="J54" s="484"/>
      <c r="K54" s="484"/>
      <c r="L54" s="484"/>
    </row>
    <row r="55" spans="2:13" ht="30">
      <c r="B55" s="485" t="s">
        <v>203</v>
      </c>
      <c r="C55" s="487" t="s">
        <v>18</v>
      </c>
      <c r="D55" s="487" t="s">
        <v>204</v>
      </c>
      <c r="E55" s="489" t="s">
        <v>205</v>
      </c>
      <c r="F55" s="490"/>
      <c r="G55" s="491"/>
      <c r="H55" s="492" t="s">
        <v>206</v>
      </c>
      <c r="I55" s="489" t="s">
        <v>207</v>
      </c>
      <c r="J55" s="490"/>
      <c r="K55" s="490"/>
      <c r="L55" s="490"/>
      <c r="M55" s="306"/>
    </row>
    <row r="56" spans="2:13" ht="15" customHeight="1">
      <c r="B56" s="486"/>
      <c r="C56" s="488"/>
      <c r="D56" s="488"/>
      <c r="E56" s="495" t="s">
        <v>208</v>
      </c>
      <c r="F56" s="487" t="s">
        <v>209</v>
      </c>
      <c r="G56" s="487" t="s">
        <v>210</v>
      </c>
      <c r="H56" s="493"/>
      <c r="I56" s="495" t="s">
        <v>211</v>
      </c>
      <c r="J56" s="495" t="s">
        <v>20</v>
      </c>
      <c r="K56" s="487" t="s">
        <v>212</v>
      </c>
      <c r="L56" s="494" t="s">
        <v>213</v>
      </c>
      <c r="M56" s="306"/>
    </row>
    <row r="57" spans="2:13" ht="15">
      <c r="B57" s="486"/>
      <c r="C57" s="488"/>
      <c r="D57" s="488"/>
      <c r="E57" s="496"/>
      <c r="F57" s="488"/>
      <c r="G57" s="488"/>
      <c r="H57" s="493"/>
      <c r="I57" s="496"/>
      <c r="J57" s="496"/>
      <c r="K57" s="497"/>
      <c r="L57" s="320"/>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3"/>
      <c r="E60" s="483"/>
      <c r="G60" s="483" t="s">
        <v>214</v>
      </c>
      <c r="H60" s="483"/>
      <c r="I60" s="483"/>
      <c r="J60" s="483"/>
      <c r="K60" s="483"/>
      <c r="L60" s="483"/>
    </row>
    <row r="61" spans="2:13" ht="15.75" customHeight="1">
      <c r="B61" s="307"/>
      <c r="C61" s="307"/>
      <c r="D61" s="307"/>
      <c r="E61" s="307"/>
      <c r="F61" s="307"/>
      <c r="G61" s="307"/>
      <c r="H61" s="307"/>
      <c r="I61" s="307"/>
      <c r="J61" s="307"/>
      <c r="K61" s="307"/>
      <c r="L61" s="307"/>
    </row>
    <row r="62" spans="2:13" ht="15">
      <c r="B62" s="309" t="s">
        <v>215</v>
      </c>
      <c r="C62" s="321">
        <v>83900</v>
      </c>
      <c r="D62" s="321">
        <v>5741</v>
      </c>
      <c r="E62" s="322">
        <v>2277</v>
      </c>
      <c r="F62" s="322">
        <v>2883</v>
      </c>
      <c r="G62" s="321">
        <v>581</v>
      </c>
      <c r="H62" s="321">
        <v>78159</v>
      </c>
      <c r="I62" s="321">
        <v>11069</v>
      </c>
      <c r="J62" s="321">
        <v>29046</v>
      </c>
      <c r="K62" s="321">
        <v>38039</v>
      </c>
      <c r="L62" s="323">
        <v>5</v>
      </c>
      <c r="M62" s="306"/>
    </row>
    <row r="63" spans="2:13" ht="15">
      <c r="B63" s="309" t="s">
        <v>216</v>
      </c>
      <c r="C63" s="321">
        <v>97205</v>
      </c>
      <c r="D63" s="321">
        <v>5693</v>
      </c>
      <c r="E63" s="322">
        <v>1987</v>
      </c>
      <c r="F63" s="322">
        <v>3347</v>
      </c>
      <c r="G63" s="321">
        <v>359</v>
      </c>
      <c r="H63" s="321">
        <v>91512</v>
      </c>
      <c r="I63" s="321">
        <v>13704</v>
      </c>
      <c r="J63" s="321">
        <v>33306</v>
      </c>
      <c r="K63" s="321">
        <v>44498</v>
      </c>
      <c r="L63" s="323">
        <v>4</v>
      </c>
      <c r="M63" s="306"/>
    </row>
    <row r="64" spans="2:13" ht="15">
      <c r="B64" s="309" t="s">
        <v>217</v>
      </c>
      <c r="C64" s="321">
        <v>121943</v>
      </c>
      <c r="D64" s="321">
        <v>9356</v>
      </c>
      <c r="E64" s="322">
        <v>4360</v>
      </c>
      <c r="F64" s="322">
        <v>4839</v>
      </c>
      <c r="G64" s="321">
        <v>157</v>
      </c>
      <c r="H64" s="321">
        <v>112587</v>
      </c>
      <c r="I64" s="321">
        <v>18107</v>
      </c>
      <c r="J64" s="321">
        <v>42637</v>
      </c>
      <c r="K64" s="321">
        <v>51833</v>
      </c>
      <c r="L64" s="323">
        <v>10</v>
      </c>
      <c r="M64" s="306"/>
    </row>
    <row r="65" spans="2:13" ht="15" customHeight="1">
      <c r="B65" s="309" t="s">
        <v>218</v>
      </c>
      <c r="C65" s="321">
        <v>103860</v>
      </c>
      <c r="D65" s="321">
        <v>6418</v>
      </c>
      <c r="E65" s="322">
        <v>2651</v>
      </c>
      <c r="F65" s="322">
        <v>3675</v>
      </c>
      <c r="G65" s="321">
        <v>92</v>
      </c>
      <c r="H65" s="321">
        <v>97442</v>
      </c>
      <c r="I65" s="321">
        <v>14969</v>
      </c>
      <c r="J65" s="321">
        <v>35067</v>
      </c>
      <c r="K65" s="321">
        <v>47394</v>
      </c>
      <c r="L65" s="323">
        <v>12</v>
      </c>
      <c r="M65" s="306"/>
    </row>
    <row r="66" spans="2:13" ht="15">
      <c r="B66" s="309" t="s">
        <v>219</v>
      </c>
      <c r="C66" s="324">
        <v>112470</v>
      </c>
      <c r="D66" s="324">
        <v>7604</v>
      </c>
      <c r="E66" s="322">
        <v>2858</v>
      </c>
      <c r="F66" s="322">
        <v>4353</v>
      </c>
      <c r="G66" s="321">
        <v>393</v>
      </c>
      <c r="H66" s="324">
        <v>104866</v>
      </c>
      <c r="I66" s="321">
        <v>17040</v>
      </c>
      <c r="J66" s="321">
        <v>35740</v>
      </c>
      <c r="K66" s="321">
        <v>52074</v>
      </c>
      <c r="L66" s="323">
        <v>12</v>
      </c>
      <c r="M66" s="306"/>
    </row>
    <row r="67" spans="2:13" ht="15">
      <c r="B67" s="309" t="s">
        <v>220</v>
      </c>
      <c r="C67" s="321">
        <v>120156</v>
      </c>
      <c r="D67" s="321">
        <v>6461</v>
      </c>
      <c r="E67" s="322">
        <v>2259</v>
      </c>
      <c r="F67" s="322">
        <v>4088</v>
      </c>
      <c r="G67" s="321">
        <v>114</v>
      </c>
      <c r="H67" s="321">
        <v>113695</v>
      </c>
      <c r="I67" s="321">
        <v>16387</v>
      </c>
      <c r="J67" s="321">
        <v>40079</v>
      </c>
      <c r="K67" s="321">
        <v>57223</v>
      </c>
      <c r="L67" s="323">
        <v>6</v>
      </c>
      <c r="M67" s="306"/>
    </row>
    <row r="68" spans="2:13" ht="15.75" customHeight="1">
      <c r="B68" s="309" t="s">
        <v>221</v>
      </c>
      <c r="C68" s="321">
        <v>124601</v>
      </c>
      <c r="D68" s="321">
        <v>6169</v>
      </c>
      <c r="E68" s="322">
        <v>2106</v>
      </c>
      <c r="F68" s="322">
        <v>3919</v>
      </c>
      <c r="G68" s="321">
        <v>144</v>
      </c>
      <c r="H68" s="321">
        <v>118432</v>
      </c>
      <c r="I68" s="325">
        <v>17843</v>
      </c>
      <c r="J68" s="325">
        <v>41112</v>
      </c>
      <c r="K68" s="325">
        <v>59469</v>
      </c>
      <c r="L68" s="326">
        <v>8</v>
      </c>
      <c r="M68" s="306"/>
    </row>
    <row r="69" spans="2:13" ht="15">
      <c r="B69" s="309" t="s">
        <v>222</v>
      </c>
      <c r="C69" s="321">
        <v>112766</v>
      </c>
      <c r="D69" s="321">
        <v>6652</v>
      </c>
      <c r="E69" s="322">
        <v>2278</v>
      </c>
      <c r="F69" s="322">
        <v>4217</v>
      </c>
      <c r="G69" s="321">
        <v>157</v>
      </c>
      <c r="H69" s="321">
        <v>106114</v>
      </c>
      <c r="I69" s="321">
        <v>15233</v>
      </c>
      <c r="J69" s="321">
        <v>36223</v>
      </c>
      <c r="K69" s="321">
        <v>54651</v>
      </c>
      <c r="L69" s="323">
        <v>7</v>
      </c>
      <c r="M69" s="306"/>
    </row>
    <row r="70" spans="2:13" ht="15">
      <c r="B70" s="309" t="s">
        <v>223</v>
      </c>
      <c r="C70" s="321">
        <v>127669</v>
      </c>
      <c r="D70" s="321">
        <v>6143</v>
      </c>
      <c r="E70" s="322">
        <v>1834</v>
      </c>
      <c r="F70" s="322">
        <v>4173</v>
      </c>
      <c r="G70" s="321">
        <v>136</v>
      </c>
      <c r="H70" s="321">
        <v>121526</v>
      </c>
      <c r="I70" s="321">
        <v>17448</v>
      </c>
      <c r="J70" s="321">
        <v>41665</v>
      </c>
      <c r="K70" s="321">
        <v>62363</v>
      </c>
      <c r="L70" s="323">
        <v>50</v>
      </c>
      <c r="M70" s="306"/>
    </row>
    <row r="71" spans="2:13" ht="15">
      <c r="B71" s="309" t="s">
        <v>224</v>
      </c>
      <c r="C71" s="321">
        <v>133935</v>
      </c>
      <c r="D71" s="321">
        <v>6592</v>
      </c>
      <c r="E71" s="322">
        <v>1606</v>
      </c>
      <c r="F71" s="322">
        <v>4838</v>
      </c>
      <c r="G71" s="321">
        <v>148</v>
      </c>
      <c r="H71" s="321">
        <v>127343</v>
      </c>
      <c r="I71" s="321">
        <v>19284</v>
      </c>
      <c r="J71" s="321">
        <v>44437</v>
      </c>
      <c r="K71" s="321">
        <v>63514</v>
      </c>
      <c r="L71" s="323">
        <v>108</v>
      </c>
      <c r="M71" s="306"/>
    </row>
    <row r="72" spans="2:13" ht="15">
      <c r="B72" s="309" t="s">
        <v>225</v>
      </c>
      <c r="C72" s="321">
        <v>132864</v>
      </c>
      <c r="D72" s="321">
        <v>5207</v>
      </c>
      <c r="E72" s="322">
        <v>1621</v>
      </c>
      <c r="F72" s="322">
        <v>3252</v>
      </c>
      <c r="G72" s="321">
        <v>334</v>
      </c>
      <c r="H72" s="321">
        <v>127657</v>
      </c>
      <c r="I72" s="321">
        <v>18098</v>
      </c>
      <c r="J72" s="321">
        <v>43625</v>
      </c>
      <c r="K72" s="321">
        <v>65887</v>
      </c>
      <c r="L72" s="323">
        <v>47</v>
      </c>
      <c r="M72" s="306"/>
    </row>
    <row r="73" spans="2:13" ht="15">
      <c r="B73" s="309" t="s">
        <v>226</v>
      </c>
      <c r="C73" s="321">
        <v>120399</v>
      </c>
      <c r="D73" s="321">
        <v>6124</v>
      </c>
      <c r="E73" s="322">
        <v>2367</v>
      </c>
      <c r="F73" s="322">
        <v>3447</v>
      </c>
      <c r="G73" s="321">
        <v>310</v>
      </c>
      <c r="H73" s="321">
        <v>114275</v>
      </c>
      <c r="I73" s="321">
        <v>14722</v>
      </c>
      <c r="J73" s="321">
        <v>37599</v>
      </c>
      <c r="K73" s="321">
        <v>61934</v>
      </c>
      <c r="L73" s="323">
        <v>20</v>
      </c>
      <c r="M73" s="306"/>
    </row>
    <row r="74" spans="2:13" ht="15">
      <c r="B74" s="315"/>
      <c r="C74" s="322"/>
      <c r="D74" s="322"/>
      <c r="E74" s="322"/>
      <c r="F74" s="322"/>
      <c r="G74" s="322"/>
      <c r="H74" s="322"/>
      <c r="I74" s="322"/>
      <c r="J74" s="322"/>
      <c r="K74" s="322"/>
      <c r="L74" s="323"/>
      <c r="M74" s="306"/>
    </row>
    <row r="75" spans="2:13" ht="15">
      <c r="B75" s="316" t="s">
        <v>231</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6"/>
    </row>
    <row r="77" spans="2:13" ht="15.75" customHeight="1">
      <c r="C77" s="332"/>
      <c r="D77" s="332"/>
      <c r="E77" s="332"/>
      <c r="F77" s="332"/>
      <c r="G77" s="332"/>
      <c r="H77" s="332"/>
      <c r="I77" s="332"/>
      <c r="J77" s="332"/>
      <c r="K77" s="332"/>
      <c r="L77" s="332"/>
    </row>
    <row r="78" spans="2:13" ht="18">
      <c r="B78" s="319" t="s">
        <v>232</v>
      </c>
      <c r="C78" s="484"/>
      <c r="D78" s="319"/>
      <c r="E78" s="484"/>
      <c r="F78" s="484"/>
      <c r="H78" s="484"/>
      <c r="I78" s="484"/>
      <c r="J78" s="484"/>
      <c r="K78" s="484"/>
      <c r="L78" s="484"/>
    </row>
    <row r="79" spans="2:13" ht="18">
      <c r="B79" s="484"/>
      <c r="C79" s="484"/>
      <c r="D79" s="484"/>
      <c r="E79" s="484"/>
      <c r="F79" s="300" t="s">
        <v>202</v>
      </c>
      <c r="G79" s="484"/>
      <c r="H79" s="484"/>
      <c r="I79" s="484"/>
      <c r="J79" s="484"/>
      <c r="K79" s="484"/>
      <c r="L79" s="484"/>
    </row>
    <row r="80" spans="2:13" ht="30">
      <c r="B80" s="485" t="s">
        <v>203</v>
      </c>
      <c r="C80" s="487" t="s">
        <v>18</v>
      </c>
      <c r="D80" s="487" t="s">
        <v>204</v>
      </c>
      <c r="E80" s="489" t="s">
        <v>205</v>
      </c>
      <c r="F80" s="490"/>
      <c r="G80" s="491"/>
      <c r="H80" s="492" t="s">
        <v>206</v>
      </c>
      <c r="I80" s="489" t="s">
        <v>207</v>
      </c>
      <c r="J80" s="490"/>
      <c r="K80" s="490"/>
      <c r="L80" s="490"/>
      <c r="M80" s="306"/>
    </row>
    <row r="81" spans="2:13" ht="15">
      <c r="B81" s="486"/>
      <c r="C81" s="488"/>
      <c r="D81" s="488"/>
      <c r="E81" s="495" t="s">
        <v>208</v>
      </c>
      <c r="F81" s="487" t="s">
        <v>209</v>
      </c>
      <c r="G81" s="487" t="s">
        <v>210</v>
      </c>
      <c r="H81" s="493"/>
      <c r="I81" s="495" t="s">
        <v>211</v>
      </c>
      <c r="J81" s="495" t="s">
        <v>20</v>
      </c>
      <c r="K81" s="487" t="s">
        <v>212</v>
      </c>
      <c r="L81" s="494" t="s">
        <v>213</v>
      </c>
      <c r="M81" s="306"/>
    </row>
    <row r="82" spans="2:13" ht="15">
      <c r="B82" s="486"/>
      <c r="C82" s="488"/>
      <c r="D82" s="488"/>
      <c r="E82" s="496"/>
      <c r="F82" s="488"/>
      <c r="G82" s="488"/>
      <c r="H82" s="493"/>
      <c r="I82" s="496"/>
      <c r="J82" s="496"/>
      <c r="K82" s="497"/>
      <c r="L82" s="320"/>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3"/>
      <c r="E85" s="483"/>
      <c r="G85" s="483" t="s">
        <v>214</v>
      </c>
      <c r="H85" s="483"/>
      <c r="I85" s="483"/>
      <c r="J85" s="483"/>
      <c r="K85" s="483"/>
      <c r="L85" s="483"/>
      <c r="M85" s="306"/>
    </row>
    <row r="86" spans="2:13" ht="12.75">
      <c r="B86" s="307"/>
      <c r="C86" s="307"/>
      <c r="D86" s="307"/>
      <c r="E86" s="307"/>
      <c r="F86" s="307"/>
      <c r="G86" s="307"/>
      <c r="H86" s="307"/>
      <c r="I86" s="307"/>
      <c r="J86" s="307"/>
      <c r="K86" s="307"/>
      <c r="L86" s="307"/>
      <c r="M86" s="306"/>
    </row>
    <row r="87" spans="2:13" ht="15">
      <c r="B87" s="309" t="s">
        <v>215</v>
      </c>
      <c r="C87" s="321">
        <v>112561</v>
      </c>
      <c r="D87" s="321">
        <v>7269</v>
      </c>
      <c r="E87" s="322">
        <v>2961</v>
      </c>
      <c r="F87" s="322">
        <v>4094</v>
      </c>
      <c r="G87" s="321">
        <v>214</v>
      </c>
      <c r="H87" s="321">
        <v>105292</v>
      </c>
      <c r="I87" s="321">
        <v>14362</v>
      </c>
      <c r="J87" s="321">
        <v>33796</v>
      </c>
      <c r="K87" s="321">
        <v>57000</v>
      </c>
      <c r="L87" s="323">
        <v>134</v>
      </c>
      <c r="M87" s="306"/>
    </row>
    <row r="88" spans="2:13" ht="15">
      <c r="B88" s="309" t="s">
        <v>216</v>
      </c>
      <c r="C88" s="321">
        <v>109077</v>
      </c>
      <c r="D88" s="321">
        <v>6316</v>
      </c>
      <c r="E88" s="322">
        <v>2645</v>
      </c>
      <c r="F88" s="322">
        <v>3187</v>
      </c>
      <c r="G88" s="321">
        <v>484</v>
      </c>
      <c r="H88" s="321">
        <v>102761</v>
      </c>
      <c r="I88" s="321">
        <v>14691</v>
      </c>
      <c r="J88" s="321">
        <v>32213</v>
      </c>
      <c r="K88" s="321">
        <v>55847</v>
      </c>
      <c r="L88" s="323">
        <v>10</v>
      </c>
      <c r="M88" s="306"/>
    </row>
    <row r="89" spans="2:13" ht="15">
      <c r="B89" s="309" t="s">
        <v>217</v>
      </c>
      <c r="C89" s="321">
        <v>130700</v>
      </c>
      <c r="D89" s="321">
        <v>6991</v>
      </c>
      <c r="E89" s="322">
        <v>3137</v>
      </c>
      <c r="F89" s="322">
        <v>3724</v>
      </c>
      <c r="G89" s="321">
        <v>130</v>
      </c>
      <c r="H89" s="321">
        <v>123709</v>
      </c>
      <c r="I89" s="321">
        <v>18690</v>
      </c>
      <c r="J89" s="321">
        <v>41521</v>
      </c>
      <c r="K89" s="321">
        <v>63498</v>
      </c>
      <c r="L89" s="323">
        <v>0</v>
      </c>
      <c r="M89" s="306"/>
    </row>
    <row r="90" spans="2:13" ht="15">
      <c r="B90" s="309" t="s">
        <v>218</v>
      </c>
      <c r="C90" s="321">
        <v>110848</v>
      </c>
      <c r="D90" s="321">
        <v>7885</v>
      </c>
      <c r="E90" s="322">
        <v>3953</v>
      </c>
      <c r="F90" s="322">
        <v>3801</v>
      </c>
      <c r="G90" s="321">
        <v>131</v>
      </c>
      <c r="H90" s="321">
        <v>102963</v>
      </c>
      <c r="I90" s="321">
        <v>15359</v>
      </c>
      <c r="J90" s="321">
        <v>34533</v>
      </c>
      <c r="K90" s="321">
        <v>53071</v>
      </c>
      <c r="L90" s="323">
        <v>0</v>
      </c>
      <c r="M90" s="306"/>
    </row>
    <row r="91" spans="2:13" ht="15">
      <c r="B91" s="309" t="s">
        <v>219</v>
      </c>
      <c r="C91" s="324">
        <v>112741</v>
      </c>
      <c r="D91" s="324">
        <v>6588</v>
      </c>
      <c r="E91" s="322">
        <v>2591</v>
      </c>
      <c r="F91" s="322">
        <v>3709</v>
      </c>
      <c r="G91" s="321">
        <v>288</v>
      </c>
      <c r="H91" s="324">
        <v>106153</v>
      </c>
      <c r="I91" s="321">
        <v>16207</v>
      </c>
      <c r="J91" s="321">
        <v>35142</v>
      </c>
      <c r="K91" s="321">
        <v>54804</v>
      </c>
      <c r="L91" s="323">
        <v>0</v>
      </c>
      <c r="M91" s="306"/>
    </row>
    <row r="92" spans="2:13" ht="15">
      <c r="B92" s="309" t="s">
        <v>220</v>
      </c>
      <c r="C92" s="321">
        <v>113572</v>
      </c>
      <c r="D92" s="321">
        <v>5596</v>
      </c>
      <c r="E92" s="322">
        <v>2136</v>
      </c>
      <c r="F92" s="322">
        <v>3336</v>
      </c>
      <c r="G92" s="321">
        <v>124</v>
      </c>
      <c r="H92" s="321">
        <v>107976</v>
      </c>
      <c r="I92" s="321">
        <v>19189</v>
      </c>
      <c r="J92" s="321">
        <v>41161</v>
      </c>
      <c r="K92" s="321">
        <v>47626</v>
      </c>
      <c r="L92" s="323">
        <v>0</v>
      </c>
      <c r="M92" s="306"/>
    </row>
    <row r="93" spans="2:13" ht="15">
      <c r="B93" s="309" t="s">
        <v>221</v>
      </c>
      <c r="C93" s="321">
        <v>107320</v>
      </c>
      <c r="D93" s="321">
        <v>6343</v>
      </c>
      <c r="E93" s="322">
        <v>2828</v>
      </c>
      <c r="F93" s="322">
        <v>3175</v>
      </c>
      <c r="G93" s="321">
        <v>340</v>
      </c>
      <c r="H93" s="321">
        <v>100977</v>
      </c>
      <c r="I93" s="325">
        <v>15242</v>
      </c>
      <c r="J93" s="325">
        <v>36412</v>
      </c>
      <c r="K93" s="325">
        <v>49323</v>
      </c>
      <c r="L93" s="326">
        <v>0</v>
      </c>
      <c r="M93" s="306"/>
    </row>
    <row r="94" spans="2:13" ht="15">
      <c r="B94" s="309" t="s">
        <v>222</v>
      </c>
      <c r="C94" s="321">
        <v>107606</v>
      </c>
      <c r="D94" s="321">
        <v>7100</v>
      </c>
      <c r="E94" s="322">
        <v>2545</v>
      </c>
      <c r="F94" s="322">
        <v>4414</v>
      </c>
      <c r="G94" s="321">
        <v>141</v>
      </c>
      <c r="H94" s="321">
        <v>100506</v>
      </c>
      <c r="I94" s="321">
        <v>14346</v>
      </c>
      <c r="J94" s="321">
        <v>38260</v>
      </c>
      <c r="K94" s="321">
        <v>47888</v>
      </c>
      <c r="L94" s="323">
        <v>12</v>
      </c>
      <c r="M94" s="306"/>
    </row>
    <row r="95" spans="2:13" ht="15">
      <c r="B95" s="309" t="s">
        <v>223</v>
      </c>
      <c r="C95" s="321">
        <v>114839</v>
      </c>
      <c r="D95" s="321">
        <v>5922</v>
      </c>
      <c r="E95" s="322">
        <v>1996</v>
      </c>
      <c r="F95" s="322">
        <v>3788</v>
      </c>
      <c r="G95" s="321">
        <v>138</v>
      </c>
      <c r="H95" s="321">
        <v>108917</v>
      </c>
      <c r="I95" s="321">
        <v>15899</v>
      </c>
      <c r="J95" s="321">
        <v>40817</v>
      </c>
      <c r="K95" s="321">
        <v>52201</v>
      </c>
      <c r="L95" s="323">
        <v>0</v>
      </c>
      <c r="M95" s="306"/>
    </row>
    <row r="96" spans="2:13" ht="15">
      <c r="B96" s="327" t="s">
        <v>224</v>
      </c>
      <c r="C96" s="321">
        <v>117095</v>
      </c>
      <c r="D96" s="321">
        <v>5393</v>
      </c>
      <c r="E96" s="322">
        <v>1697</v>
      </c>
      <c r="F96" s="322">
        <v>3512</v>
      </c>
      <c r="G96" s="321">
        <v>184</v>
      </c>
      <c r="H96" s="321">
        <v>111702</v>
      </c>
      <c r="I96" s="321">
        <v>16611</v>
      </c>
      <c r="J96" s="321">
        <v>43924</v>
      </c>
      <c r="K96" s="321">
        <v>51167</v>
      </c>
      <c r="L96" s="323">
        <v>0</v>
      </c>
      <c r="M96" s="306"/>
    </row>
    <row r="97" spans="2:15" ht="15">
      <c r="B97" s="327" t="s">
        <v>225</v>
      </c>
      <c r="C97" s="321">
        <v>110633</v>
      </c>
      <c r="D97" s="321">
        <v>6574</v>
      </c>
      <c r="E97" s="322">
        <v>1632</v>
      </c>
      <c r="F97" s="322">
        <v>4807</v>
      </c>
      <c r="G97" s="321">
        <v>135</v>
      </c>
      <c r="H97" s="321">
        <v>104059</v>
      </c>
      <c r="I97" s="321">
        <v>15314</v>
      </c>
      <c r="J97" s="321">
        <v>40847</v>
      </c>
      <c r="K97" s="321">
        <v>47898</v>
      </c>
      <c r="L97" s="323">
        <v>0</v>
      </c>
      <c r="M97" s="306"/>
    </row>
    <row r="98" spans="2:15" ht="15">
      <c r="B98" s="327" t="s">
        <v>226</v>
      </c>
      <c r="C98" s="321">
        <v>110226</v>
      </c>
      <c r="D98" s="321">
        <v>4842</v>
      </c>
      <c r="E98" s="322">
        <v>1921</v>
      </c>
      <c r="F98" s="322">
        <v>2749</v>
      </c>
      <c r="G98" s="321">
        <v>172</v>
      </c>
      <c r="H98" s="321">
        <v>105384</v>
      </c>
      <c r="I98" s="321">
        <v>13769</v>
      </c>
      <c r="J98" s="321">
        <v>39645</v>
      </c>
      <c r="K98" s="321">
        <v>51970</v>
      </c>
      <c r="L98" s="323">
        <v>0</v>
      </c>
      <c r="M98" s="306"/>
    </row>
    <row r="99" spans="2:15" ht="15">
      <c r="B99" s="315"/>
      <c r="C99" s="322"/>
      <c r="D99" s="322"/>
      <c r="E99" s="322"/>
      <c r="F99" s="322"/>
      <c r="G99" s="322"/>
      <c r="H99" s="322"/>
      <c r="I99" s="322"/>
      <c r="J99" s="322"/>
      <c r="K99" s="322"/>
      <c r="L99" s="323"/>
      <c r="M99" s="306"/>
    </row>
    <row r="100" spans="2:15" ht="15">
      <c r="B100" s="316" t="s">
        <v>233</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6"/>
    </row>
    <row r="102" spans="2:15" ht="12.75">
      <c r="C102" s="333"/>
      <c r="D102" s="333"/>
      <c r="E102" s="333"/>
      <c r="F102" s="333"/>
      <c r="G102" s="333"/>
      <c r="H102" s="333"/>
      <c r="I102" s="333"/>
      <c r="J102" s="333"/>
      <c r="K102" s="333"/>
      <c r="L102" s="333"/>
    </row>
    <row r="103" spans="2:15" ht="18">
      <c r="B103" s="319" t="s">
        <v>234</v>
      </c>
      <c r="C103" s="484"/>
      <c r="D103" s="319"/>
      <c r="E103" s="484"/>
      <c r="F103" s="484"/>
      <c r="H103" s="484"/>
      <c r="I103" s="484"/>
      <c r="J103" s="484"/>
      <c r="K103" s="484"/>
      <c r="L103" s="484"/>
    </row>
    <row r="104" spans="2:15" ht="18">
      <c r="B104" s="484"/>
      <c r="C104" s="484"/>
      <c r="D104" s="484"/>
      <c r="E104" s="484"/>
      <c r="F104" s="300" t="s">
        <v>202</v>
      </c>
      <c r="G104" s="484"/>
      <c r="H104" s="484"/>
      <c r="I104" s="484"/>
      <c r="J104" s="484"/>
      <c r="K104" s="484"/>
      <c r="L104" s="484"/>
    </row>
    <row r="105" spans="2:15" ht="30">
      <c r="B105" s="485" t="s">
        <v>203</v>
      </c>
      <c r="C105" s="487" t="s">
        <v>18</v>
      </c>
      <c r="D105" s="487" t="s">
        <v>204</v>
      </c>
      <c r="E105" s="489" t="s">
        <v>205</v>
      </c>
      <c r="F105" s="490"/>
      <c r="G105" s="491"/>
      <c r="H105" s="492" t="s">
        <v>206</v>
      </c>
      <c r="I105" s="489" t="s">
        <v>207</v>
      </c>
      <c r="J105" s="490"/>
      <c r="K105" s="490"/>
      <c r="L105" s="490"/>
      <c r="N105" s="1764"/>
      <c r="O105" s="1764"/>
    </row>
    <row r="106" spans="2:15" ht="15">
      <c r="B106" s="486"/>
      <c r="C106" s="488"/>
      <c r="D106" s="488"/>
      <c r="E106" s="495" t="s">
        <v>208</v>
      </c>
      <c r="F106" s="487" t="s">
        <v>209</v>
      </c>
      <c r="G106" s="487" t="s">
        <v>210</v>
      </c>
      <c r="H106" s="493"/>
      <c r="I106" s="495" t="s">
        <v>211</v>
      </c>
      <c r="J106" s="495" t="s">
        <v>20</v>
      </c>
      <c r="K106" s="487" t="s">
        <v>212</v>
      </c>
      <c r="L106" s="494" t="s">
        <v>213</v>
      </c>
    </row>
    <row r="107" spans="2:15" ht="15">
      <c r="B107" s="486"/>
      <c r="C107" s="488"/>
      <c r="D107" s="488"/>
      <c r="E107" s="496"/>
      <c r="F107" s="488"/>
      <c r="G107" s="488"/>
      <c r="H107" s="493"/>
      <c r="I107" s="496"/>
      <c r="J107" s="496"/>
      <c r="K107" s="497"/>
      <c r="L107" s="320"/>
      <c r="N107" s="334"/>
      <c r="O107" s="335"/>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3"/>
      <c r="E110" s="483"/>
      <c r="G110" s="483" t="s">
        <v>214</v>
      </c>
      <c r="H110" s="483"/>
      <c r="I110" s="483"/>
      <c r="J110" s="483"/>
      <c r="K110" s="483"/>
      <c r="L110" s="483"/>
    </row>
    <row r="111" spans="2:15" ht="12.75">
      <c r="B111" s="307"/>
      <c r="C111" s="307"/>
      <c r="D111" s="307"/>
      <c r="E111" s="307"/>
      <c r="F111" s="307"/>
      <c r="G111" s="307"/>
      <c r="H111" s="307"/>
      <c r="I111" s="307"/>
      <c r="J111" s="307"/>
      <c r="K111" s="307"/>
      <c r="L111" s="307"/>
    </row>
    <row r="112" spans="2:15" ht="15">
      <c r="B112" s="309" t="s">
        <v>215</v>
      </c>
      <c r="C112" s="324">
        <v>88074</v>
      </c>
      <c r="D112" s="324">
        <v>4966</v>
      </c>
      <c r="E112" s="336">
        <v>1895</v>
      </c>
      <c r="F112" s="336">
        <v>2936</v>
      </c>
      <c r="G112" s="324">
        <v>135</v>
      </c>
      <c r="H112" s="337">
        <v>83108</v>
      </c>
      <c r="I112" s="324">
        <v>11335</v>
      </c>
      <c r="J112" s="337">
        <v>29439</v>
      </c>
      <c r="K112" s="337">
        <v>42334</v>
      </c>
      <c r="L112" s="338">
        <v>0</v>
      </c>
    </row>
    <row r="113" spans="2:15" ht="15">
      <c r="B113" s="309" t="s">
        <v>216</v>
      </c>
      <c r="C113" s="321">
        <v>84039</v>
      </c>
      <c r="D113" s="321">
        <v>5111</v>
      </c>
      <c r="E113" s="322">
        <v>2084</v>
      </c>
      <c r="F113" s="322">
        <v>2578</v>
      </c>
      <c r="G113" s="321">
        <v>449</v>
      </c>
      <c r="H113" s="321">
        <v>78928</v>
      </c>
      <c r="I113" s="321">
        <v>10671</v>
      </c>
      <c r="J113" s="321">
        <v>26527</v>
      </c>
      <c r="K113" s="321">
        <v>41730</v>
      </c>
      <c r="L113" s="323">
        <v>0</v>
      </c>
    </row>
    <row r="114" spans="2:15" ht="15">
      <c r="B114" s="309" t="s">
        <v>217</v>
      </c>
      <c r="C114" s="321">
        <v>124698</v>
      </c>
      <c r="D114" s="321">
        <v>6555</v>
      </c>
      <c r="E114" s="322">
        <v>2937</v>
      </c>
      <c r="F114" s="322">
        <v>3400</v>
      </c>
      <c r="G114" s="321">
        <v>218</v>
      </c>
      <c r="H114" s="321">
        <v>118143</v>
      </c>
      <c r="I114" s="321">
        <v>18187</v>
      </c>
      <c r="J114" s="321">
        <v>38810</v>
      </c>
      <c r="K114" s="321">
        <v>61146</v>
      </c>
      <c r="L114" s="323">
        <v>0</v>
      </c>
    </row>
    <row r="115" spans="2:15" ht="15">
      <c r="B115" s="309" t="s">
        <v>218</v>
      </c>
      <c r="C115" s="321">
        <v>92694</v>
      </c>
      <c r="D115" s="321">
        <v>5545</v>
      </c>
      <c r="E115" s="322">
        <v>2379</v>
      </c>
      <c r="F115" s="322">
        <v>3006</v>
      </c>
      <c r="G115" s="321">
        <v>160</v>
      </c>
      <c r="H115" s="321">
        <v>87149</v>
      </c>
      <c r="I115" s="321">
        <v>13286</v>
      </c>
      <c r="J115" s="321">
        <v>31469</v>
      </c>
      <c r="K115" s="321">
        <v>42394</v>
      </c>
      <c r="L115" s="323">
        <v>0</v>
      </c>
    </row>
    <row r="116" spans="2:15" ht="15">
      <c r="B116" s="309" t="s">
        <v>219</v>
      </c>
      <c r="C116" s="324">
        <v>118251</v>
      </c>
      <c r="D116" s="324">
        <v>5697</v>
      </c>
      <c r="E116" s="322">
        <v>2230</v>
      </c>
      <c r="F116" s="322">
        <v>3293</v>
      </c>
      <c r="G116" s="321">
        <v>174</v>
      </c>
      <c r="H116" s="324">
        <v>112554</v>
      </c>
      <c r="I116" s="321">
        <v>17224</v>
      </c>
      <c r="J116" s="321">
        <v>37242</v>
      </c>
      <c r="K116" s="321">
        <v>58088</v>
      </c>
      <c r="L116" s="323">
        <v>0</v>
      </c>
    </row>
    <row r="117" spans="2:15" ht="15">
      <c r="B117" s="309" t="s">
        <v>220</v>
      </c>
      <c r="C117" s="321">
        <v>113078</v>
      </c>
      <c r="D117" s="321">
        <v>5174</v>
      </c>
      <c r="E117" s="322">
        <v>1889</v>
      </c>
      <c r="F117" s="322">
        <v>3124</v>
      </c>
      <c r="G117" s="321">
        <v>161</v>
      </c>
      <c r="H117" s="321">
        <v>107904</v>
      </c>
      <c r="I117" s="321">
        <v>14580</v>
      </c>
      <c r="J117" s="321">
        <v>36857</v>
      </c>
      <c r="K117" s="321">
        <v>56460</v>
      </c>
      <c r="L117" s="323">
        <v>7</v>
      </c>
    </row>
    <row r="118" spans="2:15" ht="15">
      <c r="B118" s="309" t="s">
        <v>221</v>
      </c>
      <c r="C118" s="321">
        <v>103279</v>
      </c>
      <c r="D118" s="321">
        <v>4741</v>
      </c>
      <c r="E118" s="322">
        <v>1772</v>
      </c>
      <c r="F118" s="322">
        <v>2797</v>
      </c>
      <c r="G118" s="321">
        <v>172</v>
      </c>
      <c r="H118" s="321">
        <v>98538</v>
      </c>
      <c r="I118" s="325">
        <v>13237</v>
      </c>
      <c r="J118" s="325">
        <v>36277</v>
      </c>
      <c r="K118" s="325">
        <v>49014</v>
      </c>
      <c r="L118" s="326">
        <v>10</v>
      </c>
    </row>
    <row r="119" spans="2:15" ht="15">
      <c r="B119" s="309" t="s">
        <v>222</v>
      </c>
      <c r="C119" s="321">
        <v>99116</v>
      </c>
      <c r="D119" s="321">
        <v>5016</v>
      </c>
      <c r="E119" s="322">
        <v>1843</v>
      </c>
      <c r="F119" s="322">
        <v>2994</v>
      </c>
      <c r="G119" s="321">
        <v>179</v>
      </c>
      <c r="H119" s="321">
        <v>94100</v>
      </c>
      <c r="I119" s="321">
        <v>12819</v>
      </c>
      <c r="J119" s="321">
        <v>36213</v>
      </c>
      <c r="K119" s="321">
        <v>45061</v>
      </c>
      <c r="L119" s="323">
        <v>7</v>
      </c>
    </row>
    <row r="120" spans="2:15" ht="15">
      <c r="B120" s="309" t="s">
        <v>223</v>
      </c>
      <c r="C120" s="321">
        <v>100767</v>
      </c>
      <c r="D120" s="321">
        <v>4554</v>
      </c>
      <c r="E120" s="322">
        <v>1426</v>
      </c>
      <c r="F120" s="322">
        <v>2939</v>
      </c>
      <c r="G120" s="321">
        <v>189</v>
      </c>
      <c r="H120" s="321">
        <v>96213</v>
      </c>
      <c r="I120" s="321">
        <v>13486</v>
      </c>
      <c r="J120" s="321">
        <v>37044</v>
      </c>
      <c r="K120" s="321">
        <v>45683</v>
      </c>
      <c r="L120" s="323">
        <v>0</v>
      </c>
    </row>
    <row r="121" spans="2:15" ht="15">
      <c r="B121" s="327" t="s">
        <v>224</v>
      </c>
      <c r="C121" s="321">
        <v>111953</v>
      </c>
      <c r="D121" s="321">
        <v>4646</v>
      </c>
      <c r="E121" s="322">
        <v>1628</v>
      </c>
      <c r="F121" s="322">
        <v>2825</v>
      </c>
      <c r="G121" s="321">
        <v>193</v>
      </c>
      <c r="H121" s="321">
        <v>107307</v>
      </c>
      <c r="I121" s="321">
        <v>16054</v>
      </c>
      <c r="J121" s="321">
        <v>44030</v>
      </c>
      <c r="K121" s="321">
        <v>47223</v>
      </c>
      <c r="L121" s="323">
        <v>0</v>
      </c>
      <c r="N121" s="1764"/>
      <c r="O121" s="1764"/>
    </row>
    <row r="122" spans="2:15" ht="15">
      <c r="B122" s="327" t="s">
        <v>225</v>
      </c>
      <c r="C122" s="321">
        <v>106928</v>
      </c>
      <c r="D122" s="321">
        <v>5916</v>
      </c>
      <c r="E122" s="322">
        <v>1406</v>
      </c>
      <c r="F122" s="322">
        <v>4331</v>
      </c>
      <c r="G122" s="321">
        <v>179</v>
      </c>
      <c r="H122" s="321">
        <v>101012</v>
      </c>
      <c r="I122" s="321">
        <v>15280</v>
      </c>
      <c r="J122" s="321">
        <v>39118</v>
      </c>
      <c r="K122" s="321">
        <v>46614</v>
      </c>
      <c r="L122" s="323">
        <v>0</v>
      </c>
    </row>
    <row r="123" spans="2:15" ht="15">
      <c r="B123" s="327" t="s">
        <v>226</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235</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236</v>
      </c>
      <c r="C128" s="484"/>
      <c r="D128" s="319"/>
      <c r="E128" s="484"/>
      <c r="F128" s="484"/>
      <c r="H128" s="484"/>
      <c r="I128" s="484"/>
      <c r="J128" s="484"/>
      <c r="K128" s="484"/>
      <c r="L128" s="484"/>
    </row>
    <row r="129" spans="2:12" ht="18">
      <c r="B129" s="484"/>
      <c r="C129" s="484"/>
      <c r="D129" s="484"/>
      <c r="E129" s="484"/>
      <c r="F129" s="300" t="s">
        <v>202</v>
      </c>
      <c r="G129" s="484"/>
      <c r="H129" s="484"/>
      <c r="I129" s="484"/>
      <c r="J129" s="484"/>
      <c r="K129" s="484"/>
      <c r="L129" s="484"/>
    </row>
    <row r="130" spans="2:12" ht="30">
      <c r="B130" s="485" t="s">
        <v>203</v>
      </c>
      <c r="C130" s="487" t="s">
        <v>18</v>
      </c>
      <c r="D130" s="487" t="s">
        <v>204</v>
      </c>
      <c r="E130" s="489" t="s">
        <v>205</v>
      </c>
      <c r="F130" s="490"/>
      <c r="G130" s="491"/>
      <c r="H130" s="492" t="s">
        <v>206</v>
      </c>
      <c r="I130" s="489" t="s">
        <v>207</v>
      </c>
      <c r="J130" s="490"/>
      <c r="K130" s="490"/>
      <c r="L130" s="490"/>
    </row>
    <row r="131" spans="2:12" ht="15">
      <c r="B131" s="486"/>
      <c r="C131" s="488"/>
      <c r="D131" s="488"/>
      <c r="E131" s="495" t="s">
        <v>208</v>
      </c>
      <c r="F131" s="487" t="s">
        <v>209</v>
      </c>
      <c r="G131" s="487" t="s">
        <v>210</v>
      </c>
      <c r="H131" s="493"/>
      <c r="I131" s="495" t="s">
        <v>211</v>
      </c>
      <c r="J131" s="495" t="s">
        <v>20</v>
      </c>
      <c r="K131" s="487" t="s">
        <v>212</v>
      </c>
      <c r="L131" s="494" t="s">
        <v>213</v>
      </c>
    </row>
    <row r="132" spans="2:12" ht="15">
      <c r="B132" s="486"/>
      <c r="C132" s="488"/>
      <c r="D132" s="488"/>
      <c r="E132" s="496"/>
      <c r="F132" s="488"/>
      <c r="G132" s="488"/>
      <c r="H132" s="493"/>
      <c r="I132" s="496"/>
      <c r="J132" s="496"/>
      <c r="K132" s="497"/>
      <c r="L132" s="320"/>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3"/>
      <c r="E135" s="483"/>
      <c r="G135" s="483" t="s">
        <v>214</v>
      </c>
      <c r="H135" s="483"/>
      <c r="I135" s="483"/>
      <c r="J135" s="483"/>
      <c r="K135" s="483"/>
      <c r="L135" s="483"/>
    </row>
    <row r="136" spans="2:12" ht="12.75">
      <c r="B136" s="307"/>
      <c r="C136" s="307"/>
      <c r="D136" s="307"/>
      <c r="E136" s="307"/>
      <c r="F136" s="307"/>
      <c r="G136" s="307"/>
      <c r="H136" s="307"/>
      <c r="I136" s="307"/>
      <c r="J136" s="307"/>
      <c r="K136" s="307"/>
      <c r="L136" s="307"/>
    </row>
    <row r="137" spans="2:12" ht="15">
      <c r="B137" s="309" t="s">
        <v>215</v>
      </c>
      <c r="C137" s="324">
        <v>98825</v>
      </c>
      <c r="D137" s="324">
        <v>5077</v>
      </c>
      <c r="E137" s="336">
        <v>1951</v>
      </c>
      <c r="F137" s="336">
        <v>2934</v>
      </c>
      <c r="G137" s="324">
        <v>192</v>
      </c>
      <c r="H137" s="337">
        <v>93748</v>
      </c>
      <c r="I137" s="324">
        <v>12592</v>
      </c>
      <c r="J137" s="337">
        <v>33704</v>
      </c>
      <c r="K137" s="337">
        <v>47452</v>
      </c>
      <c r="L137" s="338">
        <v>0</v>
      </c>
    </row>
    <row r="138" spans="2:12" ht="15">
      <c r="B138" s="309" t="s">
        <v>216</v>
      </c>
      <c r="C138" s="321">
        <v>96358</v>
      </c>
      <c r="D138" s="321">
        <v>3952</v>
      </c>
      <c r="E138" s="322">
        <v>1338</v>
      </c>
      <c r="F138" s="322">
        <v>2444</v>
      </c>
      <c r="G138" s="321">
        <v>170</v>
      </c>
      <c r="H138" s="321">
        <v>92406</v>
      </c>
      <c r="I138" s="321">
        <v>13204</v>
      </c>
      <c r="J138" s="321">
        <v>30916</v>
      </c>
      <c r="K138" s="321">
        <v>48286</v>
      </c>
      <c r="L138" s="323">
        <v>0</v>
      </c>
    </row>
    <row r="139" spans="2:12" ht="15">
      <c r="B139" s="309" t="s">
        <v>217</v>
      </c>
      <c r="C139" s="321">
        <v>102617</v>
      </c>
      <c r="D139" s="321">
        <v>5781</v>
      </c>
      <c r="E139" s="322">
        <v>2534</v>
      </c>
      <c r="F139" s="322">
        <v>2928</v>
      </c>
      <c r="G139" s="321">
        <v>319</v>
      </c>
      <c r="H139" s="321">
        <v>96836</v>
      </c>
      <c r="I139" s="321">
        <v>14531</v>
      </c>
      <c r="J139" s="321">
        <v>32396</v>
      </c>
      <c r="K139" s="321">
        <v>49909</v>
      </c>
      <c r="L139" s="323">
        <v>0</v>
      </c>
    </row>
    <row r="140" spans="2:12" ht="15">
      <c r="B140" s="309" t="s">
        <v>218</v>
      </c>
      <c r="C140" s="321">
        <v>98159</v>
      </c>
      <c r="D140" s="321">
        <v>4984</v>
      </c>
      <c r="E140" s="322">
        <v>1996</v>
      </c>
      <c r="F140" s="322">
        <v>2917</v>
      </c>
      <c r="G140" s="321">
        <v>71</v>
      </c>
      <c r="H140" s="321">
        <v>93175</v>
      </c>
      <c r="I140" s="321">
        <v>13624</v>
      </c>
      <c r="J140" s="321">
        <v>28719</v>
      </c>
      <c r="K140" s="321">
        <v>50832</v>
      </c>
      <c r="L140" s="323">
        <v>0</v>
      </c>
    </row>
    <row r="141" spans="2:12" ht="15">
      <c r="B141" s="309" t="s">
        <v>219</v>
      </c>
      <c r="C141" s="324">
        <v>105455</v>
      </c>
      <c r="D141" s="324">
        <v>5233</v>
      </c>
      <c r="E141" s="322">
        <v>1970</v>
      </c>
      <c r="F141" s="322">
        <v>3179</v>
      </c>
      <c r="G141" s="321">
        <v>84</v>
      </c>
      <c r="H141" s="324">
        <v>100222</v>
      </c>
      <c r="I141" s="321">
        <v>15215</v>
      </c>
      <c r="J141" s="321">
        <v>30197</v>
      </c>
      <c r="K141" s="321">
        <v>54810</v>
      </c>
      <c r="L141" s="323">
        <v>0</v>
      </c>
    </row>
    <row r="142" spans="2:12" ht="15">
      <c r="B142" s="309" t="s">
        <v>220</v>
      </c>
      <c r="C142" s="321">
        <v>109247</v>
      </c>
      <c r="D142" s="321">
        <v>4601</v>
      </c>
      <c r="E142" s="322">
        <v>1793</v>
      </c>
      <c r="F142" s="322">
        <v>2741</v>
      </c>
      <c r="G142" s="321">
        <v>67</v>
      </c>
      <c r="H142" s="321">
        <v>104646</v>
      </c>
      <c r="I142" s="321">
        <v>14099</v>
      </c>
      <c r="J142" s="321">
        <v>31176</v>
      </c>
      <c r="K142" s="321">
        <v>59253</v>
      </c>
      <c r="L142" s="323">
        <v>118</v>
      </c>
    </row>
    <row r="143" spans="2:12" ht="15">
      <c r="B143" s="309" t="s">
        <v>221</v>
      </c>
      <c r="C143" s="321">
        <v>110620</v>
      </c>
      <c r="D143" s="321">
        <v>4972</v>
      </c>
      <c r="E143" s="322">
        <v>1781</v>
      </c>
      <c r="F143" s="322">
        <v>2775</v>
      </c>
      <c r="G143" s="321">
        <v>416</v>
      </c>
      <c r="H143" s="321">
        <v>105648</v>
      </c>
      <c r="I143" s="325">
        <v>14921</v>
      </c>
      <c r="J143" s="325">
        <v>33005</v>
      </c>
      <c r="K143" s="325">
        <v>57722</v>
      </c>
      <c r="L143" s="326">
        <v>0</v>
      </c>
    </row>
    <row r="144" spans="2:12" ht="15">
      <c r="B144" s="309" t="s">
        <v>222</v>
      </c>
      <c r="C144" s="321">
        <v>96801</v>
      </c>
      <c r="D144" s="321">
        <v>5179</v>
      </c>
      <c r="E144" s="322">
        <v>1821</v>
      </c>
      <c r="F144" s="322">
        <v>3229</v>
      </c>
      <c r="G144" s="321">
        <v>129</v>
      </c>
      <c r="H144" s="321">
        <v>91622</v>
      </c>
      <c r="I144" s="321">
        <v>12796</v>
      </c>
      <c r="J144" s="321">
        <v>30272</v>
      </c>
      <c r="K144" s="321">
        <v>48554</v>
      </c>
      <c r="L144" s="323">
        <v>0</v>
      </c>
    </row>
    <row r="145" spans="2:15" ht="15">
      <c r="B145" s="309" t="s">
        <v>223</v>
      </c>
      <c r="C145" s="321">
        <v>107646</v>
      </c>
      <c r="D145" s="321">
        <v>4825</v>
      </c>
      <c r="E145" s="322">
        <v>1418</v>
      </c>
      <c r="F145" s="322">
        <v>3246</v>
      </c>
      <c r="G145" s="321">
        <v>161</v>
      </c>
      <c r="H145" s="321">
        <v>102821</v>
      </c>
      <c r="I145" s="321">
        <v>14240</v>
      </c>
      <c r="J145" s="321">
        <v>34885</v>
      </c>
      <c r="K145" s="321">
        <v>53696</v>
      </c>
      <c r="L145" s="323">
        <v>0</v>
      </c>
      <c r="N145" s="1764"/>
      <c r="O145" s="1764"/>
    </row>
    <row r="146" spans="2:15" ht="15">
      <c r="B146" s="327" t="s">
        <v>224</v>
      </c>
      <c r="C146" s="321">
        <v>115813</v>
      </c>
      <c r="D146" s="321">
        <v>4899</v>
      </c>
      <c r="E146" s="322">
        <v>1505</v>
      </c>
      <c r="F146" s="322">
        <v>3198</v>
      </c>
      <c r="G146" s="321">
        <v>196</v>
      </c>
      <c r="H146" s="321">
        <v>110914</v>
      </c>
      <c r="I146" s="321">
        <v>16269</v>
      </c>
      <c r="J146" s="321">
        <v>37552</v>
      </c>
      <c r="K146" s="321">
        <v>57093</v>
      </c>
      <c r="L146" s="323">
        <v>0</v>
      </c>
    </row>
    <row r="147" spans="2:15" ht="15">
      <c r="B147" s="327" t="s">
        <v>225</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226</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237</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238</v>
      </c>
      <c r="C153" s="342"/>
      <c r="D153" s="343"/>
      <c r="E153" s="342"/>
      <c r="F153" s="342"/>
      <c r="G153" s="344"/>
      <c r="H153" s="342"/>
      <c r="I153" s="342"/>
      <c r="J153" s="342"/>
      <c r="K153" s="342"/>
      <c r="L153" s="345"/>
    </row>
    <row r="154" spans="2:15" ht="18">
      <c r="B154" s="346"/>
      <c r="C154" s="484"/>
      <c r="D154" s="484"/>
      <c r="E154" s="484"/>
      <c r="F154" s="300" t="s">
        <v>202</v>
      </c>
      <c r="G154" s="484"/>
      <c r="H154" s="484"/>
      <c r="I154" s="484"/>
      <c r="J154" s="484"/>
      <c r="K154" s="484"/>
      <c r="L154" s="347"/>
    </row>
    <row r="155" spans="2:15" ht="30">
      <c r="B155" s="348" t="s">
        <v>203</v>
      </c>
      <c r="C155" s="487" t="s">
        <v>18</v>
      </c>
      <c r="D155" s="487" t="s">
        <v>204</v>
      </c>
      <c r="E155" s="489" t="s">
        <v>205</v>
      </c>
      <c r="F155" s="490"/>
      <c r="G155" s="491"/>
      <c r="H155" s="492" t="s">
        <v>206</v>
      </c>
      <c r="I155" s="489" t="s">
        <v>207</v>
      </c>
      <c r="J155" s="490"/>
      <c r="K155" s="490"/>
      <c r="L155" s="349"/>
    </row>
    <row r="156" spans="2:15" ht="15">
      <c r="B156" s="350"/>
      <c r="C156" s="488"/>
      <c r="D156" s="488"/>
      <c r="E156" s="495" t="s">
        <v>208</v>
      </c>
      <c r="F156" s="487" t="s">
        <v>209</v>
      </c>
      <c r="G156" s="487" t="s">
        <v>210</v>
      </c>
      <c r="H156" s="493"/>
      <c r="I156" s="495" t="s">
        <v>211</v>
      </c>
      <c r="J156" s="495" t="s">
        <v>20</v>
      </c>
      <c r="K156" s="487" t="s">
        <v>212</v>
      </c>
      <c r="L156" s="351" t="s">
        <v>213</v>
      </c>
    </row>
    <row r="157" spans="2:15" ht="15">
      <c r="B157" s="350"/>
      <c r="C157" s="488"/>
      <c r="D157" s="488"/>
      <c r="E157" s="496"/>
      <c r="F157" s="488"/>
      <c r="G157" s="488"/>
      <c r="H157" s="493"/>
      <c r="I157" s="496"/>
      <c r="J157" s="496"/>
      <c r="K157" s="497"/>
      <c r="L157" s="352"/>
    </row>
    <row r="158" spans="2:15" ht="12.75">
      <c r="B158" s="353">
        <v>0</v>
      </c>
      <c r="C158" s="302">
        <v>1</v>
      </c>
      <c r="D158" s="302">
        <v>2</v>
      </c>
      <c r="E158" s="303">
        <v>3</v>
      </c>
      <c r="F158" s="303">
        <v>4</v>
      </c>
      <c r="G158" s="302">
        <v>5</v>
      </c>
      <c r="H158" s="302">
        <v>6</v>
      </c>
      <c r="I158" s="302">
        <v>7</v>
      </c>
      <c r="J158" s="302">
        <v>8</v>
      </c>
      <c r="K158" s="304">
        <v>9</v>
      </c>
      <c r="L158" s="354">
        <v>10</v>
      </c>
    </row>
    <row r="159" spans="2:15" ht="12.75">
      <c r="B159" s="355"/>
      <c r="C159" s="307"/>
      <c r="D159" s="307"/>
      <c r="E159" s="307"/>
      <c r="F159" s="307"/>
      <c r="G159" s="307"/>
      <c r="H159" s="307"/>
      <c r="I159" s="307"/>
      <c r="J159" s="307"/>
      <c r="K159" s="307"/>
      <c r="L159" s="356"/>
    </row>
    <row r="160" spans="2:15" ht="14.25">
      <c r="B160" s="357"/>
      <c r="C160" s="358"/>
      <c r="D160" s="483"/>
      <c r="E160" s="483"/>
      <c r="F160" s="358"/>
      <c r="G160" s="483" t="s">
        <v>214</v>
      </c>
      <c r="H160" s="483"/>
      <c r="I160" s="483"/>
      <c r="J160" s="483"/>
      <c r="K160" s="483"/>
      <c r="L160" s="359"/>
    </row>
    <row r="161" spans="2:15" ht="12.75">
      <c r="B161" s="355"/>
      <c r="C161" s="307"/>
      <c r="D161" s="307"/>
      <c r="E161" s="307"/>
      <c r="F161" s="307"/>
      <c r="G161" s="307"/>
      <c r="H161" s="307"/>
      <c r="I161" s="307"/>
      <c r="J161" s="307"/>
      <c r="K161" s="307"/>
      <c r="L161" s="356"/>
    </row>
    <row r="162" spans="2:15" ht="15">
      <c r="B162" s="360" t="s">
        <v>215</v>
      </c>
      <c r="C162" s="361">
        <v>92586</v>
      </c>
      <c r="D162" s="361">
        <v>5488</v>
      </c>
      <c r="E162" s="361">
        <v>2405</v>
      </c>
      <c r="F162" s="361">
        <v>2871</v>
      </c>
      <c r="G162" s="361">
        <v>212</v>
      </c>
      <c r="H162" s="361">
        <v>87098</v>
      </c>
      <c r="I162" s="361">
        <v>12144</v>
      </c>
      <c r="J162" s="361">
        <v>26875</v>
      </c>
      <c r="K162" s="361">
        <v>48079</v>
      </c>
      <c r="L162" s="362">
        <v>0</v>
      </c>
    </row>
    <row r="163" spans="2:15" ht="15">
      <c r="B163" s="360" t="s">
        <v>216</v>
      </c>
      <c r="C163" s="361">
        <v>112255</v>
      </c>
      <c r="D163" s="361">
        <v>5256</v>
      </c>
      <c r="E163" s="361">
        <v>2018</v>
      </c>
      <c r="F163" s="361">
        <v>3025</v>
      </c>
      <c r="G163" s="361">
        <v>213</v>
      </c>
      <c r="H163" s="361">
        <v>106999</v>
      </c>
      <c r="I163" s="361">
        <v>16377</v>
      </c>
      <c r="J163" s="361">
        <v>33664</v>
      </c>
      <c r="K163" s="361">
        <v>56958</v>
      </c>
      <c r="L163" s="362">
        <v>0</v>
      </c>
    </row>
    <row r="164" spans="2:15" ht="15">
      <c r="B164" s="360" t="s">
        <v>217</v>
      </c>
      <c r="C164" s="361">
        <v>127230</v>
      </c>
      <c r="D164" s="363">
        <v>6259</v>
      </c>
      <c r="E164" s="363">
        <v>2525</v>
      </c>
      <c r="F164" s="363">
        <v>3243</v>
      </c>
      <c r="G164" s="364">
        <v>491</v>
      </c>
      <c r="H164" s="361">
        <v>120971</v>
      </c>
      <c r="I164" s="363">
        <v>18611</v>
      </c>
      <c r="J164" s="363">
        <v>39166</v>
      </c>
      <c r="K164" s="363">
        <v>63194</v>
      </c>
      <c r="L164" s="365">
        <v>0</v>
      </c>
    </row>
    <row r="165" spans="2:15" ht="15">
      <c r="B165" s="360" t="s">
        <v>218</v>
      </c>
      <c r="C165" s="361">
        <v>134086</v>
      </c>
      <c r="D165" s="361">
        <v>6936</v>
      </c>
      <c r="E165" s="366">
        <v>3358</v>
      </c>
      <c r="F165" s="366">
        <v>3447</v>
      </c>
      <c r="G165" s="361">
        <v>131</v>
      </c>
      <c r="H165" s="361">
        <v>127150</v>
      </c>
      <c r="I165" s="361">
        <v>19264</v>
      </c>
      <c r="J165" s="361">
        <v>39401</v>
      </c>
      <c r="K165" s="361">
        <v>68485</v>
      </c>
      <c r="L165" s="362">
        <v>0</v>
      </c>
    </row>
    <row r="166" spans="2:15" ht="15">
      <c r="B166" s="360" t="s">
        <v>219</v>
      </c>
      <c r="C166" s="361">
        <v>136192</v>
      </c>
      <c r="D166" s="361">
        <v>6286</v>
      </c>
      <c r="E166" s="366">
        <v>2552</v>
      </c>
      <c r="F166" s="366">
        <v>3525</v>
      </c>
      <c r="G166" s="361">
        <v>209</v>
      </c>
      <c r="H166" s="361">
        <v>129906</v>
      </c>
      <c r="I166" s="361">
        <v>19631</v>
      </c>
      <c r="J166" s="361">
        <v>39130</v>
      </c>
      <c r="K166" s="361">
        <v>71145</v>
      </c>
      <c r="L166" s="362">
        <v>0</v>
      </c>
    </row>
    <row r="167" spans="2:15" ht="15">
      <c r="B167" s="360" t="s">
        <v>220</v>
      </c>
      <c r="C167" s="361">
        <v>125963</v>
      </c>
      <c r="D167" s="361">
        <v>6050</v>
      </c>
      <c r="E167" s="366">
        <v>2216</v>
      </c>
      <c r="F167" s="366">
        <v>3581</v>
      </c>
      <c r="G167" s="361">
        <v>253</v>
      </c>
      <c r="H167" s="361">
        <v>119913</v>
      </c>
      <c r="I167" s="361">
        <v>15850</v>
      </c>
      <c r="J167" s="361">
        <v>38915</v>
      </c>
      <c r="K167" s="361">
        <v>65148</v>
      </c>
      <c r="L167" s="362">
        <v>0</v>
      </c>
    </row>
    <row r="168" spans="2:15" ht="15">
      <c r="B168" s="360" t="s">
        <v>221</v>
      </c>
      <c r="C168" s="361">
        <v>125289</v>
      </c>
      <c r="D168" s="367">
        <v>5534</v>
      </c>
      <c r="E168" s="363">
        <v>1721</v>
      </c>
      <c r="F168" s="364">
        <v>3641</v>
      </c>
      <c r="G168" s="364">
        <v>172</v>
      </c>
      <c r="H168" s="361">
        <v>119755</v>
      </c>
      <c r="I168" s="363">
        <v>17578</v>
      </c>
      <c r="J168" s="363">
        <v>40395</v>
      </c>
      <c r="K168" s="363">
        <v>61782</v>
      </c>
      <c r="L168" s="365">
        <v>0</v>
      </c>
    </row>
    <row r="169" spans="2:15" ht="15">
      <c r="B169" s="360" t="s">
        <v>222</v>
      </c>
      <c r="C169" s="361">
        <v>123259</v>
      </c>
      <c r="D169" s="367">
        <v>5686</v>
      </c>
      <c r="E169" s="363">
        <v>1570</v>
      </c>
      <c r="F169" s="363">
        <v>4024</v>
      </c>
      <c r="G169" s="364">
        <v>92</v>
      </c>
      <c r="H169" s="361">
        <v>117573</v>
      </c>
      <c r="I169" s="363">
        <v>16732</v>
      </c>
      <c r="J169" s="363">
        <v>41497</v>
      </c>
      <c r="K169" s="363">
        <v>59344</v>
      </c>
      <c r="L169" s="365">
        <v>0</v>
      </c>
    </row>
    <row r="170" spans="2:15" ht="15">
      <c r="B170" s="360" t="s">
        <v>223</v>
      </c>
      <c r="C170" s="361">
        <v>137538</v>
      </c>
      <c r="D170" s="361">
        <v>6510</v>
      </c>
      <c r="E170" s="366">
        <v>1703</v>
      </c>
      <c r="F170" s="366">
        <v>4613</v>
      </c>
      <c r="G170" s="361">
        <v>194</v>
      </c>
      <c r="H170" s="361">
        <v>131028</v>
      </c>
      <c r="I170" s="361">
        <v>17460</v>
      </c>
      <c r="J170" s="361">
        <v>48788</v>
      </c>
      <c r="K170" s="361">
        <v>64780</v>
      </c>
      <c r="L170" s="362">
        <v>0</v>
      </c>
    </row>
    <row r="171" spans="2:15" ht="15">
      <c r="B171" s="368" t="s">
        <v>224</v>
      </c>
      <c r="C171" s="361">
        <v>148783</v>
      </c>
      <c r="D171" s="367">
        <v>6253</v>
      </c>
      <c r="E171" s="363">
        <v>1901</v>
      </c>
      <c r="F171" s="363">
        <v>3976</v>
      </c>
      <c r="G171" s="363">
        <v>376</v>
      </c>
      <c r="H171" s="366">
        <v>142530</v>
      </c>
      <c r="I171" s="363">
        <v>20892</v>
      </c>
      <c r="J171" s="363">
        <v>57047</v>
      </c>
      <c r="K171" s="363">
        <v>64591</v>
      </c>
      <c r="L171" s="365">
        <v>0</v>
      </c>
      <c r="N171" s="1764"/>
      <c r="O171" s="1764"/>
    </row>
    <row r="172" spans="2:15" ht="15">
      <c r="B172" s="369" t="s">
        <v>225</v>
      </c>
      <c r="C172" s="361">
        <v>127484</v>
      </c>
      <c r="D172" s="363">
        <v>5470</v>
      </c>
      <c r="E172" s="363">
        <v>1876</v>
      </c>
      <c r="F172" s="363">
        <v>3382</v>
      </c>
      <c r="G172" s="363">
        <v>212</v>
      </c>
      <c r="H172" s="363">
        <v>122014</v>
      </c>
      <c r="I172" s="363">
        <v>17928</v>
      </c>
      <c r="J172" s="363">
        <v>46417</v>
      </c>
      <c r="K172" s="363">
        <v>57669</v>
      </c>
      <c r="L172" s="365">
        <v>0</v>
      </c>
    </row>
    <row r="173" spans="2:15" ht="15">
      <c r="B173" s="369" t="s">
        <v>226</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727" t="s">
        <v>239</v>
      </c>
      <c r="D177" s="1727"/>
      <c r="E177" s="1727"/>
      <c r="F177" s="1727"/>
      <c r="G177" s="1727"/>
      <c r="H177" s="1727"/>
      <c r="I177" s="1727"/>
      <c r="J177" s="1727"/>
      <c r="K177" s="1727"/>
      <c r="L177" s="1756"/>
    </row>
    <row r="178" spans="2:12" ht="12.75">
      <c r="B178" s="355"/>
      <c r="C178" s="374"/>
      <c r="D178" s="374"/>
      <c r="E178" s="374"/>
      <c r="F178" s="374"/>
      <c r="G178" s="374"/>
      <c r="H178" s="374"/>
      <c r="I178" s="374"/>
      <c r="J178" s="374"/>
      <c r="K178" s="374"/>
      <c r="L178" s="375"/>
    </row>
    <row r="179" spans="2:12" ht="12.75">
      <c r="B179" s="376" t="s">
        <v>215</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216</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217</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218</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219</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220</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221</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222</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223</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224</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225</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226</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776" t="s">
        <v>203</v>
      </c>
      <c r="C194" s="1731" t="s">
        <v>18</v>
      </c>
      <c r="D194" s="1731" t="s">
        <v>204</v>
      </c>
      <c r="E194" s="1733" t="s">
        <v>205</v>
      </c>
      <c r="F194" s="1734"/>
      <c r="G194" s="1735"/>
      <c r="H194" s="1736" t="s">
        <v>206</v>
      </c>
      <c r="I194" s="1738" t="s">
        <v>207</v>
      </c>
      <c r="J194" s="1739"/>
      <c r="K194" s="1739"/>
      <c r="L194" s="1778"/>
    </row>
    <row r="195" spans="2:12" ht="12.75" customHeight="1">
      <c r="B195" s="1777"/>
      <c r="C195" s="1732"/>
      <c r="D195" s="1732"/>
      <c r="E195" s="1746" t="s">
        <v>208</v>
      </c>
      <c r="F195" s="1731" t="s">
        <v>209</v>
      </c>
      <c r="G195" s="1731" t="s">
        <v>210</v>
      </c>
      <c r="H195" s="1737"/>
      <c r="I195" s="1746" t="s">
        <v>211</v>
      </c>
      <c r="J195" s="1746" t="s">
        <v>20</v>
      </c>
      <c r="K195" s="1731" t="s">
        <v>212</v>
      </c>
      <c r="L195" s="1762" t="s">
        <v>213</v>
      </c>
    </row>
    <row r="196" spans="2:12" ht="12.75" customHeight="1">
      <c r="B196" s="1777"/>
      <c r="C196" s="1732"/>
      <c r="D196" s="1732"/>
      <c r="E196" s="1753"/>
      <c r="F196" s="1732"/>
      <c r="G196" s="1732"/>
      <c r="H196" s="1737"/>
      <c r="I196" s="1747"/>
      <c r="J196" s="1747"/>
      <c r="K196" s="1748"/>
      <c r="L196" s="1763"/>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727" t="s">
        <v>240</v>
      </c>
      <c r="D199" s="1727"/>
      <c r="E199" s="1727"/>
      <c r="F199" s="1727"/>
      <c r="G199" s="1727"/>
      <c r="H199" s="1727"/>
      <c r="I199" s="1727"/>
      <c r="J199" s="1727"/>
      <c r="K199" s="1727"/>
      <c r="L199" s="1756"/>
    </row>
    <row r="200" spans="2:12" ht="12.75">
      <c r="B200" s="357"/>
      <c r="C200" s="384"/>
      <c r="D200" s="384"/>
      <c r="E200" s="384"/>
      <c r="F200" s="384"/>
      <c r="G200" s="384"/>
      <c r="H200" s="384"/>
      <c r="I200" s="384"/>
      <c r="J200" s="384"/>
      <c r="K200" s="384"/>
      <c r="L200" s="385"/>
    </row>
    <row r="201" spans="2:12" ht="12.75">
      <c r="B201" s="376" t="s">
        <v>215</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216</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217</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218</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219</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220</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221</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222</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223</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224</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225</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226</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241</v>
      </c>
      <c r="G217" s="395"/>
      <c r="H217" s="395"/>
      <c r="I217" s="395"/>
      <c r="J217" s="395"/>
      <c r="K217" s="395"/>
      <c r="L217" s="397"/>
    </row>
    <row r="218" spans="2:12" ht="15.75">
      <c r="B218" s="398" t="s">
        <v>215</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216</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217</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218</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219</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220</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221</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222</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223</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224</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225</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226</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242</v>
      </c>
      <c r="C232" s="484"/>
      <c r="D232" s="319"/>
      <c r="E232" s="484"/>
      <c r="F232" s="484"/>
      <c r="H232" s="484"/>
      <c r="I232" s="484"/>
      <c r="J232" s="484"/>
      <c r="K232" s="484"/>
      <c r="L232" s="484"/>
    </row>
    <row r="233" spans="2:12" ht="18">
      <c r="B233" s="484"/>
      <c r="C233" s="484"/>
      <c r="D233" s="484"/>
      <c r="E233" s="484"/>
      <c r="F233" s="300" t="s">
        <v>202</v>
      </c>
      <c r="G233" s="484"/>
      <c r="H233" s="484"/>
      <c r="I233" s="484"/>
      <c r="J233" s="484"/>
      <c r="K233" s="484"/>
      <c r="L233" s="484"/>
    </row>
    <row r="234" spans="2:12" ht="12.75">
      <c r="B234" s="1740" t="s">
        <v>203</v>
      </c>
      <c r="C234" s="1731" t="s">
        <v>18</v>
      </c>
      <c r="D234" s="1731" t="s">
        <v>204</v>
      </c>
      <c r="E234" s="1733" t="s">
        <v>205</v>
      </c>
      <c r="F234" s="1734"/>
      <c r="G234" s="1735"/>
      <c r="H234" s="1736" t="s">
        <v>206</v>
      </c>
      <c r="I234" s="1733" t="s">
        <v>207</v>
      </c>
      <c r="J234" s="1734"/>
      <c r="K234" s="1734"/>
      <c r="L234" s="1734"/>
    </row>
    <row r="235" spans="2:12">
      <c r="B235" s="1757"/>
      <c r="C235" s="1732"/>
      <c r="D235" s="1732"/>
      <c r="E235" s="1746" t="s">
        <v>208</v>
      </c>
      <c r="F235" s="1731" t="s">
        <v>209</v>
      </c>
      <c r="G235" s="1731" t="s">
        <v>210</v>
      </c>
      <c r="H235" s="1737"/>
      <c r="I235" s="1746" t="s">
        <v>211</v>
      </c>
      <c r="J235" s="1746" t="s">
        <v>20</v>
      </c>
      <c r="K235" s="1731" t="s">
        <v>212</v>
      </c>
      <c r="L235" s="1738" t="s">
        <v>213</v>
      </c>
    </row>
    <row r="236" spans="2:12">
      <c r="B236" s="1757"/>
      <c r="C236" s="1732"/>
      <c r="D236" s="1732"/>
      <c r="E236" s="1753"/>
      <c r="F236" s="1732"/>
      <c r="G236" s="1732"/>
      <c r="H236" s="1737"/>
      <c r="I236" s="1753"/>
      <c r="J236" s="1753"/>
      <c r="K236" s="1732"/>
      <c r="L236" s="1752"/>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750" t="s">
        <v>214</v>
      </c>
      <c r="D239" s="1750"/>
      <c r="E239" s="1750"/>
      <c r="F239" s="1750"/>
      <c r="G239" s="1750"/>
      <c r="H239" s="1750"/>
      <c r="I239" s="1750"/>
      <c r="J239" s="1750"/>
      <c r="K239" s="1750"/>
      <c r="L239" s="1750"/>
    </row>
    <row r="240" spans="2:12" ht="12.75">
      <c r="B240" s="307"/>
      <c r="C240" s="307"/>
      <c r="D240" s="307"/>
      <c r="E240" s="307"/>
      <c r="F240" s="307"/>
      <c r="G240" s="307"/>
      <c r="H240" s="307"/>
      <c r="I240" s="307"/>
      <c r="J240" s="307"/>
      <c r="K240" s="307"/>
      <c r="L240" s="307"/>
    </row>
    <row r="241" spans="2:12" ht="15">
      <c r="B241" s="309" t="s">
        <v>215</v>
      </c>
      <c r="C241" s="361">
        <v>126933</v>
      </c>
      <c r="D241" s="361">
        <v>5327</v>
      </c>
      <c r="E241" s="361">
        <v>1825</v>
      </c>
      <c r="F241" s="361">
        <v>3369</v>
      </c>
      <c r="G241" s="361">
        <v>133</v>
      </c>
      <c r="H241" s="361">
        <v>121606</v>
      </c>
      <c r="I241" s="361">
        <v>17515</v>
      </c>
      <c r="J241" s="361">
        <v>44223</v>
      </c>
      <c r="K241" s="361">
        <v>59868</v>
      </c>
      <c r="L241" s="361">
        <v>0</v>
      </c>
    </row>
    <row r="242" spans="2:12" ht="15">
      <c r="B242" s="309" t="s">
        <v>216</v>
      </c>
      <c r="C242" s="361">
        <v>121694</v>
      </c>
      <c r="D242" s="361">
        <v>4973</v>
      </c>
      <c r="E242" s="361">
        <v>1590</v>
      </c>
      <c r="F242" s="361">
        <v>2886</v>
      </c>
      <c r="G242" s="361">
        <v>497</v>
      </c>
      <c r="H242" s="361">
        <v>116721</v>
      </c>
      <c r="I242" s="361">
        <v>16945</v>
      </c>
      <c r="J242" s="361">
        <v>38635</v>
      </c>
      <c r="K242" s="361">
        <v>61141</v>
      </c>
      <c r="L242" s="361">
        <v>0</v>
      </c>
    </row>
    <row r="243" spans="2:12" ht="15">
      <c r="B243" s="309" t="s">
        <v>217</v>
      </c>
      <c r="C243" s="361">
        <v>152951</v>
      </c>
      <c r="D243" s="363">
        <v>6916</v>
      </c>
      <c r="E243" s="363">
        <v>2373</v>
      </c>
      <c r="F243" s="363">
        <v>4370</v>
      </c>
      <c r="G243" s="364">
        <v>173</v>
      </c>
      <c r="H243" s="361">
        <v>146035</v>
      </c>
      <c r="I243" s="363">
        <v>22371</v>
      </c>
      <c r="J243" s="363">
        <v>45126</v>
      </c>
      <c r="K243" s="363">
        <v>78538</v>
      </c>
      <c r="L243" s="363">
        <v>0</v>
      </c>
    </row>
    <row r="244" spans="2:12" ht="15">
      <c r="B244" s="309" t="s">
        <v>218</v>
      </c>
      <c r="C244" s="361">
        <v>129248</v>
      </c>
      <c r="D244" s="361">
        <v>7236</v>
      </c>
      <c r="E244" s="366">
        <v>1620</v>
      </c>
      <c r="F244" s="366">
        <v>5403</v>
      </c>
      <c r="G244" s="361">
        <v>213</v>
      </c>
      <c r="H244" s="361">
        <v>122012</v>
      </c>
      <c r="I244" s="361">
        <v>18716</v>
      </c>
      <c r="J244" s="361">
        <v>37788</v>
      </c>
      <c r="K244" s="361">
        <v>65508</v>
      </c>
      <c r="L244" s="407">
        <v>0</v>
      </c>
    </row>
    <row r="245" spans="2:12" ht="15">
      <c r="B245" s="309" t="s">
        <v>219</v>
      </c>
      <c r="C245" s="361">
        <v>131824</v>
      </c>
      <c r="D245" s="361">
        <v>5570</v>
      </c>
      <c r="E245" s="366">
        <v>1935</v>
      </c>
      <c r="F245" s="366">
        <v>3142</v>
      </c>
      <c r="G245" s="361">
        <v>493</v>
      </c>
      <c r="H245" s="361">
        <v>126254</v>
      </c>
      <c r="I245" s="361">
        <v>18015</v>
      </c>
      <c r="J245" s="361">
        <v>35381</v>
      </c>
      <c r="K245" s="361">
        <v>72858</v>
      </c>
      <c r="L245" s="407">
        <v>0</v>
      </c>
    </row>
    <row r="246" spans="2:12" ht="15">
      <c r="B246" s="309" t="s">
        <v>220</v>
      </c>
      <c r="C246" s="361">
        <v>132799</v>
      </c>
      <c r="D246" s="361">
        <v>5321</v>
      </c>
      <c r="E246" s="366">
        <v>1610</v>
      </c>
      <c r="F246" s="366">
        <v>3221</v>
      </c>
      <c r="G246" s="361">
        <v>490</v>
      </c>
      <c r="H246" s="361">
        <v>127478</v>
      </c>
      <c r="I246" s="361">
        <v>18114</v>
      </c>
      <c r="J246" s="361">
        <v>34761</v>
      </c>
      <c r="K246" s="361">
        <v>74603</v>
      </c>
      <c r="L246" s="407">
        <v>0</v>
      </c>
    </row>
    <row r="247" spans="2:12" ht="15">
      <c r="B247" s="309" t="s">
        <v>221</v>
      </c>
      <c r="C247" s="361">
        <v>154186</v>
      </c>
      <c r="D247" s="408">
        <v>5336</v>
      </c>
      <c r="E247" s="363">
        <v>2038</v>
      </c>
      <c r="F247" s="364">
        <v>2807</v>
      </c>
      <c r="G247" s="364">
        <v>491</v>
      </c>
      <c r="H247" s="361">
        <v>148850</v>
      </c>
      <c r="I247" s="363">
        <v>25534</v>
      </c>
      <c r="J247" s="363">
        <v>52421</v>
      </c>
      <c r="K247" s="363">
        <v>70895</v>
      </c>
      <c r="L247" s="363">
        <v>0</v>
      </c>
    </row>
    <row r="248" spans="2:12" ht="15">
      <c r="B248" s="309" t="s">
        <v>222</v>
      </c>
      <c r="C248" s="361">
        <v>136328</v>
      </c>
      <c r="D248" s="408">
        <v>5602</v>
      </c>
      <c r="E248" s="363">
        <v>1690</v>
      </c>
      <c r="F248" s="363">
        <v>3791</v>
      </c>
      <c r="G248" s="364">
        <v>121</v>
      </c>
      <c r="H248" s="361">
        <v>130726</v>
      </c>
      <c r="I248" s="363">
        <v>20421</v>
      </c>
      <c r="J248" s="363">
        <v>45395</v>
      </c>
      <c r="K248" s="363">
        <v>64910</v>
      </c>
      <c r="L248" s="363">
        <v>0</v>
      </c>
    </row>
    <row r="249" spans="2:12" ht="15" customHeight="1">
      <c r="B249" s="309" t="s">
        <v>223</v>
      </c>
      <c r="C249" s="361">
        <v>153621</v>
      </c>
      <c r="D249" s="361">
        <v>6294</v>
      </c>
      <c r="E249" s="366">
        <v>1978</v>
      </c>
      <c r="F249" s="366">
        <v>4114</v>
      </c>
      <c r="G249" s="361">
        <v>202</v>
      </c>
      <c r="H249" s="361">
        <v>147327</v>
      </c>
      <c r="I249" s="361">
        <v>23535</v>
      </c>
      <c r="J249" s="361">
        <v>51385</v>
      </c>
      <c r="K249" s="361">
        <v>72407</v>
      </c>
      <c r="L249" s="407">
        <v>0</v>
      </c>
    </row>
    <row r="250" spans="2:12" ht="15">
      <c r="B250" s="327" t="s">
        <v>224</v>
      </c>
      <c r="C250" s="361">
        <v>158749</v>
      </c>
      <c r="D250" s="408">
        <v>6577</v>
      </c>
      <c r="E250" s="363">
        <v>2221</v>
      </c>
      <c r="F250" s="363">
        <v>4079</v>
      </c>
      <c r="G250" s="363">
        <v>277</v>
      </c>
      <c r="H250" s="366">
        <v>152172</v>
      </c>
      <c r="I250" s="363">
        <v>24574</v>
      </c>
      <c r="J250" s="363">
        <v>55554</v>
      </c>
      <c r="K250" s="363">
        <v>72044</v>
      </c>
      <c r="L250" s="363">
        <v>0</v>
      </c>
    </row>
    <row r="251" spans="2:12" ht="15">
      <c r="B251" s="327" t="s">
        <v>225</v>
      </c>
      <c r="C251" s="361">
        <v>143446</v>
      </c>
      <c r="D251" s="363">
        <v>5394</v>
      </c>
      <c r="E251" s="363">
        <v>1814</v>
      </c>
      <c r="F251" s="363">
        <v>3214</v>
      </c>
      <c r="G251" s="363">
        <v>366</v>
      </c>
      <c r="H251" s="363">
        <v>138052</v>
      </c>
      <c r="I251" s="363">
        <v>22526</v>
      </c>
      <c r="J251" s="363">
        <v>49307</v>
      </c>
      <c r="K251" s="363">
        <v>66219</v>
      </c>
      <c r="L251" s="363">
        <v>0</v>
      </c>
    </row>
    <row r="252" spans="2:12" ht="15">
      <c r="B252" s="327" t="s">
        <v>226</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5"/>
      <c r="C256" s="1727" t="s">
        <v>239</v>
      </c>
      <c r="D256" s="1727"/>
      <c r="E256" s="1727"/>
      <c r="F256" s="1727"/>
      <c r="G256" s="1727"/>
      <c r="H256" s="1727"/>
      <c r="I256" s="1727"/>
      <c r="J256" s="1727"/>
      <c r="K256" s="1727"/>
      <c r="L256" s="1727"/>
    </row>
    <row r="257" spans="2:12" ht="12.75">
      <c r="B257" s="307"/>
      <c r="C257" s="374"/>
      <c r="D257" s="374"/>
      <c r="E257" s="374"/>
      <c r="F257" s="374"/>
      <c r="G257" s="374"/>
      <c r="H257" s="374"/>
      <c r="I257" s="374"/>
      <c r="J257" s="374"/>
      <c r="K257" s="374"/>
      <c r="L257" s="374"/>
    </row>
    <row r="258" spans="2:12" ht="12.75">
      <c r="B258" s="412" t="s">
        <v>215</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216</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217</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218</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219</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220</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221</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222</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223</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224</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225</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226</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754" t="s">
        <v>203</v>
      </c>
      <c r="C273" s="1731" t="s">
        <v>18</v>
      </c>
      <c r="D273" s="1731" t="s">
        <v>204</v>
      </c>
      <c r="E273" s="1733" t="s">
        <v>205</v>
      </c>
      <c r="F273" s="1734"/>
      <c r="G273" s="1735"/>
      <c r="H273" s="1736" t="s">
        <v>206</v>
      </c>
      <c r="I273" s="1738" t="s">
        <v>207</v>
      </c>
      <c r="J273" s="1739"/>
      <c r="K273" s="1739"/>
      <c r="L273" s="1739"/>
    </row>
    <row r="274" spans="2:12" ht="11.25" customHeight="1">
      <c r="B274" s="1755"/>
      <c r="C274" s="1732"/>
      <c r="D274" s="1732"/>
      <c r="E274" s="1746" t="s">
        <v>208</v>
      </c>
      <c r="F274" s="1731" t="s">
        <v>209</v>
      </c>
      <c r="G274" s="1731" t="s">
        <v>210</v>
      </c>
      <c r="H274" s="1737"/>
      <c r="I274" s="1746" t="s">
        <v>211</v>
      </c>
      <c r="J274" s="1746" t="s">
        <v>20</v>
      </c>
      <c r="K274" s="1731" t="s">
        <v>212</v>
      </c>
      <c r="L274" s="1738" t="s">
        <v>213</v>
      </c>
    </row>
    <row r="275" spans="2:12" ht="11.25" customHeight="1">
      <c r="B275" s="1755"/>
      <c r="C275" s="1732"/>
      <c r="D275" s="1732"/>
      <c r="E275" s="1753"/>
      <c r="F275" s="1732"/>
      <c r="G275" s="1732"/>
      <c r="H275" s="1737"/>
      <c r="I275" s="1747"/>
      <c r="J275" s="1747"/>
      <c r="K275" s="1748"/>
      <c r="L275" s="1752"/>
    </row>
    <row r="276" spans="2:12" ht="12.75">
      <c r="B276" s="302">
        <v>0</v>
      </c>
      <c r="C276" s="381">
        <v>1</v>
      </c>
      <c r="D276" s="381">
        <v>2</v>
      </c>
      <c r="E276" s="382">
        <v>3</v>
      </c>
      <c r="F276" s="382">
        <v>4</v>
      </c>
      <c r="G276" s="381">
        <v>5</v>
      </c>
      <c r="H276" s="381">
        <v>6</v>
      </c>
      <c r="I276" s="381">
        <v>7</v>
      </c>
      <c r="J276" s="381">
        <v>8</v>
      </c>
      <c r="K276" s="381">
        <v>9</v>
      </c>
      <c r="L276" s="415">
        <v>10</v>
      </c>
    </row>
    <row r="277" spans="2:12" ht="12.75">
      <c r="B277" s="307"/>
      <c r="C277" s="374"/>
      <c r="D277" s="374"/>
      <c r="E277" s="374"/>
      <c r="F277" s="374"/>
      <c r="G277" s="374"/>
      <c r="H277" s="374"/>
      <c r="I277" s="374"/>
      <c r="J277" s="374"/>
      <c r="K277" s="374"/>
      <c r="L277" s="374"/>
    </row>
    <row r="278" spans="2:12" ht="12.75">
      <c r="B278" s="5"/>
      <c r="C278" s="1727" t="s">
        <v>240</v>
      </c>
      <c r="D278" s="1727"/>
      <c r="E278" s="1727"/>
      <c r="F278" s="1727"/>
      <c r="G278" s="1727"/>
      <c r="H278" s="1727"/>
      <c r="I278" s="1727"/>
      <c r="J278" s="1727"/>
      <c r="K278" s="1727"/>
      <c r="L278" s="1727"/>
    </row>
    <row r="279" spans="2:12" ht="12.75">
      <c r="B279" s="5"/>
      <c r="C279" s="384"/>
      <c r="D279" s="384"/>
      <c r="E279" s="384"/>
      <c r="F279" s="384"/>
      <c r="G279" s="384"/>
      <c r="H279" s="384"/>
      <c r="I279" s="384"/>
      <c r="J279" s="384"/>
      <c r="K279" s="384"/>
      <c r="L279" s="384"/>
    </row>
    <row r="280" spans="2:12" ht="12.75">
      <c r="B280" s="412" t="s">
        <v>215</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216</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217</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218</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219</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220</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221</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222</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223</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224</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225</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226</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241</v>
      </c>
      <c r="G296" s="418"/>
      <c r="H296" s="418"/>
      <c r="I296" s="418"/>
      <c r="J296" s="418"/>
      <c r="K296" s="418"/>
      <c r="L296" s="418"/>
    </row>
    <row r="297" spans="2:12" ht="15.75">
      <c r="B297" s="398" t="s">
        <v>215</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216</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217</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218</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219</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220</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221</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222</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223</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224</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225</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226</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243</v>
      </c>
      <c r="C311" s="484"/>
      <c r="D311" s="319"/>
      <c r="E311" s="484"/>
      <c r="F311" s="484"/>
      <c r="H311" s="484"/>
      <c r="I311" s="484"/>
      <c r="J311" s="484"/>
      <c r="K311" s="484"/>
      <c r="L311" s="484"/>
    </row>
    <row r="312" spans="2:12" ht="18">
      <c r="B312" s="484"/>
      <c r="C312" s="484"/>
      <c r="D312" s="484"/>
      <c r="E312" s="484"/>
      <c r="F312" s="300" t="s">
        <v>202</v>
      </c>
      <c r="G312" s="484"/>
      <c r="H312" s="484"/>
      <c r="I312" s="484"/>
      <c r="J312" s="484"/>
      <c r="K312" s="484"/>
      <c r="L312" s="484"/>
    </row>
    <row r="313" spans="2:12" ht="12.75" customHeight="1">
      <c r="B313" s="1746" t="s">
        <v>203</v>
      </c>
      <c r="C313" s="1731" t="s">
        <v>18</v>
      </c>
      <c r="D313" s="1731" t="s">
        <v>204</v>
      </c>
      <c r="E313" s="1733" t="s">
        <v>205</v>
      </c>
      <c r="F313" s="1734"/>
      <c r="G313" s="1735"/>
      <c r="H313" s="1731" t="s">
        <v>206</v>
      </c>
      <c r="I313" s="1733" t="s">
        <v>207</v>
      </c>
      <c r="J313" s="1734"/>
      <c r="K313" s="1734"/>
      <c r="L313" s="1735"/>
    </row>
    <row r="314" spans="2:12" ht="11.25" customHeight="1">
      <c r="B314" s="1753"/>
      <c r="C314" s="1732"/>
      <c r="D314" s="1732"/>
      <c r="E314" s="1741" t="s">
        <v>244</v>
      </c>
      <c r="F314" s="1744" t="s">
        <v>245</v>
      </c>
      <c r="G314" s="1744" t="s">
        <v>246</v>
      </c>
      <c r="H314" s="1732"/>
      <c r="I314" s="1746" t="s">
        <v>211</v>
      </c>
      <c r="J314" s="1746" t="s">
        <v>20</v>
      </c>
      <c r="K314" s="1731" t="s">
        <v>212</v>
      </c>
      <c r="L314" s="1746" t="s">
        <v>213</v>
      </c>
    </row>
    <row r="315" spans="2:12" ht="11.25" customHeight="1">
      <c r="B315" s="1747"/>
      <c r="C315" s="1748"/>
      <c r="D315" s="1748"/>
      <c r="E315" s="1743"/>
      <c r="F315" s="1745"/>
      <c r="G315" s="1745"/>
      <c r="H315" s="1748"/>
      <c r="I315" s="1747"/>
      <c r="J315" s="1747"/>
      <c r="K315" s="1748"/>
      <c r="L315" s="1747"/>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6"/>
      <c r="C317" s="307"/>
      <c r="D317" s="307"/>
      <c r="E317" s="307"/>
      <c r="F317" s="307"/>
      <c r="G317" s="307"/>
      <c r="H317" s="307"/>
      <c r="I317" s="307"/>
      <c r="J317" s="307"/>
      <c r="K317" s="307"/>
      <c r="L317" s="531"/>
    </row>
    <row r="318" spans="2:12" ht="14.25">
      <c r="B318" s="537"/>
      <c r="C318" s="1750" t="s">
        <v>214</v>
      </c>
      <c r="D318" s="1750"/>
      <c r="E318" s="1750"/>
      <c r="F318" s="1750"/>
      <c r="G318" s="1750"/>
      <c r="H318" s="1750"/>
      <c r="I318" s="1750"/>
      <c r="J318" s="1750"/>
      <c r="K318" s="1750"/>
      <c r="L318" s="1751"/>
    </row>
    <row r="319" spans="2:12" ht="12.75">
      <c r="B319" s="536"/>
      <c r="C319" s="307"/>
      <c r="D319" s="307"/>
      <c r="E319" s="307"/>
      <c r="F319" s="307"/>
      <c r="G319" s="307"/>
      <c r="H319" s="307"/>
      <c r="I319" s="307"/>
      <c r="J319" s="307"/>
      <c r="K319" s="307"/>
      <c r="L319" s="531"/>
    </row>
    <row r="320" spans="2:12" ht="15">
      <c r="B320" s="538" t="s">
        <v>215</v>
      </c>
      <c r="C320" s="361">
        <v>138506</v>
      </c>
      <c r="D320" s="361">
        <v>6142</v>
      </c>
      <c r="E320" s="361">
        <v>1993</v>
      </c>
      <c r="F320" s="361">
        <v>3884</v>
      </c>
      <c r="G320" s="361">
        <v>265</v>
      </c>
      <c r="H320" s="361">
        <v>132364</v>
      </c>
      <c r="I320" s="361">
        <v>20220</v>
      </c>
      <c r="J320" s="361">
        <v>44455</v>
      </c>
      <c r="K320" s="361">
        <v>67689</v>
      </c>
      <c r="L320" s="361">
        <v>0</v>
      </c>
    </row>
    <row r="321" spans="2:12" ht="15">
      <c r="B321" s="538" t="s">
        <v>216</v>
      </c>
      <c r="C321" s="361">
        <v>138531</v>
      </c>
      <c r="D321" s="361">
        <v>6123</v>
      </c>
      <c r="E321" s="361">
        <v>2793</v>
      </c>
      <c r="F321" s="361">
        <v>2854</v>
      </c>
      <c r="G321" s="361">
        <v>476</v>
      </c>
      <c r="H321" s="361">
        <v>132408</v>
      </c>
      <c r="I321" s="361">
        <v>21889</v>
      </c>
      <c r="J321" s="361">
        <v>43116</v>
      </c>
      <c r="K321" s="361">
        <v>67403</v>
      </c>
      <c r="L321" s="361">
        <v>0</v>
      </c>
    </row>
    <row r="322" spans="2:12" ht="15">
      <c r="B322" s="538" t="s">
        <v>217</v>
      </c>
      <c r="C322" s="361">
        <v>156870</v>
      </c>
      <c r="D322" s="363">
        <v>6984</v>
      </c>
      <c r="E322" s="363">
        <v>3421</v>
      </c>
      <c r="F322" s="363">
        <v>3049</v>
      </c>
      <c r="G322" s="364">
        <v>514</v>
      </c>
      <c r="H322" s="361">
        <v>149886</v>
      </c>
      <c r="I322" s="363">
        <v>23196</v>
      </c>
      <c r="J322" s="363">
        <v>47568</v>
      </c>
      <c r="K322" s="363">
        <v>79122</v>
      </c>
      <c r="L322" s="364">
        <v>0</v>
      </c>
    </row>
    <row r="323" spans="2:12" ht="15">
      <c r="B323" s="538" t="s">
        <v>218</v>
      </c>
      <c r="C323" s="361">
        <v>154419</v>
      </c>
      <c r="D323" s="361">
        <v>6537</v>
      </c>
      <c r="E323" s="366">
        <v>3569</v>
      </c>
      <c r="F323" s="366">
        <v>2677</v>
      </c>
      <c r="G323" s="361">
        <v>291</v>
      </c>
      <c r="H323" s="361">
        <v>147882</v>
      </c>
      <c r="I323" s="361">
        <v>23310</v>
      </c>
      <c r="J323" s="361">
        <v>49649</v>
      </c>
      <c r="K323" s="361">
        <v>74923</v>
      </c>
      <c r="L323" s="361">
        <v>0</v>
      </c>
    </row>
    <row r="324" spans="2:12" ht="15">
      <c r="B324" s="538" t="s">
        <v>219</v>
      </c>
      <c r="C324" s="361">
        <v>139590</v>
      </c>
      <c r="D324" s="532">
        <v>4908</v>
      </c>
      <c r="E324" s="420">
        <v>2031</v>
      </c>
      <c r="F324" s="421">
        <v>2587</v>
      </c>
      <c r="G324" s="421">
        <v>290</v>
      </c>
      <c r="H324" s="532">
        <v>134682</v>
      </c>
      <c r="I324" s="420">
        <v>20098</v>
      </c>
      <c r="J324" s="420">
        <v>41501</v>
      </c>
      <c r="K324" s="421">
        <v>73083</v>
      </c>
      <c r="L324" s="361">
        <v>0</v>
      </c>
    </row>
    <row r="325" spans="2:12" ht="15">
      <c r="B325" s="538" t="s">
        <v>220</v>
      </c>
      <c r="C325" s="361">
        <v>156867</v>
      </c>
      <c r="D325" s="361">
        <v>5722</v>
      </c>
      <c r="E325" s="366">
        <v>2602</v>
      </c>
      <c r="F325" s="366">
        <v>2916</v>
      </c>
      <c r="G325" s="361">
        <v>204</v>
      </c>
      <c r="H325" s="361">
        <v>151145</v>
      </c>
      <c r="I325" s="361">
        <v>25134</v>
      </c>
      <c r="J325" s="361">
        <v>47518</v>
      </c>
      <c r="K325" s="361">
        <v>78493</v>
      </c>
      <c r="L325" s="361">
        <v>0</v>
      </c>
    </row>
    <row r="326" spans="2:12" ht="15">
      <c r="B326" s="538" t="s">
        <v>221</v>
      </c>
      <c r="C326" s="361">
        <v>136558</v>
      </c>
      <c r="D326" s="367">
        <v>4722</v>
      </c>
      <c r="E326" s="363">
        <v>2146</v>
      </c>
      <c r="F326" s="364">
        <v>2356</v>
      </c>
      <c r="G326" s="364">
        <v>220</v>
      </c>
      <c r="H326" s="361">
        <v>131836</v>
      </c>
      <c r="I326" s="363">
        <v>22431</v>
      </c>
      <c r="J326" s="363">
        <v>50040</v>
      </c>
      <c r="K326" s="363">
        <v>59365</v>
      </c>
      <c r="L326" s="364">
        <v>0</v>
      </c>
    </row>
    <row r="327" spans="2:12" ht="15">
      <c r="B327" s="538" t="s">
        <v>222</v>
      </c>
      <c r="C327" s="361">
        <v>149720</v>
      </c>
      <c r="D327" s="367">
        <v>5458</v>
      </c>
      <c r="E327" s="363">
        <v>2439</v>
      </c>
      <c r="F327" s="363">
        <v>2869</v>
      </c>
      <c r="G327" s="364">
        <v>150</v>
      </c>
      <c r="H327" s="361">
        <v>144262</v>
      </c>
      <c r="I327" s="363">
        <v>23092</v>
      </c>
      <c r="J327" s="363">
        <v>51892</v>
      </c>
      <c r="K327" s="363">
        <v>69278</v>
      </c>
      <c r="L327" s="364">
        <v>0</v>
      </c>
    </row>
    <row r="328" spans="2:12" ht="15">
      <c r="B328" s="538" t="s">
        <v>223</v>
      </c>
      <c r="C328" s="361">
        <v>153399</v>
      </c>
      <c r="D328" s="361">
        <v>6080</v>
      </c>
      <c r="E328" s="366">
        <v>2594</v>
      </c>
      <c r="F328" s="366">
        <v>3091</v>
      </c>
      <c r="G328" s="361">
        <v>395</v>
      </c>
      <c r="H328" s="361">
        <v>147319</v>
      </c>
      <c r="I328" s="361">
        <v>23819</v>
      </c>
      <c r="J328" s="361">
        <v>53822</v>
      </c>
      <c r="K328" s="361">
        <v>69678</v>
      </c>
      <c r="L328" s="361">
        <v>0</v>
      </c>
    </row>
    <row r="329" spans="2:12" ht="15">
      <c r="B329" s="539" t="s">
        <v>224</v>
      </c>
      <c r="C329" s="361">
        <v>149250</v>
      </c>
      <c r="D329" s="367">
        <v>6348</v>
      </c>
      <c r="E329" s="363">
        <v>2566</v>
      </c>
      <c r="F329" s="363">
        <v>3493</v>
      </c>
      <c r="G329" s="363">
        <v>289</v>
      </c>
      <c r="H329" s="366">
        <v>142902</v>
      </c>
      <c r="I329" s="363">
        <v>23916</v>
      </c>
      <c r="J329" s="363">
        <v>55460</v>
      </c>
      <c r="K329" s="363">
        <v>63526</v>
      </c>
      <c r="L329" s="364">
        <v>0</v>
      </c>
    </row>
    <row r="330" spans="2:12" ht="15">
      <c r="B330" s="539" t="s">
        <v>225</v>
      </c>
      <c r="C330" s="361">
        <v>152940</v>
      </c>
      <c r="D330" s="363">
        <v>5022</v>
      </c>
      <c r="E330" s="363">
        <v>2012</v>
      </c>
      <c r="F330" s="363">
        <v>2745</v>
      </c>
      <c r="G330" s="363">
        <v>265</v>
      </c>
      <c r="H330" s="363">
        <v>147918</v>
      </c>
      <c r="I330" s="363">
        <v>24712</v>
      </c>
      <c r="J330" s="363">
        <v>54026</v>
      </c>
      <c r="K330" s="363">
        <v>69180</v>
      </c>
      <c r="L330" s="364">
        <v>0</v>
      </c>
    </row>
    <row r="331" spans="2:12" ht="15">
      <c r="B331" s="539" t="s">
        <v>226</v>
      </c>
      <c r="C331" s="361">
        <v>151190</v>
      </c>
      <c r="D331" s="363">
        <v>5689</v>
      </c>
      <c r="E331" s="363">
        <v>2531</v>
      </c>
      <c r="F331" s="363">
        <v>2797</v>
      </c>
      <c r="G331" s="363">
        <v>361</v>
      </c>
      <c r="H331" s="363">
        <v>145501</v>
      </c>
      <c r="I331" s="363">
        <v>23209</v>
      </c>
      <c r="J331" s="363">
        <v>47260</v>
      </c>
      <c r="K331" s="363">
        <v>75032</v>
      </c>
      <c r="L331" s="364">
        <v>0</v>
      </c>
    </row>
    <row r="332" spans="2:12" ht="15">
      <c r="B332" s="540"/>
      <c r="C332" s="366"/>
      <c r="D332" s="366"/>
      <c r="E332" s="366"/>
      <c r="F332" s="366"/>
      <c r="G332" s="366"/>
      <c r="H332" s="366"/>
      <c r="I332" s="366"/>
      <c r="J332" s="366"/>
      <c r="K332" s="366"/>
      <c r="L332" s="361"/>
    </row>
    <row r="333" spans="2:12" ht="12.75">
      <c r="B333" s="541">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7"/>
      <c r="C334" s="374"/>
      <c r="D334" s="374"/>
      <c r="E334" s="374"/>
      <c r="F334" s="374"/>
      <c r="G334" s="374"/>
      <c r="H334" s="374"/>
      <c r="I334" s="374"/>
      <c r="J334" s="374"/>
      <c r="K334" s="374"/>
      <c r="L334" s="533"/>
    </row>
    <row r="335" spans="2:12" ht="12.75">
      <c r="B335" s="537"/>
      <c r="C335" s="1727" t="s">
        <v>239</v>
      </c>
      <c r="D335" s="1727"/>
      <c r="E335" s="1727"/>
      <c r="F335" s="1727"/>
      <c r="G335" s="1727"/>
      <c r="H335" s="1727"/>
      <c r="I335" s="1727"/>
      <c r="J335" s="1727"/>
      <c r="K335" s="1727"/>
      <c r="L335" s="1728"/>
    </row>
    <row r="336" spans="2:12" ht="12.75">
      <c r="B336" s="536"/>
      <c r="C336" s="374"/>
      <c r="D336" s="374"/>
      <c r="E336" s="374"/>
      <c r="F336" s="374"/>
      <c r="G336" s="374"/>
      <c r="H336" s="374"/>
      <c r="I336" s="374"/>
      <c r="J336" s="374"/>
      <c r="K336" s="374"/>
      <c r="L336" s="533"/>
    </row>
    <row r="337" spans="2:12" ht="12.75">
      <c r="B337" s="542" t="s">
        <v>215</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2" t="s">
        <v>216</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2" t="s">
        <v>217</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2" t="s">
        <v>218</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2" t="s">
        <v>219</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2" t="s">
        <v>220</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2" t="s">
        <v>221</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2" t="s">
        <v>222</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2" t="s">
        <v>223</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2" t="s">
        <v>224</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2" t="s">
        <v>225</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2" t="s">
        <v>226</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7"/>
      <c r="C349" s="366"/>
      <c r="D349" s="366"/>
      <c r="E349" s="366"/>
      <c r="F349" s="366"/>
      <c r="G349" s="366"/>
      <c r="H349" s="366"/>
      <c r="I349" s="366"/>
      <c r="J349" s="366"/>
      <c r="K349" s="366"/>
      <c r="L349" s="361"/>
    </row>
    <row r="350" spans="2:12" ht="12.75">
      <c r="B350" s="541">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3"/>
      <c r="C351" s="379"/>
      <c r="D351" s="379"/>
      <c r="E351" s="379"/>
      <c r="F351" s="379"/>
      <c r="G351" s="379"/>
      <c r="H351" s="379"/>
      <c r="I351" s="379"/>
      <c r="J351" s="379"/>
      <c r="K351" s="379"/>
      <c r="L351" s="534"/>
    </row>
    <row r="352" spans="2:12" ht="12.75" customHeight="1">
      <c r="B352" s="1729" t="s">
        <v>203</v>
      </c>
      <c r="C352" s="1731" t="s">
        <v>18</v>
      </c>
      <c r="D352" s="1731" t="s">
        <v>204</v>
      </c>
      <c r="E352" s="1733" t="s">
        <v>205</v>
      </c>
      <c r="F352" s="1734"/>
      <c r="G352" s="1735"/>
      <c r="H352" s="1736" t="s">
        <v>206</v>
      </c>
      <c r="I352" s="1738" t="s">
        <v>207</v>
      </c>
      <c r="J352" s="1739"/>
      <c r="K352" s="1739"/>
      <c r="L352" s="1740"/>
    </row>
    <row r="353" spans="2:12" ht="11.25" customHeight="1">
      <c r="B353" s="1730"/>
      <c r="C353" s="1732"/>
      <c r="D353" s="1732"/>
      <c r="E353" s="1741" t="s">
        <v>244</v>
      </c>
      <c r="F353" s="1744" t="s">
        <v>245</v>
      </c>
      <c r="G353" s="1744" t="s">
        <v>246</v>
      </c>
      <c r="H353" s="1737"/>
      <c r="I353" s="1746" t="s">
        <v>211</v>
      </c>
      <c r="J353" s="1746" t="s">
        <v>20</v>
      </c>
      <c r="K353" s="1731" t="s">
        <v>212</v>
      </c>
      <c r="L353" s="1746" t="s">
        <v>213</v>
      </c>
    </row>
    <row r="354" spans="2:12" ht="11.25" customHeight="1">
      <c r="B354" s="1730"/>
      <c r="C354" s="1732"/>
      <c r="D354" s="1732"/>
      <c r="E354" s="1742"/>
      <c r="F354" s="1749"/>
      <c r="G354" s="1749"/>
      <c r="H354" s="1737"/>
      <c r="I354" s="1747"/>
      <c r="J354" s="1747"/>
      <c r="K354" s="1748"/>
      <c r="L354" s="1747"/>
    </row>
    <row r="355" spans="2:12" ht="12.75">
      <c r="B355" s="303">
        <v>0</v>
      </c>
      <c r="C355" s="381">
        <v>1</v>
      </c>
      <c r="D355" s="381">
        <v>2</v>
      </c>
      <c r="E355" s="382">
        <v>3</v>
      </c>
      <c r="F355" s="382">
        <v>4</v>
      </c>
      <c r="G355" s="381">
        <v>5</v>
      </c>
      <c r="H355" s="381">
        <v>6</v>
      </c>
      <c r="I355" s="381">
        <v>7</v>
      </c>
      <c r="J355" s="381">
        <v>8</v>
      </c>
      <c r="K355" s="381">
        <v>9</v>
      </c>
      <c r="L355" s="381">
        <v>10</v>
      </c>
    </row>
    <row r="356" spans="2:12" ht="12.75">
      <c r="B356" s="536"/>
      <c r="C356" s="374"/>
      <c r="D356" s="374"/>
      <c r="E356" s="374"/>
      <c r="F356" s="374"/>
      <c r="G356" s="374"/>
      <c r="H356" s="374"/>
      <c r="I356" s="374"/>
      <c r="J356" s="374"/>
      <c r="K356" s="374"/>
      <c r="L356" s="533"/>
    </row>
    <row r="357" spans="2:12" ht="12.75">
      <c r="B357" s="537"/>
      <c r="C357" s="1727" t="s">
        <v>240</v>
      </c>
      <c r="D357" s="1727"/>
      <c r="E357" s="1727"/>
      <c r="F357" s="1727"/>
      <c r="G357" s="1727"/>
      <c r="H357" s="1727"/>
      <c r="I357" s="1727"/>
      <c r="J357" s="1727"/>
      <c r="K357" s="1727"/>
      <c r="L357" s="1728"/>
    </row>
    <row r="358" spans="2:12" ht="12.75">
      <c r="B358" s="537"/>
      <c r="C358" s="384"/>
      <c r="D358" s="384"/>
      <c r="E358" s="384"/>
      <c r="F358" s="384"/>
      <c r="G358" s="384"/>
      <c r="H358" s="384"/>
      <c r="I358" s="384"/>
      <c r="J358" s="384"/>
      <c r="K358" s="384"/>
      <c r="L358" s="535"/>
    </row>
    <row r="359" spans="2:12" ht="12.75">
      <c r="B359" s="542" t="s">
        <v>215</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2" t="s">
        <v>216</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2" t="s">
        <v>217</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2" t="s">
        <v>218</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2" t="s">
        <v>219</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2" t="s">
        <v>220</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2" t="s">
        <v>221</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2" t="s">
        <v>222</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2" t="s">
        <v>223</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2" t="s">
        <v>224</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2" t="s">
        <v>225</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2" t="s">
        <v>226</v>
      </c>
      <c r="C370" s="361">
        <v>85505479</v>
      </c>
      <c r="D370" s="363">
        <v>488984</v>
      </c>
      <c r="E370" s="363">
        <v>146305</v>
      </c>
      <c r="F370" s="363">
        <v>270173</v>
      </c>
      <c r="G370" s="364">
        <v>72506</v>
      </c>
      <c r="H370" s="386">
        <v>85016495</v>
      </c>
      <c r="I370" s="363">
        <v>11957087</v>
      </c>
      <c r="J370" s="363">
        <v>25826194</v>
      </c>
      <c r="K370" s="363">
        <v>47233214</v>
      </c>
      <c r="L370" s="364"/>
      <c r="P370" s="546"/>
    </row>
    <row r="371" spans="2:16" ht="12.75">
      <c r="B371" s="542"/>
      <c r="C371" s="387"/>
      <c r="D371" s="324"/>
      <c r="E371" s="388"/>
      <c r="F371" s="388"/>
      <c r="G371" s="388"/>
      <c r="H371" s="324"/>
      <c r="I371" s="388"/>
      <c r="J371" s="388"/>
      <c r="K371" s="388"/>
      <c r="L371" s="388"/>
    </row>
    <row r="372" spans="2:16" ht="12.75">
      <c r="B372" s="541">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241</v>
      </c>
      <c r="G375" s="418"/>
      <c r="H375" s="418"/>
      <c r="I375" s="418"/>
      <c r="J375" s="418"/>
      <c r="K375" s="418"/>
      <c r="L375" s="418"/>
    </row>
    <row r="376" spans="2:16" ht="15.75">
      <c r="B376" s="398" t="s">
        <v>215</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216</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217</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218</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219</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220</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221</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222</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223</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224</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225</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226</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256</v>
      </c>
    </row>
    <row r="393" spans="2:12" ht="12.75" customHeight="1">
      <c r="B393" s="1695" t="s">
        <v>203</v>
      </c>
      <c r="C393" s="1685" t="s">
        <v>18</v>
      </c>
      <c r="D393" s="1685" t="s">
        <v>204</v>
      </c>
      <c r="E393" s="1687" t="s">
        <v>205</v>
      </c>
      <c r="F393" s="1688"/>
      <c r="G393" s="1689"/>
      <c r="H393" s="1690" t="s">
        <v>206</v>
      </c>
      <c r="I393" s="1687" t="s">
        <v>207</v>
      </c>
      <c r="J393" s="1688"/>
      <c r="K393" s="1688"/>
      <c r="L393" s="1689"/>
    </row>
    <row r="394" spans="2:12" ht="11.25" customHeight="1">
      <c r="B394" s="1696"/>
      <c r="C394" s="1686"/>
      <c r="D394" s="1686"/>
      <c r="E394" s="1723" t="s">
        <v>244</v>
      </c>
      <c r="F394" s="1725" t="s">
        <v>245</v>
      </c>
      <c r="G394" s="1725" t="s">
        <v>246</v>
      </c>
      <c r="H394" s="1691"/>
      <c r="I394" s="1695" t="s">
        <v>211</v>
      </c>
      <c r="J394" s="1695" t="s">
        <v>20</v>
      </c>
      <c r="K394" s="1685" t="s">
        <v>212</v>
      </c>
      <c r="L394" s="1695" t="s">
        <v>213</v>
      </c>
    </row>
    <row r="395" spans="2:12" ht="11.25" customHeight="1">
      <c r="B395" s="1696"/>
      <c r="C395" s="1686"/>
      <c r="D395" s="1686"/>
      <c r="E395" s="1724"/>
      <c r="F395" s="1726"/>
      <c r="G395" s="1726"/>
      <c r="H395" s="1691"/>
      <c r="I395" s="1696"/>
      <c r="J395" s="1696"/>
      <c r="K395" s="1686"/>
      <c r="L395" s="1697"/>
    </row>
    <row r="396" spans="2:12" ht="12.75">
      <c r="B396" s="501">
        <v>0</v>
      </c>
      <c r="C396" s="500">
        <v>1</v>
      </c>
      <c r="D396" s="500">
        <v>2</v>
      </c>
      <c r="E396" s="501">
        <v>3</v>
      </c>
      <c r="F396" s="501">
        <v>4</v>
      </c>
      <c r="G396" s="500">
        <v>5</v>
      </c>
      <c r="H396" s="500">
        <v>6</v>
      </c>
      <c r="I396" s="500">
        <v>7</v>
      </c>
      <c r="J396" s="500">
        <v>8</v>
      </c>
      <c r="K396" s="502">
        <v>9</v>
      </c>
      <c r="L396" s="500">
        <v>10</v>
      </c>
    </row>
    <row r="397" spans="2:12" ht="12.75">
      <c r="B397" s="523"/>
      <c r="C397" s="503"/>
      <c r="D397" s="503"/>
      <c r="E397" s="503"/>
      <c r="F397" s="503"/>
      <c r="G397" s="503"/>
      <c r="H397" s="503"/>
      <c r="I397" s="503"/>
      <c r="J397" s="503"/>
      <c r="K397" s="503"/>
      <c r="L397" s="528"/>
    </row>
    <row r="398" spans="2:12" ht="14.25">
      <c r="B398" s="524"/>
      <c r="C398" s="1681" t="s">
        <v>214</v>
      </c>
      <c r="D398" s="1681"/>
      <c r="E398" s="1681"/>
      <c r="F398" s="1681"/>
      <c r="G398" s="1681"/>
      <c r="H398" s="1681"/>
      <c r="I398" s="1681"/>
      <c r="J398" s="1681"/>
      <c r="K398" s="1681"/>
      <c r="L398" s="1720"/>
    </row>
    <row r="399" spans="2:12" ht="12.75">
      <c r="B399" s="523"/>
      <c r="C399" s="503"/>
      <c r="D399" s="503"/>
      <c r="E399" s="503"/>
      <c r="F399" s="503"/>
      <c r="G399" s="503"/>
      <c r="H399" s="503"/>
      <c r="I399" s="503"/>
      <c r="J399" s="503"/>
      <c r="K399" s="503"/>
      <c r="L399" s="528"/>
    </row>
    <row r="400" spans="2:12" ht="12.75">
      <c r="B400" s="525" t="s">
        <v>215</v>
      </c>
      <c r="C400" s="504">
        <f t="shared" ref="C400:C406" si="10">SUM(D400+H400)</f>
        <v>142019</v>
      </c>
      <c r="D400" s="504">
        <v>5112</v>
      </c>
      <c r="E400" s="504">
        <v>2410</v>
      </c>
      <c r="F400" s="504">
        <v>2274</v>
      </c>
      <c r="G400" s="504">
        <v>428</v>
      </c>
      <c r="H400" s="504">
        <v>136907</v>
      </c>
      <c r="I400" s="504">
        <v>21885</v>
      </c>
      <c r="J400" s="504">
        <v>43909</v>
      </c>
      <c r="K400" s="504">
        <v>71113</v>
      </c>
      <c r="L400" s="507">
        <v>0</v>
      </c>
    </row>
    <row r="401" spans="2:12" ht="12.75">
      <c r="B401" s="525" t="s">
        <v>216</v>
      </c>
      <c r="C401" s="504">
        <f t="shared" si="10"/>
        <v>137800</v>
      </c>
      <c r="D401" s="504">
        <v>4709</v>
      </c>
      <c r="E401" s="504">
        <v>2035</v>
      </c>
      <c r="F401" s="504">
        <v>2318</v>
      </c>
      <c r="G401" s="504">
        <v>356</v>
      </c>
      <c r="H401" s="504">
        <v>133091</v>
      </c>
      <c r="I401" s="504">
        <v>22712</v>
      </c>
      <c r="J401" s="504">
        <v>41741</v>
      </c>
      <c r="K401" s="504">
        <v>68638</v>
      </c>
      <c r="L401" s="507">
        <v>0</v>
      </c>
    </row>
    <row r="402" spans="2:12" ht="12.75">
      <c r="B402" s="525" t="s">
        <v>217</v>
      </c>
      <c r="C402" s="504">
        <f t="shared" si="10"/>
        <v>169805</v>
      </c>
      <c r="D402" s="505">
        <v>5406</v>
      </c>
      <c r="E402" s="505">
        <v>2609</v>
      </c>
      <c r="F402" s="505">
        <v>2592</v>
      </c>
      <c r="G402" s="506">
        <v>205</v>
      </c>
      <c r="H402" s="504">
        <v>164399</v>
      </c>
      <c r="I402" s="505">
        <v>28402</v>
      </c>
      <c r="J402" s="505">
        <v>50847</v>
      </c>
      <c r="K402" s="505">
        <v>85150</v>
      </c>
      <c r="L402" s="506">
        <v>0</v>
      </c>
    </row>
    <row r="403" spans="2:12" ht="12.75">
      <c r="B403" s="525" t="s">
        <v>218</v>
      </c>
      <c r="C403" s="504">
        <f t="shared" si="10"/>
        <v>143826</v>
      </c>
      <c r="D403" s="504">
        <v>5957</v>
      </c>
      <c r="E403" s="507">
        <v>3079</v>
      </c>
      <c r="F403" s="507">
        <v>2627</v>
      </c>
      <c r="G403" s="504">
        <v>251</v>
      </c>
      <c r="H403" s="504">
        <v>137869</v>
      </c>
      <c r="I403" s="504">
        <v>21774</v>
      </c>
      <c r="J403" s="504">
        <v>43335</v>
      </c>
      <c r="K403" s="504">
        <v>72760</v>
      </c>
      <c r="L403" s="507">
        <v>0</v>
      </c>
    </row>
    <row r="404" spans="2:12" ht="12.75">
      <c r="B404" s="525" t="s">
        <v>219</v>
      </c>
      <c r="C404" s="504">
        <f t="shared" si="10"/>
        <v>157519</v>
      </c>
      <c r="D404" s="529">
        <v>4757</v>
      </c>
      <c r="E404" s="480">
        <v>2322</v>
      </c>
      <c r="F404" s="482">
        <v>2142</v>
      </c>
      <c r="G404" s="482">
        <v>293</v>
      </c>
      <c r="H404" s="529">
        <v>152762</v>
      </c>
      <c r="I404" s="480">
        <v>24428</v>
      </c>
      <c r="J404" s="480">
        <v>42846</v>
      </c>
      <c r="K404" s="482">
        <v>85488</v>
      </c>
      <c r="L404" s="507">
        <v>0</v>
      </c>
    </row>
    <row r="405" spans="2:12" ht="12.75">
      <c r="B405" s="525" t="s">
        <v>220</v>
      </c>
      <c r="C405" s="504">
        <f t="shared" si="10"/>
        <v>167380</v>
      </c>
      <c r="D405" s="504">
        <v>5640</v>
      </c>
      <c r="E405" s="507">
        <v>2230</v>
      </c>
      <c r="F405" s="507">
        <v>3183</v>
      </c>
      <c r="G405" s="504">
        <v>227</v>
      </c>
      <c r="H405" s="504">
        <v>161740</v>
      </c>
      <c r="I405" s="504">
        <v>29820</v>
      </c>
      <c r="J405" s="504">
        <v>51196</v>
      </c>
      <c r="K405" s="504">
        <v>80724</v>
      </c>
      <c r="L405" s="507">
        <v>0</v>
      </c>
    </row>
    <row r="406" spans="2:12" ht="12.75">
      <c r="B406" s="525" t="s">
        <v>221</v>
      </c>
      <c r="C406" s="504">
        <f t="shared" si="10"/>
        <v>171735</v>
      </c>
      <c r="D406" s="530">
        <v>5424</v>
      </c>
      <c r="E406" s="505">
        <v>2254</v>
      </c>
      <c r="F406" s="506">
        <v>2901</v>
      </c>
      <c r="G406" s="506">
        <v>269</v>
      </c>
      <c r="H406" s="504">
        <v>166311</v>
      </c>
      <c r="I406" s="505">
        <v>29103</v>
      </c>
      <c r="J406" s="505">
        <v>53333</v>
      </c>
      <c r="K406" s="505">
        <v>83875</v>
      </c>
      <c r="L406" s="506">
        <v>0</v>
      </c>
    </row>
    <row r="407" spans="2:12" ht="12.75">
      <c r="B407" s="525" t="s">
        <v>222</v>
      </c>
      <c r="C407" s="504">
        <v>169404</v>
      </c>
      <c r="D407" s="530">
        <v>5064</v>
      </c>
      <c r="E407" s="505">
        <v>2316</v>
      </c>
      <c r="F407" s="505">
        <v>2611</v>
      </c>
      <c r="G407" s="506">
        <v>137</v>
      </c>
      <c r="H407" s="504">
        <v>164340</v>
      </c>
      <c r="I407" s="505">
        <v>25228</v>
      </c>
      <c r="J407" s="505">
        <v>52498</v>
      </c>
      <c r="K407" s="505">
        <v>86614</v>
      </c>
      <c r="L407" s="506">
        <v>0</v>
      </c>
    </row>
    <row r="408" spans="2:12" ht="12.75">
      <c r="B408" s="525" t="s">
        <v>223</v>
      </c>
      <c r="C408" s="504">
        <v>172982</v>
      </c>
      <c r="D408" s="504">
        <v>6274</v>
      </c>
      <c r="E408" s="507">
        <v>2518</v>
      </c>
      <c r="F408" s="507">
        <v>3121</v>
      </c>
      <c r="G408" s="504">
        <v>635</v>
      </c>
      <c r="H408" s="504">
        <v>166708</v>
      </c>
      <c r="I408" s="504">
        <v>26444</v>
      </c>
      <c r="J408" s="504">
        <v>56017</v>
      </c>
      <c r="K408" s="504">
        <v>84247</v>
      </c>
      <c r="L408" s="507">
        <v>0</v>
      </c>
    </row>
    <row r="409" spans="2:12" ht="12.75">
      <c r="B409" s="525" t="s">
        <v>224</v>
      </c>
      <c r="C409" s="504">
        <v>178724</v>
      </c>
      <c r="D409" s="530">
        <v>5649</v>
      </c>
      <c r="E409" s="505">
        <v>2339</v>
      </c>
      <c r="F409" s="505">
        <v>2939</v>
      </c>
      <c r="G409" s="505">
        <v>371</v>
      </c>
      <c r="H409" s="507">
        <v>173075</v>
      </c>
      <c r="I409" s="505">
        <v>27983</v>
      </c>
      <c r="J409" s="505">
        <v>60272</v>
      </c>
      <c r="K409" s="505">
        <v>84820</v>
      </c>
      <c r="L409" s="506">
        <v>0</v>
      </c>
    </row>
    <row r="410" spans="2:12" ht="12.75">
      <c r="B410" s="525" t="s">
        <v>225</v>
      </c>
      <c r="C410" s="504">
        <f>SUM(D410+H410)</f>
        <v>169376</v>
      </c>
      <c r="D410" s="505">
        <v>4663</v>
      </c>
      <c r="E410" s="505">
        <v>2074</v>
      </c>
      <c r="F410" s="505">
        <v>2336</v>
      </c>
      <c r="G410" s="505">
        <v>253</v>
      </c>
      <c r="H410" s="505">
        <v>164713</v>
      </c>
      <c r="I410" s="505">
        <v>26084</v>
      </c>
      <c r="J410" s="505">
        <v>57837</v>
      </c>
      <c r="K410" s="505">
        <v>80792</v>
      </c>
      <c r="L410" s="505">
        <v>0</v>
      </c>
    </row>
    <row r="411" spans="2:12" ht="12.75">
      <c r="B411" s="525" t="s">
        <v>226</v>
      </c>
      <c r="C411" s="504">
        <f>SUM(D411+H411)</f>
        <v>152498</v>
      </c>
      <c r="D411" s="505">
        <v>5089</v>
      </c>
      <c r="E411" s="505">
        <v>2321</v>
      </c>
      <c r="F411" s="505">
        <v>2452</v>
      </c>
      <c r="G411" s="505">
        <v>316</v>
      </c>
      <c r="H411" s="505">
        <v>147409</v>
      </c>
      <c r="I411" s="505">
        <v>22785</v>
      </c>
      <c r="J411" s="505">
        <v>48292</v>
      </c>
      <c r="K411" s="505">
        <v>76332</v>
      </c>
      <c r="L411" s="505">
        <v>0</v>
      </c>
    </row>
    <row r="412" spans="2:12" ht="15">
      <c r="B412" s="527"/>
      <c r="C412" s="507"/>
      <c r="D412" s="507"/>
      <c r="E412" s="507"/>
      <c r="F412" s="507"/>
      <c r="G412" s="507"/>
      <c r="H412" s="507"/>
      <c r="I412" s="507"/>
      <c r="J412" s="507"/>
      <c r="K412" s="507"/>
      <c r="L412" s="520"/>
    </row>
    <row r="413" spans="2:12" ht="12.75">
      <c r="B413" s="526">
        <v>2017</v>
      </c>
      <c r="C413" s="508">
        <f t="shared" ref="C413:K413" si="11">SUM(C400:C411)</f>
        <v>1933068</v>
      </c>
      <c r="D413" s="508">
        <f>SUM(D400:D411)</f>
        <v>63744</v>
      </c>
      <c r="E413" s="508">
        <f t="shared" si="11"/>
        <v>28507</v>
      </c>
      <c r="F413" s="508">
        <f t="shared" si="11"/>
        <v>31496</v>
      </c>
      <c r="G413" s="508">
        <f>SUM(G400:G411)</f>
        <v>3741</v>
      </c>
      <c r="H413" s="508">
        <f t="shared" si="11"/>
        <v>1869324</v>
      </c>
      <c r="I413" s="508">
        <f t="shared" si="11"/>
        <v>306648</v>
      </c>
      <c r="J413" s="508">
        <f t="shared" si="11"/>
        <v>602123</v>
      </c>
      <c r="K413" s="508">
        <f t="shared" si="11"/>
        <v>960553</v>
      </c>
      <c r="L413" s="508">
        <f>SUM(L400:L411)</f>
        <v>0</v>
      </c>
    </row>
    <row r="414" spans="2:12" ht="12.75">
      <c r="B414" s="524"/>
      <c r="C414" s="509"/>
      <c r="D414" s="509"/>
      <c r="E414" s="509"/>
      <c r="F414" s="509"/>
      <c r="G414" s="509"/>
      <c r="H414" s="509"/>
      <c r="I414" s="509"/>
      <c r="J414" s="509"/>
      <c r="K414" s="509"/>
      <c r="L414" s="521"/>
    </row>
    <row r="415" spans="2:12" ht="12.75">
      <c r="B415" s="524"/>
      <c r="C415" s="1679" t="s">
        <v>239</v>
      </c>
      <c r="D415" s="1679"/>
      <c r="E415" s="1679"/>
      <c r="F415" s="1679"/>
      <c r="G415" s="1679"/>
      <c r="H415" s="1679"/>
      <c r="I415" s="1679"/>
      <c r="J415" s="1679"/>
      <c r="K415" s="1679"/>
      <c r="L415" s="1719"/>
    </row>
    <row r="416" spans="2:12" ht="12.75">
      <c r="B416" s="523"/>
      <c r="C416" s="509"/>
      <c r="D416" s="509"/>
      <c r="E416" s="509"/>
      <c r="F416" s="509"/>
      <c r="G416" s="509"/>
      <c r="H416" s="509"/>
      <c r="I416" s="509"/>
      <c r="J416" s="509"/>
      <c r="K416" s="509"/>
      <c r="L416" s="521"/>
    </row>
    <row r="417" spans="2:12" ht="12.75">
      <c r="B417" s="525" t="s">
        <v>215</v>
      </c>
      <c r="C417" s="504">
        <f t="shared" ref="C417:C423" si="12">SUM(D417+H417)</f>
        <v>41284749</v>
      </c>
      <c r="D417" s="504">
        <v>258614</v>
      </c>
      <c r="E417" s="504">
        <v>82064</v>
      </c>
      <c r="F417" s="504">
        <v>124018</v>
      </c>
      <c r="G417" s="504">
        <v>52532</v>
      </c>
      <c r="H417" s="504">
        <v>41026135</v>
      </c>
      <c r="I417" s="504">
        <v>5754367</v>
      </c>
      <c r="J417" s="504">
        <v>11777688</v>
      </c>
      <c r="K417" s="504">
        <v>23494080</v>
      </c>
      <c r="L417" s="504">
        <v>0</v>
      </c>
    </row>
    <row r="418" spans="2:12" ht="12.75">
      <c r="B418" s="525" t="s">
        <v>216</v>
      </c>
      <c r="C418" s="504">
        <f t="shared" si="12"/>
        <v>39885929</v>
      </c>
      <c r="D418" s="504">
        <v>248053</v>
      </c>
      <c r="E418" s="504">
        <v>69467</v>
      </c>
      <c r="F418" s="504">
        <v>130095</v>
      </c>
      <c r="G418" s="504">
        <v>48491</v>
      </c>
      <c r="H418" s="504">
        <v>39637876</v>
      </c>
      <c r="I418" s="504">
        <v>5869144</v>
      </c>
      <c r="J418" s="504">
        <v>11348293</v>
      </c>
      <c r="K418" s="504">
        <v>22420439</v>
      </c>
      <c r="L418" s="504">
        <v>0</v>
      </c>
    </row>
    <row r="419" spans="2:12" ht="12.75">
      <c r="B419" s="525" t="s">
        <v>217</v>
      </c>
      <c r="C419" s="504">
        <f t="shared" si="12"/>
        <v>49565417</v>
      </c>
      <c r="D419" s="505">
        <v>279950</v>
      </c>
      <c r="E419" s="505">
        <v>90328</v>
      </c>
      <c r="F419" s="505">
        <v>159641</v>
      </c>
      <c r="G419" s="506">
        <v>29981</v>
      </c>
      <c r="H419" s="504">
        <v>49285467</v>
      </c>
      <c r="I419" s="505">
        <v>7544830</v>
      </c>
      <c r="J419" s="505">
        <v>13676720</v>
      </c>
      <c r="K419" s="505">
        <v>28063917</v>
      </c>
      <c r="L419" s="506">
        <v>0</v>
      </c>
    </row>
    <row r="420" spans="2:12" ht="12.75">
      <c r="B420" s="525" t="s">
        <v>218</v>
      </c>
      <c r="C420" s="504">
        <f t="shared" si="12"/>
        <v>41822512</v>
      </c>
      <c r="D420" s="504">
        <v>297950</v>
      </c>
      <c r="E420" s="507">
        <v>106177</v>
      </c>
      <c r="F420" s="507">
        <v>154822</v>
      </c>
      <c r="G420" s="504">
        <v>36951</v>
      </c>
      <c r="H420" s="504">
        <v>41524562</v>
      </c>
      <c r="I420" s="504">
        <v>5781070</v>
      </c>
      <c r="J420" s="504">
        <v>11588848</v>
      </c>
      <c r="K420" s="504">
        <v>24154644</v>
      </c>
      <c r="L420" s="504">
        <v>0</v>
      </c>
    </row>
    <row r="421" spans="2:12" ht="12.75">
      <c r="B421" s="525" t="s">
        <v>219</v>
      </c>
      <c r="C421" s="504">
        <f t="shared" si="12"/>
        <v>47073682</v>
      </c>
      <c r="D421" s="480">
        <v>258829</v>
      </c>
      <c r="E421" s="480">
        <v>84615</v>
      </c>
      <c r="F421" s="480">
        <v>129240</v>
      </c>
      <c r="G421" s="480">
        <v>44974</v>
      </c>
      <c r="H421" s="480">
        <v>46814853</v>
      </c>
      <c r="I421" s="480">
        <v>6502594</v>
      </c>
      <c r="J421" s="480">
        <v>11727296</v>
      </c>
      <c r="K421" s="480">
        <v>28584963</v>
      </c>
      <c r="L421" s="504">
        <v>0</v>
      </c>
    </row>
    <row r="422" spans="2:12" ht="12.75">
      <c r="B422" s="525" t="s">
        <v>220</v>
      </c>
      <c r="C422" s="504">
        <f t="shared" si="12"/>
        <v>48420690</v>
      </c>
      <c r="D422" s="504">
        <v>290566</v>
      </c>
      <c r="E422" s="507">
        <v>79673</v>
      </c>
      <c r="F422" s="507">
        <v>178876</v>
      </c>
      <c r="G422" s="504">
        <v>32017</v>
      </c>
      <c r="H422" s="504">
        <v>48130124</v>
      </c>
      <c r="I422" s="504">
        <v>7982252</v>
      </c>
      <c r="J422" s="504">
        <v>13825867</v>
      </c>
      <c r="K422" s="504">
        <v>26322005</v>
      </c>
      <c r="L422" s="504">
        <v>0</v>
      </c>
    </row>
    <row r="423" spans="2:12" ht="12.75">
      <c r="B423" s="525" t="s">
        <v>221</v>
      </c>
      <c r="C423" s="504">
        <f t="shared" si="12"/>
        <v>49583982</v>
      </c>
      <c r="D423" s="505">
        <v>288103</v>
      </c>
      <c r="E423" s="505">
        <v>81207</v>
      </c>
      <c r="F423" s="505">
        <v>167580</v>
      </c>
      <c r="G423" s="506">
        <v>39316</v>
      </c>
      <c r="H423" s="504">
        <v>49295879</v>
      </c>
      <c r="I423" s="505">
        <v>7692900</v>
      </c>
      <c r="J423" s="505">
        <v>14162171</v>
      </c>
      <c r="K423" s="505">
        <v>27440808</v>
      </c>
      <c r="L423" s="506">
        <v>0</v>
      </c>
    </row>
    <row r="424" spans="2:12" ht="12.75">
      <c r="B424" s="525" t="s">
        <v>222</v>
      </c>
      <c r="C424" s="504">
        <v>49308554</v>
      </c>
      <c r="D424" s="505">
        <v>248689</v>
      </c>
      <c r="E424" s="505">
        <v>84427</v>
      </c>
      <c r="F424" s="505">
        <v>146773</v>
      </c>
      <c r="G424" s="506">
        <v>17489</v>
      </c>
      <c r="H424" s="504">
        <v>49059865</v>
      </c>
      <c r="I424" s="505">
        <v>6595512</v>
      </c>
      <c r="J424" s="505">
        <v>13787237</v>
      </c>
      <c r="K424" s="505">
        <v>28677116</v>
      </c>
      <c r="L424" s="506">
        <v>0</v>
      </c>
    </row>
    <row r="425" spans="2:12" ht="12.75">
      <c r="B425" s="525" t="s">
        <v>223</v>
      </c>
      <c r="C425" s="504">
        <v>49438456</v>
      </c>
      <c r="D425" s="505">
        <v>345800</v>
      </c>
      <c r="E425" s="505">
        <v>89061</v>
      </c>
      <c r="F425" s="505">
        <v>167893</v>
      </c>
      <c r="G425" s="506">
        <v>88846</v>
      </c>
      <c r="H425" s="504">
        <v>49092656</v>
      </c>
      <c r="I425" s="505">
        <v>6815830</v>
      </c>
      <c r="J425" s="505">
        <v>14849864</v>
      </c>
      <c r="K425" s="505">
        <v>27426962</v>
      </c>
      <c r="L425" s="506">
        <v>0</v>
      </c>
    </row>
    <row r="426" spans="2:12" ht="12.75">
      <c r="B426" s="525" t="s">
        <v>224</v>
      </c>
      <c r="C426" s="504">
        <v>50346027</v>
      </c>
      <c r="D426" s="505">
        <v>295352</v>
      </c>
      <c r="E426" s="505">
        <v>84726</v>
      </c>
      <c r="F426" s="505">
        <v>167445</v>
      </c>
      <c r="G426" s="505">
        <v>43181</v>
      </c>
      <c r="H426" s="507">
        <v>50050675</v>
      </c>
      <c r="I426" s="505">
        <v>7132124</v>
      </c>
      <c r="J426" s="505">
        <v>15718038</v>
      </c>
      <c r="K426" s="505">
        <v>27200513</v>
      </c>
      <c r="L426" s="506">
        <v>0</v>
      </c>
    </row>
    <row r="427" spans="2:12" ht="12.75">
      <c r="B427" s="525" t="s">
        <v>225</v>
      </c>
      <c r="C427" s="504">
        <f>SUM(D427+H427)</f>
        <v>48798626</v>
      </c>
      <c r="D427" s="505">
        <v>261198</v>
      </c>
      <c r="E427" s="505">
        <v>70669</v>
      </c>
      <c r="F427" s="505">
        <v>148982</v>
      </c>
      <c r="G427" s="505">
        <v>41547</v>
      </c>
      <c r="H427" s="505">
        <v>48537428</v>
      </c>
      <c r="I427" s="505">
        <v>6751971</v>
      </c>
      <c r="J427" s="505">
        <v>15640889</v>
      </c>
      <c r="K427" s="505">
        <v>26144568</v>
      </c>
      <c r="L427" s="505">
        <v>0</v>
      </c>
    </row>
    <row r="428" spans="2:12" ht="12.75">
      <c r="B428" s="525" t="s">
        <v>226</v>
      </c>
      <c r="C428" s="504">
        <f>SUM(D428+H428)</f>
        <v>43494618</v>
      </c>
      <c r="D428" s="505">
        <v>256297</v>
      </c>
      <c r="E428" s="505">
        <v>77163</v>
      </c>
      <c r="F428" s="505">
        <v>143113</v>
      </c>
      <c r="G428" s="505">
        <v>36021</v>
      </c>
      <c r="H428" s="505">
        <v>43238321</v>
      </c>
      <c r="I428" s="505">
        <v>5912817</v>
      </c>
      <c r="J428" s="505">
        <v>12978598</v>
      </c>
      <c r="K428" s="505">
        <v>24346906</v>
      </c>
      <c r="L428" s="505">
        <v>0</v>
      </c>
    </row>
    <row r="429" spans="2:12" ht="12.75">
      <c r="B429" s="524"/>
      <c r="C429" s="507"/>
      <c r="D429" s="507"/>
      <c r="E429" s="507"/>
      <c r="F429" s="507"/>
      <c r="G429" s="507"/>
      <c r="H429" s="507"/>
      <c r="I429" s="507"/>
      <c r="J429" s="507"/>
      <c r="K429" s="507"/>
      <c r="L429" s="504"/>
    </row>
    <row r="430" spans="2:12" ht="12.75">
      <c r="B430" s="526">
        <v>2017</v>
      </c>
      <c r="C430" s="508">
        <f t="shared" ref="C430:L430" si="13">SUM(C417:C428)</f>
        <v>559023242</v>
      </c>
      <c r="D430" s="508">
        <f t="shared" si="13"/>
        <v>3329401</v>
      </c>
      <c r="E430" s="508">
        <f t="shared" si="13"/>
        <v>999577</v>
      </c>
      <c r="F430" s="508">
        <f t="shared" si="13"/>
        <v>1818478</v>
      </c>
      <c r="G430" s="508">
        <f t="shared" si="13"/>
        <v>511346</v>
      </c>
      <c r="H430" s="508">
        <f t="shared" si="13"/>
        <v>555693841</v>
      </c>
      <c r="I430" s="508">
        <f t="shared" si="13"/>
        <v>80335411</v>
      </c>
      <c r="J430" s="508">
        <f t="shared" si="13"/>
        <v>161081509</v>
      </c>
      <c r="K430" s="508">
        <f t="shared" si="13"/>
        <v>314276921</v>
      </c>
      <c r="L430" s="508">
        <f t="shared" si="13"/>
        <v>0</v>
      </c>
    </row>
    <row r="431" spans="2:12" ht="12.75">
      <c r="B431" s="510"/>
      <c r="C431" s="511"/>
      <c r="D431" s="511"/>
      <c r="E431" s="511"/>
      <c r="F431" s="511"/>
      <c r="G431" s="511"/>
      <c r="H431" s="511"/>
      <c r="I431" s="511"/>
      <c r="J431" s="511"/>
      <c r="K431" s="511"/>
      <c r="L431" s="511"/>
    </row>
    <row r="432" spans="2:12" ht="12.75" customHeight="1">
      <c r="B432" s="1721" t="s">
        <v>203</v>
      </c>
      <c r="C432" s="1685" t="s">
        <v>18</v>
      </c>
      <c r="D432" s="1685" t="s">
        <v>204</v>
      </c>
      <c r="E432" s="1687" t="s">
        <v>205</v>
      </c>
      <c r="F432" s="1688"/>
      <c r="G432" s="1689"/>
      <c r="H432" s="1690" t="s">
        <v>206</v>
      </c>
      <c r="I432" s="1692" t="s">
        <v>207</v>
      </c>
      <c r="J432" s="1693"/>
      <c r="K432" s="1693"/>
      <c r="L432" s="1717"/>
    </row>
    <row r="433" spans="2:12" ht="11.25" customHeight="1">
      <c r="B433" s="1722"/>
      <c r="C433" s="1686"/>
      <c r="D433" s="1686"/>
      <c r="E433" s="1723" t="s">
        <v>244</v>
      </c>
      <c r="F433" s="1725" t="s">
        <v>245</v>
      </c>
      <c r="G433" s="1725" t="s">
        <v>246</v>
      </c>
      <c r="H433" s="1691"/>
      <c r="I433" s="1695" t="s">
        <v>211</v>
      </c>
      <c r="J433" s="1695" t="s">
        <v>20</v>
      </c>
      <c r="K433" s="1685" t="s">
        <v>212</v>
      </c>
      <c r="L433" s="1695" t="s">
        <v>213</v>
      </c>
    </row>
    <row r="434" spans="2:12" ht="11.25" customHeight="1">
      <c r="B434" s="1722"/>
      <c r="C434" s="1686"/>
      <c r="D434" s="1686"/>
      <c r="E434" s="1724"/>
      <c r="F434" s="1726"/>
      <c r="G434" s="1726"/>
      <c r="H434" s="1691"/>
      <c r="I434" s="1697"/>
      <c r="J434" s="1697"/>
      <c r="K434" s="1716"/>
      <c r="L434" s="1697"/>
    </row>
    <row r="435" spans="2:12" ht="12.75">
      <c r="B435" s="501">
        <v>0</v>
      </c>
      <c r="C435" s="512">
        <v>1</v>
      </c>
      <c r="D435" s="512">
        <v>2</v>
      </c>
      <c r="E435" s="513">
        <v>3</v>
      </c>
      <c r="F435" s="513">
        <v>4</v>
      </c>
      <c r="G435" s="512">
        <v>5</v>
      </c>
      <c r="H435" s="512">
        <v>6</v>
      </c>
      <c r="I435" s="512">
        <v>7</v>
      </c>
      <c r="J435" s="512">
        <v>8</v>
      </c>
      <c r="K435" s="512">
        <v>9</v>
      </c>
      <c r="L435" s="512">
        <v>10</v>
      </c>
    </row>
    <row r="436" spans="2:12" ht="12.75">
      <c r="B436" s="523"/>
      <c r="C436" s="509"/>
      <c r="D436" s="509"/>
      <c r="E436" s="509"/>
      <c r="F436" s="509"/>
      <c r="G436" s="509"/>
      <c r="H436" s="509"/>
      <c r="I436" s="509"/>
      <c r="J436" s="509"/>
      <c r="K436" s="509"/>
      <c r="L436" s="521"/>
    </row>
    <row r="437" spans="2:12" ht="12.75">
      <c r="B437" s="524"/>
      <c r="C437" s="1679" t="s">
        <v>240</v>
      </c>
      <c r="D437" s="1679"/>
      <c r="E437" s="1679"/>
      <c r="F437" s="1679"/>
      <c r="G437" s="1679"/>
      <c r="H437" s="1679"/>
      <c r="I437" s="1679"/>
      <c r="J437" s="1679"/>
      <c r="K437" s="1679"/>
      <c r="L437" s="1719"/>
    </row>
    <row r="438" spans="2:12" ht="12.75">
      <c r="B438" s="524"/>
      <c r="C438" s="514"/>
      <c r="D438" s="514"/>
      <c r="E438" s="514"/>
      <c r="F438" s="514"/>
      <c r="G438" s="514"/>
      <c r="H438" s="514"/>
      <c r="I438" s="514"/>
      <c r="J438" s="514"/>
      <c r="K438" s="514"/>
      <c r="L438" s="522"/>
    </row>
    <row r="439" spans="2:12" ht="12.75">
      <c r="B439" s="525" t="s">
        <v>215</v>
      </c>
      <c r="C439" s="504">
        <f t="shared" ref="C439:C445" si="14">SUM(D439+H439)</f>
        <v>82047763</v>
      </c>
      <c r="D439" s="504">
        <v>445114</v>
      </c>
      <c r="E439" s="504">
        <v>144107</v>
      </c>
      <c r="F439" s="504">
        <v>212420</v>
      </c>
      <c r="G439" s="504">
        <v>88587</v>
      </c>
      <c r="H439" s="504">
        <v>81602649</v>
      </c>
      <c r="I439" s="504">
        <v>11433324</v>
      </c>
      <c r="J439" s="504">
        <v>24279425</v>
      </c>
      <c r="K439" s="504">
        <v>45889900</v>
      </c>
      <c r="L439" s="504">
        <v>0</v>
      </c>
    </row>
    <row r="440" spans="2:12" ht="12.75">
      <c r="B440" s="525" t="s">
        <v>216</v>
      </c>
      <c r="C440" s="504">
        <f t="shared" si="14"/>
        <v>79287813</v>
      </c>
      <c r="D440" s="504">
        <v>431200</v>
      </c>
      <c r="E440" s="504">
        <v>121487</v>
      </c>
      <c r="F440" s="504">
        <v>225727</v>
      </c>
      <c r="G440" s="504">
        <v>83986</v>
      </c>
      <c r="H440" s="504">
        <v>78856613</v>
      </c>
      <c r="I440" s="504">
        <v>11712359</v>
      </c>
      <c r="J440" s="504">
        <v>23159515</v>
      </c>
      <c r="K440" s="504">
        <v>43984739</v>
      </c>
      <c r="L440" s="504">
        <v>0</v>
      </c>
    </row>
    <row r="441" spans="2:12" ht="12.75">
      <c r="B441" s="525" t="s">
        <v>217</v>
      </c>
      <c r="C441" s="504">
        <f t="shared" si="14"/>
        <v>98808454</v>
      </c>
      <c r="D441" s="505">
        <v>475895</v>
      </c>
      <c r="E441" s="505">
        <v>153902</v>
      </c>
      <c r="F441" s="505">
        <v>271849</v>
      </c>
      <c r="G441" s="506">
        <v>50144</v>
      </c>
      <c r="H441" s="504">
        <v>98332559</v>
      </c>
      <c r="I441" s="505">
        <v>15012576</v>
      </c>
      <c r="J441" s="505">
        <v>28202934</v>
      </c>
      <c r="K441" s="505">
        <v>55117049</v>
      </c>
      <c r="L441" s="506">
        <v>0</v>
      </c>
    </row>
    <row r="442" spans="2:12" ht="12.75">
      <c r="B442" s="525" t="s">
        <v>218</v>
      </c>
      <c r="C442" s="504">
        <f t="shared" si="14"/>
        <v>83378440</v>
      </c>
      <c r="D442" s="504">
        <v>506953</v>
      </c>
      <c r="E442" s="507">
        <v>180973</v>
      </c>
      <c r="F442" s="507">
        <v>263009</v>
      </c>
      <c r="G442" s="507">
        <v>62971</v>
      </c>
      <c r="H442" s="504">
        <v>82871487</v>
      </c>
      <c r="I442" s="507">
        <v>11495417</v>
      </c>
      <c r="J442" s="507">
        <v>23956645</v>
      </c>
      <c r="K442" s="507">
        <v>47419425</v>
      </c>
      <c r="L442" s="507">
        <v>0</v>
      </c>
    </row>
    <row r="443" spans="2:12" ht="12.75">
      <c r="B443" s="525" t="s">
        <v>219</v>
      </c>
      <c r="C443" s="504">
        <f t="shared" si="14"/>
        <v>93901078</v>
      </c>
      <c r="D443" s="480">
        <v>444824</v>
      </c>
      <c r="E443" s="480">
        <v>145798</v>
      </c>
      <c r="F443" s="480">
        <v>221921</v>
      </c>
      <c r="G443" s="480">
        <v>77105</v>
      </c>
      <c r="H443" s="480">
        <v>93456254</v>
      </c>
      <c r="I443" s="481">
        <v>12989301</v>
      </c>
      <c r="J443" s="480">
        <v>24252314</v>
      </c>
      <c r="K443" s="480">
        <v>56214639</v>
      </c>
      <c r="L443" s="482">
        <v>0</v>
      </c>
    </row>
    <row r="444" spans="2:12" ht="12.75">
      <c r="B444" s="525" t="s">
        <v>220</v>
      </c>
      <c r="C444" s="504">
        <f t="shared" si="14"/>
        <v>97715871</v>
      </c>
      <c r="D444" s="504">
        <v>501090</v>
      </c>
      <c r="E444" s="507">
        <v>136122</v>
      </c>
      <c r="F444" s="507">
        <v>308716</v>
      </c>
      <c r="G444" s="507">
        <v>56252</v>
      </c>
      <c r="H444" s="504">
        <v>97214781</v>
      </c>
      <c r="I444" s="507">
        <v>15895397</v>
      </c>
      <c r="J444" s="507">
        <v>28478797</v>
      </c>
      <c r="K444" s="507">
        <v>52840587</v>
      </c>
      <c r="L444" s="507">
        <v>0</v>
      </c>
    </row>
    <row r="445" spans="2:12" ht="12.75">
      <c r="B445" s="525" t="s">
        <v>221</v>
      </c>
      <c r="C445" s="504">
        <f t="shared" si="14"/>
        <v>99467079</v>
      </c>
      <c r="D445" s="505">
        <v>496753</v>
      </c>
      <c r="E445" s="505">
        <v>139368</v>
      </c>
      <c r="F445" s="505">
        <v>288296</v>
      </c>
      <c r="G445" s="506">
        <v>69089</v>
      </c>
      <c r="H445" s="504">
        <v>98970326</v>
      </c>
      <c r="I445" s="505">
        <v>15406513</v>
      </c>
      <c r="J445" s="505">
        <v>29584265</v>
      </c>
      <c r="K445" s="505">
        <v>53979548</v>
      </c>
      <c r="L445" s="506">
        <v>0</v>
      </c>
    </row>
    <row r="446" spans="2:12" ht="12.75">
      <c r="B446" s="525" t="s">
        <v>222</v>
      </c>
      <c r="C446" s="504">
        <v>98783442</v>
      </c>
      <c r="D446" s="505">
        <v>431889</v>
      </c>
      <c r="E446" s="505">
        <v>146917</v>
      </c>
      <c r="F446" s="505">
        <v>253926</v>
      </c>
      <c r="G446" s="506">
        <v>31046</v>
      </c>
      <c r="H446" s="504">
        <v>98351553</v>
      </c>
      <c r="I446" s="505">
        <v>13211629</v>
      </c>
      <c r="J446" s="505">
        <v>28906546</v>
      </c>
      <c r="K446" s="505">
        <v>56233378</v>
      </c>
      <c r="L446" s="506">
        <v>0</v>
      </c>
    </row>
    <row r="447" spans="2:12" ht="12.75">
      <c r="B447" s="525" t="s">
        <v>223</v>
      </c>
      <c r="C447" s="504">
        <v>99441068</v>
      </c>
      <c r="D447" s="504">
        <v>604779</v>
      </c>
      <c r="E447" s="507">
        <v>156559</v>
      </c>
      <c r="F447" s="507">
        <v>296235</v>
      </c>
      <c r="G447" s="507">
        <v>151985</v>
      </c>
      <c r="H447" s="504">
        <v>98836289</v>
      </c>
      <c r="I447" s="507">
        <v>13738070</v>
      </c>
      <c r="J447" s="507">
        <v>31047650</v>
      </c>
      <c r="K447" s="507">
        <v>54050569</v>
      </c>
      <c r="L447" s="507">
        <v>0</v>
      </c>
    </row>
    <row r="448" spans="2:12" ht="12.75">
      <c r="B448" s="525" t="s">
        <v>224</v>
      </c>
      <c r="C448" s="504">
        <v>100815036</v>
      </c>
      <c r="D448" s="505">
        <v>512334</v>
      </c>
      <c r="E448" s="505">
        <v>145829</v>
      </c>
      <c r="F448" s="505">
        <v>290888</v>
      </c>
      <c r="G448" s="505">
        <v>75617</v>
      </c>
      <c r="H448" s="507">
        <v>100302702</v>
      </c>
      <c r="I448" s="505">
        <v>14244388</v>
      </c>
      <c r="J448" s="505">
        <v>32756234</v>
      </c>
      <c r="K448" s="505">
        <v>53302080</v>
      </c>
      <c r="L448" s="506">
        <v>0</v>
      </c>
    </row>
    <row r="449" spans="2:12" ht="12.75">
      <c r="B449" s="525" t="s">
        <v>225</v>
      </c>
      <c r="C449" s="504">
        <f>SUM(D449+H449)</f>
        <v>97522278</v>
      </c>
      <c r="D449" s="505">
        <v>455737</v>
      </c>
      <c r="E449" s="505">
        <v>125370</v>
      </c>
      <c r="F449" s="505">
        <v>259194</v>
      </c>
      <c r="G449" s="506">
        <v>71173</v>
      </c>
      <c r="H449" s="515">
        <v>97066541</v>
      </c>
      <c r="I449" s="505">
        <v>13496180</v>
      </c>
      <c r="J449" s="505">
        <v>32357917</v>
      </c>
      <c r="K449" s="505">
        <v>51212444</v>
      </c>
      <c r="L449" s="505">
        <v>0</v>
      </c>
    </row>
    <row r="450" spans="2:12" ht="12.75">
      <c r="B450" s="525" t="s">
        <v>226</v>
      </c>
      <c r="C450" s="504">
        <f>SUM(D450+H450)</f>
        <v>87972319</v>
      </c>
      <c r="D450" s="505">
        <v>449241</v>
      </c>
      <c r="E450" s="505">
        <v>137836</v>
      </c>
      <c r="F450" s="505">
        <v>249036</v>
      </c>
      <c r="G450" s="506">
        <v>62369</v>
      </c>
      <c r="H450" s="515">
        <v>87523078</v>
      </c>
      <c r="I450" s="505">
        <v>11823830</v>
      </c>
      <c r="J450" s="505">
        <v>26806394</v>
      </c>
      <c r="K450" s="505">
        <v>48892854</v>
      </c>
      <c r="L450" s="505">
        <v>0</v>
      </c>
    </row>
    <row r="451" spans="2:12" ht="12.75">
      <c r="B451" s="525"/>
      <c r="C451" s="516"/>
      <c r="D451" s="517"/>
      <c r="E451" s="518"/>
      <c r="F451" s="518"/>
      <c r="G451" s="518"/>
      <c r="H451" s="517"/>
      <c r="I451" s="518"/>
      <c r="J451" s="518"/>
      <c r="K451" s="518"/>
      <c r="L451" s="518"/>
    </row>
    <row r="452" spans="2:12" ht="12.75">
      <c r="B452" s="526">
        <v>2017</v>
      </c>
      <c r="C452" s="519">
        <f t="shared" ref="C452:K452" si="15">SUM(C439:C450)</f>
        <v>1119140641</v>
      </c>
      <c r="D452" s="519">
        <f t="shared" si="15"/>
        <v>5755809</v>
      </c>
      <c r="E452" s="519">
        <f t="shared" si="15"/>
        <v>1734268</v>
      </c>
      <c r="F452" s="519">
        <f t="shared" si="15"/>
        <v>3141217</v>
      </c>
      <c r="G452" s="519">
        <f t="shared" si="15"/>
        <v>880324</v>
      </c>
      <c r="H452" s="519">
        <f t="shared" si="15"/>
        <v>1113384832</v>
      </c>
      <c r="I452" s="519">
        <f t="shared" si="15"/>
        <v>160458984</v>
      </c>
      <c r="J452" s="519">
        <f t="shared" si="15"/>
        <v>333788636</v>
      </c>
      <c r="K452" s="519">
        <f t="shared" si="15"/>
        <v>619137212</v>
      </c>
      <c r="L452" s="519">
        <f>SUM(L439:L450)</f>
        <v>0</v>
      </c>
    </row>
    <row r="455" spans="2:12" ht="20.25" thickBot="1">
      <c r="B455" s="418"/>
      <c r="C455" s="418"/>
      <c r="D455" s="418"/>
      <c r="E455" s="418"/>
      <c r="F455" s="419" t="s">
        <v>241</v>
      </c>
      <c r="G455" s="418"/>
      <c r="H455" s="418"/>
      <c r="I455" s="418"/>
      <c r="J455" s="418"/>
      <c r="K455" s="418"/>
      <c r="L455" s="418"/>
    </row>
    <row r="456" spans="2:12" ht="15.75">
      <c r="B456" s="398" t="s">
        <v>215</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216</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217</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218</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219</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220</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221</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222</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223</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224</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225</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226</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274</v>
      </c>
    </row>
    <row r="474" spans="2:12" ht="18">
      <c r="B474" s="557"/>
      <c r="C474" s="557"/>
      <c r="D474" s="557"/>
      <c r="E474" s="557"/>
      <c r="F474" s="558" t="s">
        <v>202</v>
      </c>
      <c r="G474" s="557"/>
      <c r="H474" s="557"/>
      <c r="I474" s="557"/>
      <c r="J474" s="557"/>
      <c r="K474" s="557"/>
      <c r="L474" s="557"/>
    </row>
    <row r="475" spans="2:12" ht="12.75" customHeight="1">
      <c r="B475" s="1695" t="s">
        <v>203</v>
      </c>
      <c r="C475" s="1685" t="s">
        <v>18</v>
      </c>
      <c r="D475" s="1685" t="s">
        <v>204</v>
      </c>
      <c r="E475" s="1687" t="s">
        <v>205</v>
      </c>
      <c r="F475" s="1688"/>
      <c r="G475" s="1689"/>
      <c r="H475" s="1690" t="s">
        <v>206</v>
      </c>
      <c r="I475" s="1687" t="s">
        <v>207</v>
      </c>
      <c r="J475" s="1688"/>
      <c r="K475" s="1688"/>
      <c r="L475" s="1689"/>
    </row>
    <row r="476" spans="2:12" ht="11.25" customHeight="1">
      <c r="B476" s="1696"/>
      <c r="C476" s="1686"/>
      <c r="D476" s="1686"/>
      <c r="E476" s="1723" t="s">
        <v>244</v>
      </c>
      <c r="F476" s="1725" t="s">
        <v>245</v>
      </c>
      <c r="G476" s="1725" t="s">
        <v>246</v>
      </c>
      <c r="H476" s="1691"/>
      <c r="I476" s="1695" t="s">
        <v>211</v>
      </c>
      <c r="J476" s="1695" t="s">
        <v>20</v>
      </c>
      <c r="K476" s="1685" t="s">
        <v>212</v>
      </c>
      <c r="L476" s="1695" t="s">
        <v>213</v>
      </c>
    </row>
    <row r="477" spans="2:12" ht="11.25" customHeight="1">
      <c r="B477" s="1696"/>
      <c r="C477" s="1686"/>
      <c r="D477" s="1686"/>
      <c r="E477" s="1724"/>
      <c r="F477" s="1726"/>
      <c r="G477" s="1726"/>
      <c r="H477" s="1691"/>
      <c r="I477" s="1696"/>
      <c r="J477" s="1696"/>
      <c r="K477" s="1686"/>
      <c r="L477" s="1697"/>
    </row>
    <row r="478" spans="2:12" ht="12.75">
      <c r="B478" s="501">
        <v>0</v>
      </c>
      <c r="C478" s="500">
        <v>1</v>
      </c>
      <c r="D478" s="500">
        <v>2</v>
      </c>
      <c r="E478" s="501">
        <v>3</v>
      </c>
      <c r="F478" s="501">
        <v>4</v>
      </c>
      <c r="G478" s="500">
        <v>5</v>
      </c>
      <c r="H478" s="500">
        <v>6</v>
      </c>
      <c r="I478" s="500">
        <v>7</v>
      </c>
      <c r="J478" s="500">
        <v>8</v>
      </c>
      <c r="K478" s="502">
        <v>9</v>
      </c>
      <c r="L478" s="500">
        <v>10</v>
      </c>
    </row>
    <row r="479" spans="2:12" ht="12.75">
      <c r="B479" s="523"/>
      <c r="C479" s="503"/>
      <c r="D479" s="503"/>
      <c r="E479" s="503"/>
      <c r="F479" s="503"/>
      <c r="G479" s="503"/>
      <c r="H479" s="503"/>
      <c r="I479" s="503"/>
      <c r="J479" s="503"/>
      <c r="K479" s="503"/>
      <c r="L479" s="528"/>
    </row>
    <row r="480" spans="2:12" ht="14.25">
      <c r="B480" s="524"/>
      <c r="C480" s="1681" t="s">
        <v>214</v>
      </c>
      <c r="D480" s="1681"/>
      <c r="E480" s="1681"/>
      <c r="F480" s="1681"/>
      <c r="G480" s="1681"/>
      <c r="H480" s="1681"/>
      <c r="I480" s="1681"/>
      <c r="J480" s="1681"/>
      <c r="K480" s="1681"/>
      <c r="L480" s="1720"/>
    </row>
    <row r="481" spans="2:12" ht="12.75">
      <c r="B481" s="523"/>
      <c r="C481" s="503"/>
      <c r="D481" s="503"/>
      <c r="E481" s="503"/>
      <c r="F481" s="503"/>
      <c r="G481" s="503"/>
      <c r="H481" s="503"/>
      <c r="I481" s="503"/>
      <c r="J481" s="503"/>
      <c r="K481" s="503"/>
      <c r="L481" s="528"/>
    </row>
    <row r="482" spans="2:12" ht="15">
      <c r="B482" s="559" t="s">
        <v>215</v>
      </c>
      <c r="C482" s="504">
        <f t="shared" ref="C482:C488" si="18">SUM(D482+H482)</f>
        <v>153311</v>
      </c>
      <c r="D482" s="504">
        <v>4907</v>
      </c>
      <c r="E482" s="504">
        <v>2376</v>
      </c>
      <c r="F482" s="504">
        <v>2183</v>
      </c>
      <c r="G482" s="504">
        <v>348</v>
      </c>
      <c r="H482" s="504">
        <v>148404</v>
      </c>
      <c r="I482" s="504">
        <v>23209</v>
      </c>
      <c r="J482" s="504">
        <v>48538</v>
      </c>
      <c r="K482" s="504">
        <v>76657</v>
      </c>
      <c r="L482" s="504">
        <v>0</v>
      </c>
    </row>
    <row r="483" spans="2:12" ht="15">
      <c r="B483" s="559" t="s">
        <v>216</v>
      </c>
      <c r="C483" s="504">
        <f t="shared" si="18"/>
        <v>149700</v>
      </c>
      <c r="D483" s="504">
        <v>4276</v>
      </c>
      <c r="E483" s="504">
        <v>1971</v>
      </c>
      <c r="F483" s="504">
        <v>2099</v>
      </c>
      <c r="G483" s="504">
        <v>206</v>
      </c>
      <c r="H483" s="504">
        <v>145424</v>
      </c>
      <c r="I483" s="504">
        <v>23853</v>
      </c>
      <c r="J483" s="504">
        <v>43685</v>
      </c>
      <c r="K483" s="504">
        <v>77886</v>
      </c>
      <c r="L483" s="504">
        <v>0</v>
      </c>
    </row>
    <row r="484" spans="2:12" ht="15">
      <c r="B484" s="559" t="s">
        <v>217</v>
      </c>
      <c r="C484" s="504">
        <f t="shared" si="18"/>
        <v>176360</v>
      </c>
      <c r="D484" s="505">
        <v>5618</v>
      </c>
      <c r="E484" s="505">
        <v>2663</v>
      </c>
      <c r="F484" s="505">
        <v>2694</v>
      </c>
      <c r="G484" s="506">
        <v>261</v>
      </c>
      <c r="H484" s="504">
        <v>170742</v>
      </c>
      <c r="I484" s="505">
        <v>27174</v>
      </c>
      <c r="J484" s="505">
        <v>52139</v>
      </c>
      <c r="K484" s="505">
        <v>91429</v>
      </c>
      <c r="L484" s="506">
        <v>0</v>
      </c>
    </row>
    <row r="485" spans="2:12" ht="15">
      <c r="B485" s="559" t="s">
        <v>218</v>
      </c>
      <c r="C485" s="504">
        <f t="shared" si="18"/>
        <v>152257</v>
      </c>
      <c r="D485" s="504">
        <v>4644</v>
      </c>
      <c r="E485" s="507">
        <v>2428</v>
      </c>
      <c r="F485" s="507">
        <v>2008</v>
      </c>
      <c r="G485" s="504">
        <v>208</v>
      </c>
      <c r="H485" s="504">
        <v>147613</v>
      </c>
      <c r="I485" s="504">
        <v>23760</v>
      </c>
      <c r="J485" s="504">
        <v>44089</v>
      </c>
      <c r="K485" s="504">
        <v>79764</v>
      </c>
      <c r="L485" s="504">
        <v>0</v>
      </c>
    </row>
    <row r="486" spans="2:12" ht="15">
      <c r="B486" s="559" t="s">
        <v>219</v>
      </c>
      <c r="C486" s="504">
        <f t="shared" si="18"/>
        <v>162957</v>
      </c>
      <c r="D486" s="529">
        <v>4436</v>
      </c>
      <c r="E486" s="480">
        <v>1879</v>
      </c>
      <c r="F486" s="482">
        <v>2351</v>
      </c>
      <c r="G486" s="482">
        <v>206</v>
      </c>
      <c r="H486" s="529">
        <v>158521</v>
      </c>
      <c r="I486" s="480">
        <v>25665</v>
      </c>
      <c r="J486" s="480">
        <v>43148</v>
      </c>
      <c r="K486" s="482">
        <v>89708</v>
      </c>
      <c r="L486" s="504">
        <v>0</v>
      </c>
    </row>
    <row r="487" spans="2:12" ht="15">
      <c r="B487" s="559" t="s">
        <v>220</v>
      </c>
      <c r="C487" s="504">
        <f t="shared" si="18"/>
        <v>181713</v>
      </c>
      <c r="D487" s="504">
        <v>5439</v>
      </c>
      <c r="E487" s="507">
        <v>2129</v>
      </c>
      <c r="F487" s="507">
        <v>3088</v>
      </c>
      <c r="G487" s="504">
        <v>222</v>
      </c>
      <c r="H487" s="504">
        <v>176274</v>
      </c>
      <c r="I487" s="504">
        <v>31296</v>
      </c>
      <c r="J487" s="504">
        <v>51302</v>
      </c>
      <c r="K487" s="504">
        <v>93676</v>
      </c>
      <c r="L487" s="504">
        <v>0</v>
      </c>
    </row>
    <row r="488" spans="2:12" ht="15">
      <c r="B488" s="559" t="s">
        <v>221</v>
      </c>
      <c r="C488" s="504">
        <f t="shared" si="18"/>
        <v>167840</v>
      </c>
      <c r="D488" s="530">
        <v>5002</v>
      </c>
      <c r="E488" s="505">
        <v>2060</v>
      </c>
      <c r="F488" s="506">
        <v>2632</v>
      </c>
      <c r="G488" s="506">
        <v>310</v>
      </c>
      <c r="H488" s="504">
        <v>162838</v>
      </c>
      <c r="I488" s="505">
        <v>28780</v>
      </c>
      <c r="J488" s="505">
        <v>54814</v>
      </c>
      <c r="K488" s="505">
        <v>79244</v>
      </c>
      <c r="L488" s="506">
        <v>0</v>
      </c>
    </row>
    <row r="489" spans="2:12" ht="15">
      <c r="B489" s="559" t="s">
        <v>222</v>
      </c>
      <c r="C489" s="504">
        <v>172228</v>
      </c>
      <c r="D489" s="530">
        <v>4825</v>
      </c>
      <c r="E489" s="505">
        <v>1907</v>
      </c>
      <c r="F489" s="505">
        <v>2589</v>
      </c>
      <c r="G489" s="506">
        <v>329</v>
      </c>
      <c r="H489" s="504">
        <v>167403</v>
      </c>
      <c r="I489" s="505">
        <v>26432</v>
      </c>
      <c r="J489" s="505">
        <v>56705</v>
      </c>
      <c r="K489" s="505">
        <v>84266</v>
      </c>
      <c r="L489" s="506">
        <v>0</v>
      </c>
    </row>
    <row r="490" spans="2:12" ht="15">
      <c r="B490" s="559" t="s">
        <v>223</v>
      </c>
      <c r="C490" s="504">
        <v>160101</v>
      </c>
      <c r="D490" s="504">
        <v>5229</v>
      </c>
      <c r="E490" s="507">
        <v>1936</v>
      </c>
      <c r="F490" s="507">
        <v>2930</v>
      </c>
      <c r="G490" s="504">
        <v>363</v>
      </c>
      <c r="H490" s="504">
        <v>154872</v>
      </c>
      <c r="I490" s="504">
        <v>25855</v>
      </c>
      <c r="J490" s="504">
        <v>53933</v>
      </c>
      <c r="K490" s="504">
        <v>75084</v>
      </c>
      <c r="L490" s="504">
        <v>0</v>
      </c>
    </row>
    <row r="491" spans="2:12" ht="15">
      <c r="B491" s="560" t="s">
        <v>224</v>
      </c>
      <c r="C491" s="589">
        <v>176881</v>
      </c>
      <c r="D491" s="591">
        <v>4941</v>
      </c>
      <c r="E491" s="592">
        <v>1899</v>
      </c>
      <c r="F491" s="592">
        <v>2767</v>
      </c>
      <c r="G491" s="592">
        <v>275</v>
      </c>
      <c r="H491" s="590">
        <v>171940</v>
      </c>
      <c r="I491" s="592">
        <v>28983</v>
      </c>
      <c r="J491" s="592">
        <v>60425</v>
      </c>
      <c r="K491" s="592">
        <v>82532</v>
      </c>
      <c r="L491" s="506"/>
    </row>
    <row r="492" spans="2:12" ht="15">
      <c r="B492" s="560" t="s">
        <v>225</v>
      </c>
      <c r="C492" s="589">
        <v>157650</v>
      </c>
      <c r="D492" s="592">
        <v>4336</v>
      </c>
      <c r="E492" s="592">
        <v>1814</v>
      </c>
      <c r="F492" s="592">
        <v>2017</v>
      </c>
      <c r="G492" s="592">
        <v>505</v>
      </c>
      <c r="H492" s="592">
        <v>153314</v>
      </c>
      <c r="I492" s="592">
        <v>26176</v>
      </c>
      <c r="J492" s="592">
        <v>53316</v>
      </c>
      <c r="K492" s="592">
        <v>73822</v>
      </c>
      <c r="L492" s="506"/>
    </row>
    <row r="493" spans="2:12" ht="15">
      <c r="B493" s="560" t="s">
        <v>226</v>
      </c>
      <c r="C493" s="504">
        <v>133310</v>
      </c>
      <c r="D493" s="505">
        <v>4231</v>
      </c>
      <c r="E493" s="505">
        <v>2037</v>
      </c>
      <c r="F493" s="505">
        <v>1869</v>
      </c>
      <c r="G493" s="505">
        <v>325</v>
      </c>
      <c r="H493" s="505">
        <v>129079</v>
      </c>
      <c r="I493" s="505">
        <v>21017</v>
      </c>
      <c r="J493" s="505">
        <v>43426</v>
      </c>
      <c r="K493" s="505">
        <v>64636</v>
      </c>
      <c r="L493" s="506"/>
    </row>
    <row r="494" spans="2:12" ht="15">
      <c r="B494" s="527"/>
      <c r="C494" s="507"/>
      <c r="D494" s="507"/>
      <c r="E494" s="507"/>
      <c r="F494" s="507"/>
      <c r="G494" s="507"/>
      <c r="H494" s="507"/>
      <c r="I494" s="507"/>
      <c r="J494" s="507"/>
      <c r="K494" s="507"/>
      <c r="L494" s="504"/>
    </row>
    <row r="495" spans="2:12" ht="12.75">
      <c r="B495" s="526">
        <v>2018</v>
      </c>
      <c r="C495" s="508">
        <f t="shared" ref="C495:K495" si="19">SUM(C482:C493)</f>
        <v>1944308</v>
      </c>
      <c r="D495" s="508">
        <f>SUM(D482:D493)</f>
        <v>57884</v>
      </c>
      <c r="E495" s="508">
        <f t="shared" si="19"/>
        <v>25099</v>
      </c>
      <c r="F495" s="508">
        <f t="shared" si="19"/>
        <v>29227</v>
      </c>
      <c r="G495" s="508">
        <f>SUM(G482:G493)</f>
        <v>3558</v>
      </c>
      <c r="H495" s="508">
        <f t="shared" si="19"/>
        <v>1886424</v>
      </c>
      <c r="I495" s="508">
        <f t="shared" si="19"/>
        <v>312200</v>
      </c>
      <c r="J495" s="508">
        <f t="shared" si="19"/>
        <v>605520</v>
      </c>
      <c r="K495" s="508">
        <f t="shared" si="19"/>
        <v>968704</v>
      </c>
      <c r="L495" s="508">
        <f>SUM(L482:L493)</f>
        <v>0</v>
      </c>
    </row>
    <row r="496" spans="2:12" ht="12.75">
      <c r="B496" s="524"/>
      <c r="C496" s="509"/>
      <c r="D496" s="509"/>
      <c r="E496" s="509"/>
      <c r="F496" s="509"/>
      <c r="G496" s="509"/>
      <c r="H496" s="509"/>
      <c r="I496" s="509"/>
      <c r="J496" s="509"/>
      <c r="K496" s="509"/>
      <c r="L496" s="521"/>
    </row>
    <row r="497" spans="2:12" ht="12.75">
      <c r="B497" s="524"/>
      <c r="C497" s="1679" t="s">
        <v>239</v>
      </c>
      <c r="D497" s="1679"/>
      <c r="E497" s="1679"/>
      <c r="F497" s="1679"/>
      <c r="G497" s="1679"/>
      <c r="H497" s="1679"/>
      <c r="I497" s="1679"/>
      <c r="J497" s="1679"/>
      <c r="K497" s="1679"/>
      <c r="L497" s="1719"/>
    </row>
    <row r="498" spans="2:12" ht="12.75">
      <c r="B498" s="523"/>
      <c r="C498" s="509"/>
      <c r="D498" s="509"/>
      <c r="E498" s="509"/>
      <c r="F498" s="509"/>
      <c r="G498" s="509"/>
      <c r="H498" s="509"/>
      <c r="I498" s="509"/>
      <c r="J498" s="509"/>
      <c r="K498" s="509"/>
      <c r="L498" s="521"/>
    </row>
    <row r="499" spans="2:12" ht="12.75">
      <c r="B499" s="525" t="s">
        <v>215</v>
      </c>
      <c r="C499" s="504">
        <f t="shared" ref="C499:C505" si="20">SUM(D499+H499)</f>
        <v>45099890</v>
      </c>
      <c r="D499" s="504">
        <v>252878</v>
      </c>
      <c r="E499" s="504">
        <v>84059</v>
      </c>
      <c r="F499" s="504">
        <v>124324</v>
      </c>
      <c r="G499" s="504">
        <v>44495</v>
      </c>
      <c r="H499" s="504">
        <v>44847012</v>
      </c>
      <c r="I499" s="504">
        <v>6130268</v>
      </c>
      <c r="J499" s="504">
        <v>13150822</v>
      </c>
      <c r="K499" s="504">
        <v>25565922</v>
      </c>
      <c r="L499" s="504">
        <v>0</v>
      </c>
    </row>
    <row r="500" spans="2:12" ht="12.75">
      <c r="B500" s="525" t="s">
        <v>216</v>
      </c>
      <c r="C500" s="504">
        <f t="shared" si="20"/>
        <v>44003287</v>
      </c>
      <c r="D500" s="504">
        <v>212882</v>
      </c>
      <c r="E500" s="504">
        <v>66858</v>
      </c>
      <c r="F500" s="504">
        <v>119964</v>
      </c>
      <c r="G500" s="504">
        <v>26060</v>
      </c>
      <c r="H500" s="504">
        <v>43790405</v>
      </c>
      <c r="I500" s="504">
        <v>6249605</v>
      </c>
      <c r="J500" s="504">
        <v>11767910</v>
      </c>
      <c r="K500" s="504">
        <v>25772890</v>
      </c>
      <c r="L500" s="504">
        <v>0</v>
      </c>
    </row>
    <row r="501" spans="2:12" ht="12.75">
      <c r="B501" s="525" t="s">
        <v>217</v>
      </c>
      <c r="C501" s="504">
        <f t="shared" si="20"/>
        <v>51532662</v>
      </c>
      <c r="D501" s="505">
        <v>276186</v>
      </c>
      <c r="E501" s="505">
        <v>92377</v>
      </c>
      <c r="F501" s="505">
        <v>149908</v>
      </c>
      <c r="G501" s="506">
        <v>33901</v>
      </c>
      <c r="H501" s="504">
        <v>51256476</v>
      </c>
      <c r="I501" s="505">
        <v>7135756</v>
      </c>
      <c r="J501" s="505">
        <v>13997142</v>
      </c>
      <c r="K501" s="505">
        <v>30123578</v>
      </c>
      <c r="L501" s="506">
        <v>0</v>
      </c>
    </row>
    <row r="502" spans="2:12" ht="12.75">
      <c r="B502" s="525" t="s">
        <v>218</v>
      </c>
      <c r="C502" s="504">
        <f t="shared" si="20"/>
        <v>45189937</v>
      </c>
      <c r="D502" s="504">
        <v>208679</v>
      </c>
      <c r="E502" s="507">
        <v>67024</v>
      </c>
      <c r="F502" s="507">
        <v>110501</v>
      </c>
      <c r="G502" s="504">
        <v>31154</v>
      </c>
      <c r="H502" s="504">
        <v>44981258</v>
      </c>
      <c r="I502" s="504">
        <v>6355996</v>
      </c>
      <c r="J502" s="504">
        <v>11909326</v>
      </c>
      <c r="K502" s="504">
        <v>26715936</v>
      </c>
      <c r="L502" s="504">
        <v>0</v>
      </c>
    </row>
    <row r="503" spans="2:12" ht="12.75">
      <c r="B503" s="525" t="s">
        <v>219</v>
      </c>
      <c r="C503" s="504">
        <f t="shared" si="20"/>
        <v>48304474</v>
      </c>
      <c r="D503" s="480">
        <v>222782</v>
      </c>
      <c r="E503" s="480">
        <v>65617</v>
      </c>
      <c r="F503" s="480">
        <v>131166</v>
      </c>
      <c r="G503" s="480">
        <v>25999</v>
      </c>
      <c r="H503" s="480">
        <v>48081692</v>
      </c>
      <c r="I503" s="480">
        <v>6862169</v>
      </c>
      <c r="J503" s="480">
        <v>11707521</v>
      </c>
      <c r="K503" s="482">
        <v>29512002</v>
      </c>
      <c r="L503" s="504">
        <v>0</v>
      </c>
    </row>
    <row r="504" spans="2:12" ht="12.75">
      <c r="B504" s="525" t="s">
        <v>220</v>
      </c>
      <c r="C504" s="504">
        <f t="shared" si="20"/>
        <v>51811853</v>
      </c>
      <c r="D504" s="504">
        <v>282004</v>
      </c>
      <c r="E504" s="507">
        <v>76688</v>
      </c>
      <c r="F504" s="507">
        <v>177674</v>
      </c>
      <c r="G504" s="504">
        <v>27642</v>
      </c>
      <c r="H504" s="504">
        <v>51529849</v>
      </c>
      <c r="I504" s="504">
        <v>8016005</v>
      </c>
      <c r="J504" s="504">
        <v>13339077</v>
      </c>
      <c r="K504" s="504">
        <v>30174767</v>
      </c>
      <c r="L504" s="504">
        <v>0</v>
      </c>
    </row>
    <row r="505" spans="2:12" ht="12.75">
      <c r="B505" s="525" t="s">
        <v>221</v>
      </c>
      <c r="C505" s="504">
        <f t="shared" si="20"/>
        <v>48842758</v>
      </c>
      <c r="D505" s="505">
        <v>265436</v>
      </c>
      <c r="E505" s="505">
        <v>71941</v>
      </c>
      <c r="F505" s="505">
        <v>155048</v>
      </c>
      <c r="G505" s="506">
        <v>38447</v>
      </c>
      <c r="H505" s="504">
        <v>48577322</v>
      </c>
      <c r="I505" s="505">
        <v>7658442</v>
      </c>
      <c r="J505" s="505">
        <v>14565252</v>
      </c>
      <c r="K505" s="505">
        <v>26353628</v>
      </c>
      <c r="L505" s="506">
        <v>0</v>
      </c>
    </row>
    <row r="506" spans="2:12" ht="12.75">
      <c r="B506" s="525" t="s">
        <v>222</v>
      </c>
      <c r="C506" s="504">
        <v>48263436</v>
      </c>
      <c r="D506" s="505">
        <v>256924</v>
      </c>
      <c r="E506" s="505">
        <v>69078</v>
      </c>
      <c r="F506" s="505">
        <v>147163</v>
      </c>
      <c r="G506" s="506">
        <v>40683</v>
      </c>
      <c r="H506" s="504">
        <v>48006512</v>
      </c>
      <c r="I506" s="505">
        <v>6609994</v>
      </c>
      <c r="J506" s="505">
        <v>14348975</v>
      </c>
      <c r="K506" s="505">
        <v>27047543</v>
      </c>
      <c r="L506" s="506">
        <v>0</v>
      </c>
    </row>
    <row r="507" spans="2:12" ht="12.75">
      <c r="B507" s="525" t="s">
        <v>223</v>
      </c>
      <c r="C507" s="504">
        <v>45286151</v>
      </c>
      <c r="D507" s="505">
        <v>278053</v>
      </c>
      <c r="E507" s="505">
        <v>69043</v>
      </c>
      <c r="F507" s="505">
        <v>162479</v>
      </c>
      <c r="G507" s="506">
        <v>46531</v>
      </c>
      <c r="H507" s="504">
        <v>45008098</v>
      </c>
      <c r="I507" s="505">
        <v>6477502</v>
      </c>
      <c r="J507" s="505">
        <v>13766890</v>
      </c>
      <c r="K507" s="505">
        <v>24763706</v>
      </c>
      <c r="L507" s="506">
        <v>0</v>
      </c>
    </row>
    <row r="508" spans="2:12" ht="12.75">
      <c r="B508" s="525" t="s">
        <v>224</v>
      </c>
      <c r="C508" s="593">
        <v>51567073</v>
      </c>
      <c r="D508" s="595">
        <v>269087</v>
      </c>
      <c r="E508" s="595">
        <v>66984</v>
      </c>
      <c r="F508" s="595">
        <v>160926</v>
      </c>
      <c r="G508" s="595">
        <v>41177</v>
      </c>
      <c r="H508" s="594">
        <v>51297986</v>
      </c>
      <c r="I508" s="595">
        <v>7715024</v>
      </c>
      <c r="J508" s="595">
        <v>16353050</v>
      </c>
      <c r="K508" s="595">
        <v>27229912</v>
      </c>
      <c r="L508" s="506"/>
    </row>
    <row r="509" spans="2:12" ht="12.75">
      <c r="B509" s="525" t="s">
        <v>225</v>
      </c>
      <c r="C509" s="593">
        <v>46086574</v>
      </c>
      <c r="D509" s="595">
        <v>232053</v>
      </c>
      <c r="E509" s="595">
        <v>58546</v>
      </c>
      <c r="F509" s="595">
        <v>113020</v>
      </c>
      <c r="G509" s="595">
        <v>60487</v>
      </c>
      <c r="H509" s="595">
        <v>45854521</v>
      </c>
      <c r="I509" s="595">
        <v>6971766</v>
      </c>
      <c r="J509" s="595">
        <v>14390917</v>
      </c>
      <c r="K509" s="595">
        <v>24491838</v>
      </c>
      <c r="L509" s="506"/>
    </row>
    <row r="510" spans="2:12" ht="12.75">
      <c r="B510" s="525" t="s">
        <v>226</v>
      </c>
      <c r="C510" s="504">
        <v>39184758</v>
      </c>
      <c r="D510" s="505">
        <v>228472</v>
      </c>
      <c r="E510" s="505">
        <v>69809</v>
      </c>
      <c r="F510" s="505">
        <v>111392</v>
      </c>
      <c r="G510" s="505">
        <v>47271</v>
      </c>
      <c r="H510" s="505">
        <v>38956286</v>
      </c>
      <c r="I510" s="505">
        <v>5576516</v>
      </c>
      <c r="J510" s="505">
        <v>11693522</v>
      </c>
      <c r="K510" s="505">
        <v>21686248</v>
      </c>
      <c r="L510" s="506"/>
    </row>
    <row r="511" spans="2:12" ht="12.75">
      <c r="B511" s="524"/>
      <c r="C511" s="507"/>
      <c r="D511" s="507"/>
      <c r="E511" s="507"/>
      <c r="F511" s="507"/>
      <c r="G511" s="507"/>
      <c r="H511" s="507"/>
      <c r="I511" s="507"/>
      <c r="J511" s="507"/>
      <c r="K511" s="507"/>
      <c r="L511" s="504"/>
    </row>
    <row r="512" spans="2:12" ht="12.75">
      <c r="B512" s="526">
        <v>2018</v>
      </c>
      <c r="C512" s="508">
        <f t="shared" ref="C512:L512" si="21">SUM(C499:C510)</f>
        <v>565172853</v>
      </c>
      <c r="D512" s="508">
        <f t="shared" si="21"/>
        <v>2985436</v>
      </c>
      <c r="E512" s="508">
        <f t="shared" si="21"/>
        <v>858024</v>
      </c>
      <c r="F512" s="508">
        <f t="shared" si="21"/>
        <v>1663565</v>
      </c>
      <c r="G512" s="508">
        <f t="shared" si="21"/>
        <v>463847</v>
      </c>
      <c r="H512" s="508">
        <f t="shared" si="21"/>
        <v>562187417</v>
      </c>
      <c r="I512" s="508">
        <f t="shared" si="21"/>
        <v>81759043</v>
      </c>
      <c r="J512" s="508">
        <f t="shared" si="21"/>
        <v>160990404</v>
      </c>
      <c r="K512" s="508">
        <f t="shared" si="21"/>
        <v>319437970</v>
      </c>
      <c r="L512" s="508">
        <f t="shared" si="21"/>
        <v>0</v>
      </c>
    </row>
    <row r="513" spans="2:12" ht="12.75">
      <c r="B513" s="576"/>
      <c r="C513" s="511"/>
      <c r="D513" s="511"/>
      <c r="E513" s="511"/>
      <c r="F513" s="511"/>
      <c r="G513" s="511"/>
      <c r="H513" s="511"/>
      <c r="I513" s="511"/>
      <c r="J513" s="511"/>
      <c r="K513" s="511"/>
      <c r="L513" s="577"/>
    </row>
    <row r="514" spans="2:12" ht="12.75" customHeight="1">
      <c r="B514" s="1721" t="s">
        <v>203</v>
      </c>
      <c r="C514" s="1685" t="s">
        <v>18</v>
      </c>
      <c r="D514" s="1685" t="s">
        <v>204</v>
      </c>
      <c r="E514" s="1687" t="s">
        <v>205</v>
      </c>
      <c r="F514" s="1688"/>
      <c r="G514" s="1689"/>
      <c r="H514" s="1690" t="s">
        <v>206</v>
      </c>
      <c r="I514" s="1692" t="s">
        <v>207</v>
      </c>
      <c r="J514" s="1693"/>
      <c r="K514" s="1693"/>
      <c r="L514" s="1717"/>
    </row>
    <row r="515" spans="2:12" ht="11.25" customHeight="1">
      <c r="B515" s="1722"/>
      <c r="C515" s="1686"/>
      <c r="D515" s="1686"/>
      <c r="E515" s="1723" t="s">
        <v>244</v>
      </c>
      <c r="F515" s="1725" t="s">
        <v>245</v>
      </c>
      <c r="G515" s="1725" t="s">
        <v>246</v>
      </c>
      <c r="H515" s="1691"/>
      <c r="I515" s="1695" t="s">
        <v>211</v>
      </c>
      <c r="J515" s="1695" t="s">
        <v>20</v>
      </c>
      <c r="K515" s="1685" t="s">
        <v>212</v>
      </c>
      <c r="L515" s="1695" t="s">
        <v>213</v>
      </c>
    </row>
    <row r="516" spans="2:12" ht="11.25" customHeight="1">
      <c r="B516" s="1722"/>
      <c r="C516" s="1686"/>
      <c r="D516" s="1686"/>
      <c r="E516" s="1724"/>
      <c r="F516" s="1726"/>
      <c r="G516" s="1726"/>
      <c r="H516" s="1691"/>
      <c r="I516" s="1697"/>
      <c r="J516" s="1697"/>
      <c r="K516" s="1716"/>
      <c r="L516" s="1697"/>
    </row>
    <row r="517" spans="2:12" ht="12.75">
      <c r="B517" s="501">
        <v>0</v>
      </c>
      <c r="C517" s="512">
        <v>1</v>
      </c>
      <c r="D517" s="512">
        <v>2</v>
      </c>
      <c r="E517" s="513">
        <v>3</v>
      </c>
      <c r="F517" s="513">
        <v>4</v>
      </c>
      <c r="G517" s="512">
        <v>5</v>
      </c>
      <c r="H517" s="512">
        <v>6</v>
      </c>
      <c r="I517" s="512">
        <v>7</v>
      </c>
      <c r="J517" s="512">
        <v>8</v>
      </c>
      <c r="K517" s="512">
        <v>9</v>
      </c>
      <c r="L517" s="512">
        <v>10</v>
      </c>
    </row>
    <row r="518" spans="2:12" ht="12.75">
      <c r="B518" s="523"/>
      <c r="C518" s="509"/>
      <c r="D518" s="509"/>
      <c r="E518" s="509"/>
      <c r="F518" s="509"/>
      <c r="G518" s="509"/>
      <c r="H518" s="509"/>
      <c r="I518" s="509"/>
      <c r="J518" s="509"/>
      <c r="K518" s="509"/>
      <c r="L518" s="521"/>
    </row>
    <row r="519" spans="2:12" ht="12.75">
      <c r="B519" s="524"/>
      <c r="C519" s="1679" t="s">
        <v>240</v>
      </c>
      <c r="D519" s="1679"/>
      <c r="E519" s="1679"/>
      <c r="F519" s="1679"/>
      <c r="G519" s="1679"/>
      <c r="H519" s="1679"/>
      <c r="I519" s="1679"/>
      <c r="J519" s="1679"/>
      <c r="K519" s="1679"/>
      <c r="L519" s="1719"/>
    </row>
    <row r="520" spans="2:12" ht="12.75">
      <c r="B520" s="524"/>
      <c r="C520" s="514"/>
      <c r="D520" s="514"/>
      <c r="E520" s="514"/>
      <c r="F520" s="514"/>
      <c r="G520" s="514"/>
      <c r="H520" s="514"/>
      <c r="I520" s="514"/>
      <c r="J520" s="514"/>
      <c r="K520" s="514"/>
      <c r="L520" s="522"/>
    </row>
    <row r="521" spans="2:12" ht="12.75">
      <c r="B521" s="525" t="s">
        <v>215</v>
      </c>
      <c r="C521" s="504">
        <f t="shared" ref="C521:C527" si="22">SUM(D521+H521)</f>
        <v>90057014</v>
      </c>
      <c r="D521" s="504">
        <v>438151</v>
      </c>
      <c r="E521" s="504">
        <v>144810</v>
      </c>
      <c r="F521" s="504">
        <v>215494</v>
      </c>
      <c r="G521" s="504">
        <v>77847</v>
      </c>
      <c r="H521" s="504">
        <v>89618863</v>
      </c>
      <c r="I521" s="504">
        <v>12292165</v>
      </c>
      <c r="J521" s="504">
        <v>27496766</v>
      </c>
      <c r="K521" s="504">
        <v>49829932</v>
      </c>
      <c r="L521" s="504">
        <v>0</v>
      </c>
    </row>
    <row r="522" spans="2:12" ht="12.75">
      <c r="B522" s="525" t="s">
        <v>216</v>
      </c>
      <c r="C522" s="504">
        <f t="shared" si="22"/>
        <v>87625873</v>
      </c>
      <c r="D522" s="504">
        <v>376411</v>
      </c>
      <c r="E522" s="504">
        <v>117606</v>
      </c>
      <c r="F522" s="504">
        <v>212849</v>
      </c>
      <c r="G522" s="504">
        <v>45956</v>
      </c>
      <c r="H522" s="504">
        <v>87249462</v>
      </c>
      <c r="I522" s="504">
        <v>12525302</v>
      </c>
      <c r="J522" s="504">
        <v>24475372</v>
      </c>
      <c r="K522" s="504">
        <v>50248788</v>
      </c>
      <c r="L522" s="504">
        <v>0</v>
      </c>
    </row>
    <row r="523" spans="2:12" ht="12.75">
      <c r="B523" s="525" t="s">
        <v>217</v>
      </c>
      <c r="C523" s="504">
        <f t="shared" si="22"/>
        <v>102956905</v>
      </c>
      <c r="D523" s="505">
        <v>484939</v>
      </c>
      <c r="E523" s="505">
        <v>160312</v>
      </c>
      <c r="F523" s="505">
        <v>263733</v>
      </c>
      <c r="G523" s="506">
        <v>60894</v>
      </c>
      <c r="H523" s="504">
        <v>102471966</v>
      </c>
      <c r="I523" s="505">
        <v>14376293</v>
      </c>
      <c r="J523" s="505">
        <v>29217947</v>
      </c>
      <c r="K523" s="505">
        <v>58877726</v>
      </c>
      <c r="L523" s="506">
        <v>0</v>
      </c>
    </row>
    <row r="524" spans="2:12" ht="12.75">
      <c r="B524" s="525" t="s">
        <v>218</v>
      </c>
      <c r="C524" s="504">
        <f t="shared" si="22"/>
        <v>89833124</v>
      </c>
      <c r="D524" s="504">
        <v>369992</v>
      </c>
      <c r="E524" s="507">
        <v>117042</v>
      </c>
      <c r="F524" s="507">
        <v>198243</v>
      </c>
      <c r="G524" s="507">
        <v>54707</v>
      </c>
      <c r="H524" s="504">
        <v>89463132</v>
      </c>
      <c r="I524" s="507">
        <v>12659311</v>
      </c>
      <c r="J524" s="507">
        <v>24713683</v>
      </c>
      <c r="K524" s="507">
        <v>52090138</v>
      </c>
      <c r="L524" s="507">
        <v>0</v>
      </c>
    </row>
    <row r="525" spans="2:12" ht="12.75">
      <c r="B525" s="525" t="s">
        <v>219</v>
      </c>
      <c r="C525" s="504">
        <f t="shared" si="22"/>
        <v>96131249</v>
      </c>
      <c r="D525" s="480">
        <v>388194</v>
      </c>
      <c r="E525" s="480">
        <v>117359</v>
      </c>
      <c r="F525" s="480">
        <v>226856</v>
      </c>
      <c r="G525" s="480">
        <v>43979</v>
      </c>
      <c r="H525" s="480">
        <v>95743055</v>
      </c>
      <c r="I525" s="480">
        <v>13695188</v>
      </c>
      <c r="J525" s="480">
        <v>24193988</v>
      </c>
      <c r="K525" s="480">
        <v>57853879</v>
      </c>
      <c r="L525" s="482">
        <v>0</v>
      </c>
    </row>
    <row r="526" spans="2:12" ht="12.75">
      <c r="B526" s="525" t="s">
        <v>220</v>
      </c>
      <c r="C526" s="504">
        <f t="shared" si="22"/>
        <v>106478761</v>
      </c>
      <c r="D526" s="504">
        <v>490758</v>
      </c>
      <c r="E526" s="507">
        <v>133555</v>
      </c>
      <c r="F526" s="507">
        <v>309712</v>
      </c>
      <c r="G526" s="507">
        <v>47491</v>
      </c>
      <c r="H526" s="504">
        <v>105988003</v>
      </c>
      <c r="I526" s="507">
        <v>16711067</v>
      </c>
      <c r="J526" s="507">
        <v>28416605</v>
      </c>
      <c r="K526" s="507">
        <v>60860331</v>
      </c>
      <c r="L526" s="507">
        <v>0</v>
      </c>
    </row>
    <row r="527" spans="2:12" ht="12.75">
      <c r="B527" s="525" t="s">
        <v>221</v>
      </c>
      <c r="C527" s="504">
        <f t="shared" si="22"/>
        <v>97513011</v>
      </c>
      <c r="D527" s="505">
        <v>466110</v>
      </c>
      <c r="E527" s="505">
        <v>126040</v>
      </c>
      <c r="F527" s="505">
        <v>272293</v>
      </c>
      <c r="G527" s="506">
        <v>67777</v>
      </c>
      <c r="H527" s="504">
        <v>97046901</v>
      </c>
      <c r="I527" s="505">
        <v>15281444</v>
      </c>
      <c r="J527" s="505">
        <v>30459496</v>
      </c>
      <c r="K527" s="505">
        <v>51305961</v>
      </c>
      <c r="L527" s="506">
        <v>0</v>
      </c>
    </row>
    <row r="528" spans="2:12" ht="12.75">
      <c r="B528" s="525" t="s">
        <v>222</v>
      </c>
      <c r="C528" s="504">
        <v>99779863</v>
      </c>
      <c r="D528" s="505">
        <v>453846</v>
      </c>
      <c r="E528" s="505">
        <v>121139</v>
      </c>
      <c r="F528" s="505">
        <v>255727</v>
      </c>
      <c r="G528" s="506">
        <v>76980</v>
      </c>
      <c r="H528" s="504">
        <v>99326017</v>
      </c>
      <c r="I528" s="505">
        <v>13903750</v>
      </c>
      <c r="J528" s="505">
        <v>30830195</v>
      </c>
      <c r="K528" s="505">
        <v>54592072</v>
      </c>
      <c r="L528" s="506">
        <v>0</v>
      </c>
    </row>
    <row r="529" spans="2:12" ht="12.75">
      <c r="B529" s="525" t="s">
        <v>223</v>
      </c>
      <c r="C529" s="504">
        <v>91969686</v>
      </c>
      <c r="D529" s="504">
        <v>483179</v>
      </c>
      <c r="E529" s="507">
        <v>120441</v>
      </c>
      <c r="F529" s="507">
        <v>282316</v>
      </c>
      <c r="G529" s="507">
        <v>80422</v>
      </c>
      <c r="H529" s="504">
        <v>91486507</v>
      </c>
      <c r="I529" s="507">
        <v>13573553</v>
      </c>
      <c r="J529" s="507">
        <v>29620194</v>
      </c>
      <c r="K529" s="507">
        <v>48292760</v>
      </c>
      <c r="L529" s="507">
        <v>0</v>
      </c>
    </row>
    <row r="530" spans="2:12" ht="12.75">
      <c r="B530" s="525" t="s">
        <v>224</v>
      </c>
      <c r="C530" s="596">
        <v>103129786</v>
      </c>
      <c r="D530" s="598">
        <v>466381</v>
      </c>
      <c r="E530" s="598">
        <v>115783</v>
      </c>
      <c r="F530" s="598">
        <v>279344</v>
      </c>
      <c r="G530" s="598">
        <v>71254</v>
      </c>
      <c r="H530" s="597">
        <v>102663405</v>
      </c>
      <c r="I530" s="598">
        <v>15418876</v>
      </c>
      <c r="J530" s="598">
        <v>33786806</v>
      </c>
      <c r="K530" s="598">
        <v>53457723</v>
      </c>
      <c r="L530" s="506"/>
    </row>
    <row r="531" spans="2:12" ht="12.75">
      <c r="B531" s="525" t="s">
        <v>225</v>
      </c>
      <c r="C531" s="596">
        <v>92254109</v>
      </c>
      <c r="D531" s="598">
        <v>409307</v>
      </c>
      <c r="E531" s="598">
        <v>101133</v>
      </c>
      <c r="F531" s="598">
        <v>196225</v>
      </c>
      <c r="G531" s="599">
        <v>111949</v>
      </c>
      <c r="H531" s="600">
        <v>91844802</v>
      </c>
      <c r="I531" s="598">
        <v>13938872</v>
      </c>
      <c r="J531" s="598">
        <v>29955939</v>
      </c>
      <c r="K531" s="598">
        <v>47949991</v>
      </c>
      <c r="L531" s="506"/>
    </row>
    <row r="532" spans="2:12" ht="12.75">
      <c r="B532" s="525" t="s">
        <v>226</v>
      </c>
      <c r="C532" s="504">
        <v>78132290</v>
      </c>
      <c r="D532" s="505">
        <v>398393</v>
      </c>
      <c r="E532" s="505">
        <v>124025</v>
      </c>
      <c r="F532" s="505">
        <v>193496</v>
      </c>
      <c r="G532" s="506">
        <v>80872</v>
      </c>
      <c r="H532" s="515">
        <v>77733897</v>
      </c>
      <c r="I532" s="505">
        <v>11141565</v>
      </c>
      <c r="J532" s="505">
        <v>24343592</v>
      </c>
      <c r="K532" s="505">
        <v>42248740</v>
      </c>
      <c r="L532" s="506"/>
    </row>
    <row r="533" spans="2:12" ht="12.75">
      <c r="B533" s="525"/>
      <c r="C533" s="516"/>
      <c r="D533" s="517"/>
      <c r="E533" s="518"/>
      <c r="F533" s="518"/>
      <c r="G533" s="518"/>
      <c r="H533" s="517"/>
      <c r="I533" s="518"/>
      <c r="J533" s="518"/>
      <c r="K533" s="518"/>
      <c r="L533" s="518"/>
    </row>
    <row r="534" spans="2:12" ht="12.75">
      <c r="B534" s="526">
        <v>2018</v>
      </c>
      <c r="C534" s="519">
        <f t="shared" ref="C534:K534" si="23">SUM(C521:C532)</f>
        <v>1135861671</v>
      </c>
      <c r="D534" s="519">
        <f t="shared" si="23"/>
        <v>5225661</v>
      </c>
      <c r="E534" s="519">
        <f t="shared" si="23"/>
        <v>1499245</v>
      </c>
      <c r="F534" s="519">
        <f t="shared" si="23"/>
        <v>2906288</v>
      </c>
      <c r="G534" s="519">
        <f t="shared" si="23"/>
        <v>820128</v>
      </c>
      <c r="H534" s="519">
        <f t="shared" si="23"/>
        <v>1130636010</v>
      </c>
      <c r="I534" s="519">
        <f t="shared" si="23"/>
        <v>165517386</v>
      </c>
      <c r="J534" s="519">
        <f t="shared" si="23"/>
        <v>337510583</v>
      </c>
      <c r="K534" s="519">
        <f t="shared" si="23"/>
        <v>627608041</v>
      </c>
      <c r="L534" s="519">
        <f>SUM(L521:L532)</f>
        <v>0</v>
      </c>
    </row>
    <row r="537" spans="2:12" ht="20.25" thickBot="1">
      <c r="B537" s="418"/>
      <c r="C537" s="418"/>
      <c r="D537" s="418"/>
      <c r="E537" s="418"/>
      <c r="F537" s="419" t="s">
        <v>241</v>
      </c>
      <c r="G537" s="418"/>
      <c r="H537" s="418"/>
      <c r="I537" s="418"/>
      <c r="J537" s="418"/>
      <c r="K537" s="418"/>
      <c r="L537" s="418"/>
    </row>
    <row r="538" spans="2:12" ht="15.75">
      <c r="B538" s="398" t="s">
        <v>215</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216</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217</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218</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219</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220</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221</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222</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223</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224</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225</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226</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7"/>
      <c r="C557" s="557"/>
      <c r="D557" s="557"/>
      <c r="E557" s="557"/>
      <c r="F557" s="558" t="s">
        <v>202</v>
      </c>
      <c r="G557" s="557"/>
      <c r="H557" s="557"/>
      <c r="I557" s="557"/>
      <c r="J557" s="557"/>
      <c r="K557" s="557"/>
      <c r="L557"/>
    </row>
    <row r="558" spans="2:12" ht="14.25" customHeight="1">
      <c r="B558" s="1717" t="s">
        <v>203</v>
      </c>
      <c r="C558" s="1685" t="s">
        <v>18</v>
      </c>
      <c r="D558" s="1685" t="s">
        <v>204</v>
      </c>
      <c r="E558" s="1687" t="s">
        <v>205</v>
      </c>
      <c r="F558" s="1688"/>
      <c r="G558" s="1689"/>
      <c r="H558" s="1690" t="s">
        <v>206</v>
      </c>
      <c r="I558" s="1687" t="s">
        <v>207</v>
      </c>
      <c r="J558" s="1688"/>
      <c r="K558" s="1688"/>
      <c r="L558"/>
    </row>
    <row r="559" spans="2:12" ht="12.75" customHeight="1">
      <c r="B559" s="1718"/>
      <c r="C559" s="1686"/>
      <c r="D559" s="1686"/>
      <c r="E559" s="1695" t="s">
        <v>244</v>
      </c>
      <c r="F559" s="1685" t="s">
        <v>245</v>
      </c>
      <c r="G559" s="1685" t="s">
        <v>246</v>
      </c>
      <c r="H559" s="1691"/>
      <c r="I559" s="1695" t="s">
        <v>211</v>
      </c>
      <c r="J559" s="1695" t="s">
        <v>20</v>
      </c>
      <c r="K559" s="1685" t="s">
        <v>283</v>
      </c>
      <c r="L559"/>
    </row>
    <row r="560" spans="2:12" ht="12.75">
      <c r="B560" s="1718"/>
      <c r="C560" s="1686"/>
      <c r="D560" s="1686"/>
      <c r="E560" s="1696"/>
      <c r="F560" s="1686"/>
      <c r="G560" s="1686"/>
      <c r="H560" s="1691"/>
      <c r="I560" s="1696"/>
      <c r="J560" s="1696"/>
      <c r="K560" s="1686"/>
      <c r="L560"/>
    </row>
    <row r="561" spans="2:12" ht="12.75">
      <c r="B561" s="500">
        <v>0</v>
      </c>
      <c r="C561" s="500">
        <v>1</v>
      </c>
      <c r="D561" s="500">
        <v>2</v>
      </c>
      <c r="E561" s="501">
        <v>3</v>
      </c>
      <c r="F561" s="501">
        <v>4</v>
      </c>
      <c r="G561" s="500">
        <v>5</v>
      </c>
      <c r="H561" s="500">
        <v>6</v>
      </c>
      <c r="I561" s="500">
        <v>7</v>
      </c>
      <c r="J561" s="500">
        <v>8</v>
      </c>
      <c r="K561" s="502">
        <v>9</v>
      </c>
      <c r="L561"/>
    </row>
    <row r="562" spans="2:12" ht="12.75">
      <c r="B562" s="503"/>
      <c r="C562" s="503"/>
      <c r="D562" s="503"/>
      <c r="E562" s="503"/>
      <c r="F562" s="503"/>
      <c r="G562" s="503"/>
      <c r="H562" s="503"/>
      <c r="I562" s="503"/>
      <c r="J562" s="503"/>
      <c r="K562" s="503"/>
      <c r="L562"/>
    </row>
    <row r="563" spans="2:12" ht="14.25">
      <c r="B563" s="3"/>
      <c r="C563" s="1681" t="s">
        <v>214</v>
      </c>
      <c r="D563" s="1681"/>
      <c r="E563" s="1681"/>
      <c r="F563" s="1681"/>
      <c r="G563" s="1681"/>
      <c r="H563" s="1681"/>
      <c r="I563" s="1681"/>
      <c r="J563" s="1681"/>
      <c r="K563" s="1681"/>
      <c r="L563"/>
    </row>
    <row r="564" spans="2:12" ht="12.75">
      <c r="B564" s="503"/>
      <c r="C564" s="503"/>
      <c r="D564" s="503"/>
      <c r="E564" s="503"/>
      <c r="F564" s="503"/>
      <c r="G564" s="503"/>
      <c r="H564" s="503"/>
      <c r="I564" s="503"/>
      <c r="J564" s="503"/>
      <c r="K564" s="503"/>
      <c r="L564"/>
    </row>
    <row r="565" spans="2:12" ht="15">
      <c r="B565" s="635" t="s">
        <v>215</v>
      </c>
      <c r="C565" s="596">
        <v>160405</v>
      </c>
      <c r="D565" s="596">
        <v>4252</v>
      </c>
      <c r="E565" s="596">
        <v>1993</v>
      </c>
      <c r="F565" s="596">
        <v>1899</v>
      </c>
      <c r="G565" s="596">
        <v>360</v>
      </c>
      <c r="H565" s="596">
        <v>156153</v>
      </c>
      <c r="I565" s="596">
        <v>25576</v>
      </c>
      <c r="J565" s="596">
        <v>49577</v>
      </c>
      <c r="K565" s="596">
        <v>81000</v>
      </c>
      <c r="L565"/>
    </row>
    <row r="566" spans="2:12" ht="15">
      <c r="B566" s="635" t="s">
        <v>216</v>
      </c>
      <c r="C566" s="596">
        <v>118397</v>
      </c>
      <c r="D566" s="596">
        <v>3761</v>
      </c>
      <c r="E566" s="596">
        <v>1965</v>
      </c>
      <c r="F566" s="596">
        <v>1503</v>
      </c>
      <c r="G566" s="596">
        <v>293</v>
      </c>
      <c r="H566" s="596">
        <v>114636</v>
      </c>
      <c r="I566" s="596">
        <v>20407</v>
      </c>
      <c r="J566" s="596">
        <v>32761</v>
      </c>
      <c r="K566" s="596">
        <v>61468</v>
      </c>
      <c r="L566"/>
    </row>
    <row r="567" spans="2:12" ht="15">
      <c r="B567" s="635" t="s">
        <v>217</v>
      </c>
      <c r="C567" s="596">
        <v>154468</v>
      </c>
      <c r="D567" s="598">
        <v>4195</v>
      </c>
      <c r="E567" s="598">
        <v>2254</v>
      </c>
      <c r="F567" s="598">
        <v>1618</v>
      </c>
      <c r="G567" s="599">
        <v>323</v>
      </c>
      <c r="H567" s="596">
        <v>150273</v>
      </c>
      <c r="I567" s="598">
        <v>25918</v>
      </c>
      <c r="J567" s="598">
        <v>43821</v>
      </c>
      <c r="K567" s="598">
        <v>80534</v>
      </c>
      <c r="L567"/>
    </row>
    <row r="568" spans="2:12" ht="15">
      <c r="B568" s="635" t="s">
        <v>218</v>
      </c>
      <c r="C568" s="596">
        <v>147058</v>
      </c>
      <c r="D568" s="596">
        <v>4501</v>
      </c>
      <c r="E568" s="597">
        <v>2298</v>
      </c>
      <c r="F568" s="597">
        <v>1927</v>
      </c>
      <c r="G568" s="596">
        <v>276</v>
      </c>
      <c r="H568" s="596">
        <v>142557</v>
      </c>
      <c r="I568" s="596">
        <v>23715</v>
      </c>
      <c r="J568" s="596">
        <v>40827</v>
      </c>
      <c r="K568" s="596">
        <v>78015</v>
      </c>
      <c r="L568"/>
    </row>
    <row r="569" spans="2:12" ht="15">
      <c r="B569" s="635" t="s">
        <v>219</v>
      </c>
      <c r="C569" s="596">
        <v>161636</v>
      </c>
      <c r="D569" s="636">
        <v>4146</v>
      </c>
      <c r="E569" s="480">
        <v>2119</v>
      </c>
      <c r="F569" s="482">
        <v>1793</v>
      </c>
      <c r="G569" s="482">
        <v>234</v>
      </c>
      <c r="H569" s="636">
        <v>157490</v>
      </c>
      <c r="I569" s="480">
        <v>27516</v>
      </c>
      <c r="J569" s="480">
        <v>43584</v>
      </c>
      <c r="K569" s="482">
        <v>86390</v>
      </c>
      <c r="L569"/>
    </row>
    <row r="570" spans="2:12" ht="15">
      <c r="B570" s="635" t="s">
        <v>220</v>
      </c>
      <c r="C570" s="596">
        <v>148239</v>
      </c>
      <c r="D570" s="596">
        <v>3808</v>
      </c>
      <c r="E570" s="597">
        <v>1579</v>
      </c>
      <c r="F570" s="597">
        <v>1924</v>
      </c>
      <c r="G570" s="596">
        <v>305</v>
      </c>
      <c r="H570" s="596">
        <v>144431</v>
      </c>
      <c r="I570" s="596">
        <v>25807</v>
      </c>
      <c r="J570" s="596">
        <v>41213</v>
      </c>
      <c r="K570" s="596">
        <v>77411</v>
      </c>
      <c r="L570"/>
    </row>
    <row r="571" spans="2:12" ht="15">
      <c r="B571" s="635" t="s">
        <v>221</v>
      </c>
      <c r="C571" s="596">
        <v>164233</v>
      </c>
      <c r="D571" s="591">
        <v>4006</v>
      </c>
      <c r="E571" s="598">
        <v>1618</v>
      </c>
      <c r="F571" s="599">
        <v>2184</v>
      </c>
      <c r="G571" s="599">
        <v>204</v>
      </c>
      <c r="H571" s="596">
        <v>160227</v>
      </c>
      <c r="I571" s="598">
        <v>29167</v>
      </c>
      <c r="J571" s="598">
        <v>48974</v>
      </c>
      <c r="K571" s="598">
        <v>82086</v>
      </c>
      <c r="L571"/>
    </row>
    <row r="572" spans="2:12" ht="15">
      <c r="B572" s="635" t="s">
        <v>222</v>
      </c>
      <c r="C572" s="596">
        <v>158429</v>
      </c>
      <c r="D572" s="591">
        <v>4264</v>
      </c>
      <c r="E572" s="598">
        <v>1814</v>
      </c>
      <c r="F572" s="598">
        <v>2211</v>
      </c>
      <c r="G572" s="599">
        <v>239</v>
      </c>
      <c r="H572" s="596">
        <v>154165</v>
      </c>
      <c r="I572" s="598">
        <v>23293</v>
      </c>
      <c r="J572" s="598">
        <v>45921</v>
      </c>
      <c r="K572" s="598">
        <v>84951</v>
      </c>
      <c r="L572"/>
    </row>
    <row r="573" spans="2:12" ht="15">
      <c r="B573" s="635" t="s">
        <v>223</v>
      </c>
      <c r="C573" s="596">
        <v>165011</v>
      </c>
      <c r="D573" s="596">
        <v>4401</v>
      </c>
      <c r="E573" s="597">
        <v>1788</v>
      </c>
      <c r="F573" s="597">
        <v>2285</v>
      </c>
      <c r="G573" s="596">
        <v>328</v>
      </c>
      <c r="H573" s="596">
        <v>160610</v>
      </c>
      <c r="I573" s="596">
        <v>25702</v>
      </c>
      <c r="J573" s="596">
        <v>48609</v>
      </c>
      <c r="K573" s="596">
        <v>86299</v>
      </c>
      <c r="L573"/>
    </row>
    <row r="574" spans="2:12" ht="15">
      <c r="B574" s="635" t="s">
        <v>224</v>
      </c>
      <c r="C574" s="596">
        <v>175970</v>
      </c>
      <c r="D574" s="591">
        <v>4827</v>
      </c>
      <c r="E574" s="598">
        <v>1922</v>
      </c>
      <c r="F574" s="598">
        <v>2405</v>
      </c>
      <c r="G574" s="598">
        <v>500</v>
      </c>
      <c r="H574" s="597">
        <v>171143</v>
      </c>
      <c r="I574" s="598">
        <v>28318</v>
      </c>
      <c r="J574" s="598">
        <v>60364</v>
      </c>
      <c r="K574" s="598">
        <v>82461</v>
      </c>
      <c r="L574"/>
    </row>
    <row r="575" spans="2:12" ht="15">
      <c r="B575" s="637" t="s">
        <v>225</v>
      </c>
      <c r="C575" s="596">
        <v>158698</v>
      </c>
      <c r="D575" s="598">
        <v>4572</v>
      </c>
      <c r="E575" s="598">
        <v>1754</v>
      </c>
      <c r="F575" s="598">
        <v>2398</v>
      </c>
      <c r="G575" s="598">
        <v>420</v>
      </c>
      <c r="H575" s="598">
        <v>154126</v>
      </c>
      <c r="I575" s="598">
        <v>24642</v>
      </c>
      <c r="J575" s="598">
        <v>50394</v>
      </c>
      <c r="K575" s="598">
        <v>79090</v>
      </c>
      <c r="L575"/>
    </row>
    <row r="576" spans="2:12" ht="15">
      <c r="B576" s="637" t="s">
        <v>226</v>
      </c>
      <c r="C576" s="596">
        <v>143199</v>
      </c>
      <c r="D576" s="598">
        <v>4050</v>
      </c>
      <c r="E576" s="598">
        <v>1792</v>
      </c>
      <c r="F576" s="598">
        <v>1951</v>
      </c>
      <c r="G576" s="598">
        <v>307</v>
      </c>
      <c r="H576" s="598">
        <v>139149</v>
      </c>
      <c r="I576" s="598">
        <v>22028</v>
      </c>
      <c r="J576" s="598">
        <v>43577</v>
      </c>
      <c r="K576" s="598">
        <v>73544</v>
      </c>
      <c r="L576"/>
    </row>
    <row r="577" spans="2:12" ht="15">
      <c r="B577" s="638"/>
      <c r="C577" s="597"/>
      <c r="D577" s="597"/>
      <c r="E577" s="597"/>
      <c r="F577" s="597"/>
      <c r="G577" s="597"/>
      <c r="H577" s="597"/>
      <c r="I577" s="597"/>
      <c r="J577" s="597"/>
      <c r="K577" s="597"/>
      <c r="L577"/>
    </row>
    <row r="578" spans="2:12" ht="12.75">
      <c r="B578" s="639">
        <v>2019</v>
      </c>
      <c r="C578" s="508">
        <v>1855743</v>
      </c>
      <c r="D578" s="508">
        <v>50783</v>
      </c>
      <c r="E578" s="508">
        <v>22896</v>
      </c>
      <c r="F578" s="508">
        <v>24098</v>
      </c>
      <c r="G578" s="508">
        <v>3789</v>
      </c>
      <c r="H578" s="508">
        <v>1804960</v>
      </c>
      <c r="I578" s="508">
        <v>302089</v>
      </c>
      <c r="J578" s="508">
        <v>549622</v>
      </c>
      <c r="K578" s="508">
        <v>953249</v>
      </c>
      <c r="L578"/>
    </row>
    <row r="579" spans="2:12" ht="12.75">
      <c r="B579" s="1"/>
      <c r="C579" s="509"/>
      <c r="D579" s="509"/>
      <c r="E579" s="509"/>
      <c r="F579" s="509"/>
      <c r="G579" s="509"/>
      <c r="H579" s="509"/>
      <c r="I579" s="509"/>
      <c r="J579" s="509"/>
      <c r="K579" s="509"/>
      <c r="L579"/>
    </row>
    <row r="580" spans="2:12" ht="12.75">
      <c r="B580" s="3"/>
      <c r="C580" s="1679" t="s">
        <v>239</v>
      </c>
      <c r="D580" s="1679"/>
      <c r="E580" s="1679"/>
      <c r="F580" s="1679"/>
      <c r="G580" s="1679"/>
      <c r="H580" s="1679"/>
      <c r="I580" s="1679"/>
      <c r="J580" s="1679"/>
      <c r="K580" s="1679"/>
      <c r="L580"/>
    </row>
    <row r="581" spans="2:12" ht="12.75">
      <c r="B581" s="503"/>
      <c r="C581" s="509"/>
      <c r="D581" s="509"/>
      <c r="E581" s="509"/>
      <c r="F581" s="509"/>
      <c r="G581" s="509"/>
      <c r="H581" s="509"/>
      <c r="I581" s="509"/>
      <c r="J581" s="509"/>
      <c r="K581" s="509"/>
      <c r="L581"/>
    </row>
    <row r="582" spans="2:12" ht="12.75">
      <c r="B582" s="640" t="s">
        <v>215</v>
      </c>
      <c r="C582" s="596">
        <v>49128195</v>
      </c>
      <c r="D582" s="596">
        <v>226689</v>
      </c>
      <c r="E582" s="596">
        <v>68974</v>
      </c>
      <c r="F582" s="596">
        <v>109268</v>
      </c>
      <c r="G582" s="596">
        <v>48447</v>
      </c>
      <c r="H582" s="596">
        <v>48901506</v>
      </c>
      <c r="I582" s="596">
        <v>7017848</v>
      </c>
      <c r="J582" s="596">
        <v>13675018</v>
      </c>
      <c r="K582" s="596">
        <v>28208640</v>
      </c>
      <c r="L582"/>
    </row>
    <row r="583" spans="2:12" ht="12.75">
      <c r="B583" s="640" t="s">
        <v>216</v>
      </c>
      <c r="C583" s="596">
        <v>36008767</v>
      </c>
      <c r="D583" s="596">
        <v>193480</v>
      </c>
      <c r="E583" s="596">
        <v>70783</v>
      </c>
      <c r="F583" s="596">
        <v>85595</v>
      </c>
      <c r="G583" s="596">
        <v>37102</v>
      </c>
      <c r="H583" s="596">
        <v>35815287</v>
      </c>
      <c r="I583" s="596">
        <v>5626521</v>
      </c>
      <c r="J583" s="596">
        <v>9142502</v>
      </c>
      <c r="K583" s="596">
        <v>21046264</v>
      </c>
      <c r="L583"/>
    </row>
    <row r="584" spans="2:12" ht="12.75">
      <c r="B584" s="640" t="s">
        <v>217</v>
      </c>
      <c r="C584" s="596">
        <v>47017379</v>
      </c>
      <c r="D584" s="598">
        <v>213319</v>
      </c>
      <c r="E584" s="598">
        <v>80814</v>
      </c>
      <c r="F584" s="598">
        <v>94000</v>
      </c>
      <c r="G584" s="599">
        <v>38505</v>
      </c>
      <c r="H584" s="596">
        <v>46804060</v>
      </c>
      <c r="I584" s="598">
        <v>7062525</v>
      </c>
      <c r="J584" s="598">
        <v>12295509</v>
      </c>
      <c r="K584" s="598">
        <v>27446026</v>
      </c>
      <c r="L584"/>
    </row>
    <row r="585" spans="2:12" ht="12.75">
      <c r="B585" s="640" t="s">
        <v>218</v>
      </c>
      <c r="C585" s="596">
        <v>45318921</v>
      </c>
      <c r="D585" s="596">
        <v>214619</v>
      </c>
      <c r="E585" s="597">
        <v>78379</v>
      </c>
      <c r="F585" s="597">
        <v>102218</v>
      </c>
      <c r="G585" s="596">
        <v>34022</v>
      </c>
      <c r="H585" s="596">
        <v>45104302</v>
      </c>
      <c r="I585" s="596">
        <v>6540916</v>
      </c>
      <c r="J585" s="596">
        <v>11552622</v>
      </c>
      <c r="K585" s="596">
        <v>27010764</v>
      </c>
      <c r="L585"/>
    </row>
    <row r="586" spans="2:12" ht="12.75">
      <c r="B586" s="640" t="s">
        <v>219</v>
      </c>
      <c r="C586" s="596">
        <v>49995394</v>
      </c>
      <c r="D586" s="480">
        <v>206386</v>
      </c>
      <c r="E586" s="480">
        <v>74601</v>
      </c>
      <c r="F586" s="480">
        <v>100338</v>
      </c>
      <c r="G586" s="480">
        <v>31447</v>
      </c>
      <c r="H586" s="480">
        <v>49789008</v>
      </c>
      <c r="I586" s="480">
        <v>7476937</v>
      </c>
      <c r="J586" s="480">
        <v>12116420</v>
      </c>
      <c r="K586" s="482">
        <v>30195651</v>
      </c>
      <c r="L586"/>
    </row>
    <row r="587" spans="2:12" ht="12.75">
      <c r="B587" s="640" t="s">
        <v>220</v>
      </c>
      <c r="C587" s="596">
        <v>45108919</v>
      </c>
      <c r="D587" s="596">
        <v>202740</v>
      </c>
      <c r="E587" s="597">
        <v>55064</v>
      </c>
      <c r="F587" s="597">
        <v>110221</v>
      </c>
      <c r="G587" s="596">
        <v>37455</v>
      </c>
      <c r="H587" s="596">
        <v>44906179</v>
      </c>
      <c r="I587" s="596">
        <v>6786887</v>
      </c>
      <c r="J587" s="596">
        <v>11328083</v>
      </c>
      <c r="K587" s="596">
        <v>26791209</v>
      </c>
      <c r="L587"/>
    </row>
    <row r="588" spans="2:12" ht="12.75">
      <c r="B588" s="640" t="s">
        <v>221</v>
      </c>
      <c r="C588" s="596">
        <v>47874514</v>
      </c>
      <c r="D588" s="598">
        <v>227478</v>
      </c>
      <c r="E588" s="598">
        <v>59800</v>
      </c>
      <c r="F588" s="598">
        <v>136375</v>
      </c>
      <c r="G588" s="599">
        <v>31303</v>
      </c>
      <c r="H588" s="596">
        <v>47647036</v>
      </c>
      <c r="I588" s="598">
        <v>7592833</v>
      </c>
      <c r="J588" s="598">
        <v>12788320</v>
      </c>
      <c r="K588" s="598">
        <v>27265883</v>
      </c>
      <c r="L588"/>
    </row>
    <row r="589" spans="2:12" ht="12.75">
      <c r="B589" s="640" t="s">
        <v>222</v>
      </c>
      <c r="C589" s="596">
        <v>47480426</v>
      </c>
      <c r="D589" s="598">
        <v>229651</v>
      </c>
      <c r="E589" s="598">
        <v>65516</v>
      </c>
      <c r="F589" s="598">
        <v>130295</v>
      </c>
      <c r="G589" s="599">
        <v>33840</v>
      </c>
      <c r="H589" s="596">
        <v>47250775</v>
      </c>
      <c r="I589" s="598">
        <v>6189426</v>
      </c>
      <c r="J589" s="598">
        <v>12351422</v>
      </c>
      <c r="K589" s="598">
        <v>28709927</v>
      </c>
      <c r="L589"/>
    </row>
    <row r="590" spans="2:12" ht="12.75">
      <c r="B590" s="640" t="s">
        <v>223</v>
      </c>
      <c r="C590" s="596">
        <v>49405724</v>
      </c>
      <c r="D590" s="598">
        <v>240065</v>
      </c>
      <c r="E590" s="598">
        <v>65009</v>
      </c>
      <c r="F590" s="598">
        <v>132898</v>
      </c>
      <c r="G590" s="599">
        <v>42158</v>
      </c>
      <c r="H590" s="596">
        <v>49165659</v>
      </c>
      <c r="I590" s="598">
        <v>6865131</v>
      </c>
      <c r="J590" s="598">
        <v>12986779</v>
      </c>
      <c r="K590" s="598">
        <v>29313749</v>
      </c>
      <c r="L590"/>
    </row>
    <row r="591" spans="2:12" ht="12.75">
      <c r="B591" s="640" t="s">
        <v>224</v>
      </c>
      <c r="C591" s="596">
        <v>52389818</v>
      </c>
      <c r="D591" s="598">
        <v>275406</v>
      </c>
      <c r="E591" s="598">
        <v>68794</v>
      </c>
      <c r="F591" s="598">
        <v>141009</v>
      </c>
      <c r="G591" s="598">
        <v>65603</v>
      </c>
      <c r="H591" s="597">
        <v>52114412</v>
      </c>
      <c r="I591" s="598">
        <v>7666382</v>
      </c>
      <c r="J591" s="598">
        <v>16884614</v>
      </c>
      <c r="K591" s="598">
        <v>27563416</v>
      </c>
      <c r="L591"/>
    </row>
    <row r="592" spans="2:12" ht="12.75">
      <c r="B592" s="640" t="s">
        <v>225</v>
      </c>
      <c r="C592" s="596">
        <v>47669255</v>
      </c>
      <c r="D592" s="598">
        <v>249071</v>
      </c>
      <c r="E592" s="598">
        <v>61984</v>
      </c>
      <c r="F592" s="598">
        <v>132617</v>
      </c>
      <c r="G592" s="598">
        <v>54470</v>
      </c>
      <c r="H592" s="598">
        <v>47420184</v>
      </c>
      <c r="I592" s="598">
        <v>6592748</v>
      </c>
      <c r="J592" s="598">
        <v>13791228</v>
      </c>
      <c r="K592" s="598">
        <v>27036208</v>
      </c>
      <c r="L592"/>
    </row>
    <row r="593" spans="2:12" ht="12.75">
      <c r="B593" s="640" t="s">
        <v>226</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39">
        <v>2019</v>
      </c>
      <c r="C595" s="508">
        <v>560913829</v>
      </c>
      <c r="D595" s="508">
        <v>2699065</v>
      </c>
      <c r="E595" s="508">
        <v>811430</v>
      </c>
      <c r="F595" s="508">
        <v>1391086</v>
      </c>
      <c r="G595" s="508">
        <v>496549</v>
      </c>
      <c r="H595" s="508">
        <v>558214764</v>
      </c>
      <c r="I595" s="508">
        <v>81414798</v>
      </c>
      <c r="J595" s="508">
        <v>150933617</v>
      </c>
      <c r="K595" s="508">
        <v>325866349</v>
      </c>
      <c r="L595"/>
    </row>
    <row r="596" spans="2:12" ht="12.75" customHeight="1">
      <c r="B596" s="510"/>
      <c r="C596" s="511"/>
      <c r="D596" s="511"/>
      <c r="E596" s="511"/>
      <c r="F596" s="511"/>
      <c r="G596" s="511"/>
      <c r="H596" s="511"/>
      <c r="I596" s="511"/>
      <c r="J596" s="511"/>
      <c r="K596" s="511"/>
      <c r="L596"/>
    </row>
    <row r="597" spans="2:12" ht="12.75" customHeight="1">
      <c r="B597" s="1714" t="s">
        <v>203</v>
      </c>
      <c r="C597" s="1685" t="s">
        <v>18</v>
      </c>
      <c r="D597" s="1685" t="s">
        <v>204</v>
      </c>
      <c r="E597" s="1687" t="s">
        <v>205</v>
      </c>
      <c r="F597" s="1688"/>
      <c r="G597" s="1689"/>
      <c r="H597" s="1690" t="s">
        <v>206</v>
      </c>
      <c r="I597" s="1692" t="s">
        <v>207</v>
      </c>
      <c r="J597" s="1693"/>
      <c r="K597" s="1693"/>
      <c r="L597"/>
    </row>
    <row r="598" spans="2:12" ht="12.75" customHeight="1">
      <c r="B598" s="1715"/>
      <c r="C598" s="1686"/>
      <c r="D598" s="1686"/>
      <c r="E598" s="1695" t="s">
        <v>244</v>
      </c>
      <c r="F598" s="1685" t="s">
        <v>245</v>
      </c>
      <c r="G598" s="1685" t="s">
        <v>246</v>
      </c>
      <c r="H598" s="1691"/>
      <c r="I598" s="1695" t="s">
        <v>211</v>
      </c>
      <c r="J598" s="1695" t="s">
        <v>20</v>
      </c>
      <c r="K598" s="1685" t="s">
        <v>212</v>
      </c>
      <c r="L598"/>
    </row>
    <row r="599" spans="2:12" ht="12.75" customHeight="1">
      <c r="B599" s="1715"/>
      <c r="C599" s="1686"/>
      <c r="D599" s="1686"/>
      <c r="E599" s="1696"/>
      <c r="F599" s="1686"/>
      <c r="G599" s="1686"/>
      <c r="H599" s="1691"/>
      <c r="I599" s="1697"/>
      <c r="J599" s="1697"/>
      <c r="K599" s="1716"/>
      <c r="L599"/>
    </row>
    <row r="600" spans="2:12" ht="12.75">
      <c r="B600" s="500">
        <v>0</v>
      </c>
      <c r="C600" s="512">
        <v>1</v>
      </c>
      <c r="D600" s="512">
        <v>2</v>
      </c>
      <c r="E600" s="513">
        <v>3</v>
      </c>
      <c r="F600" s="513">
        <v>4</v>
      </c>
      <c r="G600" s="512">
        <v>5</v>
      </c>
      <c r="H600" s="512">
        <v>6</v>
      </c>
      <c r="I600" s="512">
        <v>7</v>
      </c>
      <c r="J600" s="512">
        <v>8</v>
      </c>
      <c r="K600" s="512">
        <v>9</v>
      </c>
      <c r="L600"/>
    </row>
    <row r="601" spans="2:12" ht="12.75">
      <c r="B601" s="503"/>
      <c r="C601" s="509"/>
      <c r="D601" s="509"/>
      <c r="E601" s="509"/>
      <c r="F601" s="509"/>
      <c r="G601" s="509"/>
      <c r="H601" s="509"/>
      <c r="I601" s="509"/>
      <c r="J601" s="509"/>
      <c r="K601" s="509"/>
      <c r="L601"/>
    </row>
    <row r="602" spans="2:12" ht="12.75">
      <c r="B602" s="3"/>
      <c r="C602" s="1679" t="s">
        <v>240</v>
      </c>
      <c r="D602" s="1679"/>
      <c r="E602" s="1679"/>
      <c r="F602" s="1679"/>
      <c r="G602" s="1679"/>
      <c r="H602" s="1679"/>
      <c r="I602" s="1679"/>
      <c r="J602" s="1679"/>
      <c r="K602" s="1679"/>
      <c r="L602"/>
    </row>
    <row r="603" spans="2:12" ht="12.75">
      <c r="B603" s="3"/>
      <c r="C603" s="514"/>
      <c r="D603" s="514"/>
      <c r="E603" s="514"/>
      <c r="F603" s="514"/>
      <c r="G603" s="514"/>
      <c r="H603" s="514"/>
      <c r="I603" s="514"/>
      <c r="J603" s="514"/>
      <c r="K603" s="514"/>
      <c r="L603"/>
    </row>
    <row r="604" spans="2:12" ht="12.75">
      <c r="B604" s="640" t="s">
        <v>215</v>
      </c>
      <c r="C604" s="596">
        <v>97042744</v>
      </c>
      <c r="D604" s="596">
        <v>397525</v>
      </c>
      <c r="E604" s="596">
        <v>123027</v>
      </c>
      <c r="F604" s="596">
        <v>190820</v>
      </c>
      <c r="G604" s="596">
        <v>83678</v>
      </c>
      <c r="H604" s="596">
        <v>96645219</v>
      </c>
      <c r="I604" s="596">
        <v>13890672</v>
      </c>
      <c r="J604" s="596">
        <v>28529726</v>
      </c>
      <c r="K604" s="596">
        <v>54224821</v>
      </c>
      <c r="L604"/>
    </row>
    <row r="605" spans="2:12" ht="12.75">
      <c r="B605" s="640" t="s">
        <v>216</v>
      </c>
      <c r="C605" s="596">
        <v>71080437</v>
      </c>
      <c r="D605" s="596">
        <v>338786</v>
      </c>
      <c r="E605" s="596">
        <v>123131</v>
      </c>
      <c r="F605" s="596">
        <v>150015</v>
      </c>
      <c r="G605" s="596">
        <v>65640</v>
      </c>
      <c r="H605" s="596">
        <v>70741651</v>
      </c>
      <c r="I605" s="596">
        <v>11152641</v>
      </c>
      <c r="J605" s="596">
        <v>19000308</v>
      </c>
      <c r="K605" s="596">
        <v>40588702</v>
      </c>
      <c r="L605"/>
    </row>
    <row r="606" spans="2:12" ht="12.75">
      <c r="B606" s="640" t="s">
        <v>217</v>
      </c>
      <c r="C606" s="596">
        <v>94326127</v>
      </c>
      <c r="D606" s="598">
        <v>370021</v>
      </c>
      <c r="E606" s="598">
        <v>141070</v>
      </c>
      <c r="F606" s="598">
        <v>162127</v>
      </c>
      <c r="G606" s="599">
        <v>66824</v>
      </c>
      <c r="H606" s="596">
        <v>93956106</v>
      </c>
      <c r="I606" s="598">
        <v>14326353</v>
      </c>
      <c r="J606" s="598">
        <v>25473371</v>
      </c>
      <c r="K606" s="598">
        <v>54156382</v>
      </c>
      <c r="L606"/>
    </row>
    <row r="607" spans="2:12" ht="12.75">
      <c r="B607" s="640" t="s">
        <v>218</v>
      </c>
      <c r="C607" s="596">
        <v>90179542</v>
      </c>
      <c r="D607" s="596">
        <v>377198</v>
      </c>
      <c r="E607" s="597">
        <v>138987</v>
      </c>
      <c r="F607" s="597">
        <v>177400</v>
      </c>
      <c r="G607" s="597">
        <v>60811</v>
      </c>
      <c r="H607" s="596">
        <v>89802344</v>
      </c>
      <c r="I607" s="597">
        <v>13026121</v>
      </c>
      <c r="J607" s="597">
        <v>24019148</v>
      </c>
      <c r="K607" s="597">
        <v>52757075</v>
      </c>
      <c r="L607"/>
    </row>
    <row r="608" spans="2:12" ht="12.75">
      <c r="B608" s="640" t="s">
        <v>219</v>
      </c>
      <c r="C608" s="596">
        <v>98348767</v>
      </c>
      <c r="D608" s="480">
        <v>365543</v>
      </c>
      <c r="E608" s="480">
        <v>134256</v>
      </c>
      <c r="F608" s="480">
        <v>176108</v>
      </c>
      <c r="G608" s="480">
        <v>55179</v>
      </c>
      <c r="H608" s="480">
        <v>97983224</v>
      </c>
      <c r="I608" s="480">
        <v>14778485</v>
      </c>
      <c r="J608" s="480">
        <v>25000492</v>
      </c>
      <c r="K608" s="480">
        <v>58204247</v>
      </c>
      <c r="L608"/>
    </row>
    <row r="609" spans="2:12" ht="12.75">
      <c r="B609" s="640" t="s">
        <v>220</v>
      </c>
      <c r="C609" s="596">
        <v>89668731</v>
      </c>
      <c r="D609" s="596">
        <v>358330</v>
      </c>
      <c r="E609" s="597">
        <v>97987</v>
      </c>
      <c r="F609" s="597">
        <v>193201</v>
      </c>
      <c r="G609" s="597">
        <v>67142</v>
      </c>
      <c r="H609" s="596">
        <v>89310401</v>
      </c>
      <c r="I609" s="597">
        <v>13566128</v>
      </c>
      <c r="J609" s="597">
        <v>23364570</v>
      </c>
      <c r="K609" s="597">
        <v>52379703</v>
      </c>
      <c r="L609"/>
    </row>
    <row r="610" spans="2:12" ht="12.75">
      <c r="B610" s="640" t="s">
        <v>221</v>
      </c>
      <c r="C610" s="596">
        <v>94814223</v>
      </c>
      <c r="D610" s="598">
        <v>399597</v>
      </c>
      <c r="E610" s="598">
        <v>105945</v>
      </c>
      <c r="F610" s="598">
        <v>239181</v>
      </c>
      <c r="G610" s="599">
        <v>54471</v>
      </c>
      <c r="H610" s="596">
        <v>94414626</v>
      </c>
      <c r="I610" s="598">
        <v>15092121</v>
      </c>
      <c r="J610" s="598">
        <v>26639045</v>
      </c>
      <c r="K610" s="598">
        <v>52683460</v>
      </c>
      <c r="L610"/>
    </row>
    <row r="611" spans="2:12" ht="12.75">
      <c r="B611" s="640" t="s">
        <v>222</v>
      </c>
      <c r="C611" s="596">
        <v>94523431</v>
      </c>
      <c r="D611" s="598">
        <v>403191</v>
      </c>
      <c r="E611" s="598">
        <v>115093</v>
      </c>
      <c r="F611" s="598">
        <v>229415</v>
      </c>
      <c r="G611" s="599">
        <v>58683</v>
      </c>
      <c r="H611" s="596">
        <v>94120240</v>
      </c>
      <c r="I611" s="598">
        <v>12344055</v>
      </c>
      <c r="J611" s="598">
        <v>25664712</v>
      </c>
      <c r="K611" s="598">
        <v>56111473</v>
      </c>
      <c r="L611"/>
    </row>
    <row r="612" spans="2:12" ht="12.75">
      <c r="B612" s="640" t="s">
        <v>223</v>
      </c>
      <c r="C612" s="596">
        <v>98036717</v>
      </c>
      <c r="D612" s="596">
        <v>422394</v>
      </c>
      <c r="E612" s="597">
        <v>114069</v>
      </c>
      <c r="F612" s="597">
        <v>234214</v>
      </c>
      <c r="G612" s="597">
        <v>74111</v>
      </c>
      <c r="H612" s="596">
        <v>97614323</v>
      </c>
      <c r="I612" s="597">
        <v>13669245</v>
      </c>
      <c r="J612" s="597">
        <v>26923250</v>
      </c>
      <c r="K612" s="597">
        <v>57021828</v>
      </c>
      <c r="L612"/>
    </row>
    <row r="613" spans="2:12" ht="12.75">
      <c r="B613" s="640" t="s">
        <v>224</v>
      </c>
      <c r="C613" s="596">
        <v>98036717</v>
      </c>
      <c r="D613" s="598">
        <v>422394</v>
      </c>
      <c r="E613" s="598">
        <v>114069</v>
      </c>
      <c r="F613" s="598">
        <v>234214</v>
      </c>
      <c r="G613" s="598">
        <v>74111</v>
      </c>
      <c r="H613" s="597">
        <v>97614323</v>
      </c>
      <c r="I613" s="598">
        <v>13669245</v>
      </c>
      <c r="J613" s="598">
        <v>26923250</v>
      </c>
      <c r="K613" s="598">
        <v>57021828</v>
      </c>
      <c r="L613"/>
    </row>
    <row r="614" spans="2:12" ht="12.75">
      <c r="B614" s="640" t="s">
        <v>225</v>
      </c>
      <c r="C614" s="596">
        <v>93991382</v>
      </c>
      <c r="D614" s="598">
        <v>442529</v>
      </c>
      <c r="E614" s="598">
        <v>110487</v>
      </c>
      <c r="F614" s="598">
        <v>234875</v>
      </c>
      <c r="G614" s="599">
        <v>97167</v>
      </c>
      <c r="H614" s="600">
        <v>93548853</v>
      </c>
      <c r="I614" s="598">
        <v>13082164</v>
      </c>
      <c r="J614" s="598">
        <v>28328455</v>
      </c>
      <c r="K614" s="598">
        <v>52138234</v>
      </c>
      <c r="L614"/>
    </row>
    <row r="615" spans="2:12" ht="12.75">
      <c r="B615" s="640" t="s">
        <v>226</v>
      </c>
      <c r="C615" s="596">
        <v>85303687</v>
      </c>
      <c r="D615" s="598">
        <v>382900</v>
      </c>
      <c r="E615" s="598">
        <v>110310</v>
      </c>
      <c r="F615" s="598">
        <v>202029</v>
      </c>
      <c r="G615" s="599">
        <v>70561</v>
      </c>
      <c r="H615" s="600">
        <v>84920787</v>
      </c>
      <c r="I615" s="598">
        <v>11813818</v>
      </c>
      <c r="J615" s="598">
        <v>24635137</v>
      </c>
      <c r="K615" s="598">
        <v>48471832</v>
      </c>
      <c r="L615"/>
    </row>
    <row r="616" spans="2:12" ht="12.75">
      <c r="B616" s="640"/>
      <c r="C616" s="516"/>
      <c r="D616" s="517"/>
      <c r="E616" s="518"/>
      <c r="F616" s="518"/>
      <c r="G616" s="518"/>
      <c r="H616" s="517"/>
      <c r="I616" s="518"/>
      <c r="J616" s="518"/>
      <c r="K616" s="518"/>
      <c r="L616"/>
    </row>
    <row r="617" spans="2:12" ht="12.75">
      <c r="B617" s="639">
        <v>2019</v>
      </c>
      <c r="C617" s="519">
        <v>1105352505</v>
      </c>
      <c r="D617" s="519">
        <v>4680408</v>
      </c>
      <c r="E617" s="519">
        <v>1428431</v>
      </c>
      <c r="F617" s="519">
        <v>2423599</v>
      </c>
      <c r="G617" s="519">
        <v>828378</v>
      </c>
      <c r="H617" s="519">
        <v>1100672097</v>
      </c>
      <c r="I617" s="519">
        <v>160411048</v>
      </c>
      <c r="J617" s="519">
        <v>304501464</v>
      </c>
      <c r="K617" s="519">
        <v>635759585</v>
      </c>
      <c r="L617"/>
    </row>
    <row r="618" spans="2:12" ht="12.75">
      <c r="B618"/>
      <c r="C618"/>
      <c r="D618"/>
      <c r="E618"/>
      <c r="F618"/>
      <c r="G618"/>
      <c r="H618"/>
      <c r="I618"/>
      <c r="J618"/>
      <c r="K618"/>
      <c r="L618"/>
    </row>
    <row r="619" spans="2:12" ht="18.75">
      <c r="B619"/>
      <c r="C619"/>
      <c r="D619"/>
      <c r="E619"/>
      <c r="F619" s="660"/>
      <c r="G619" s="660"/>
      <c r="H619" s="660"/>
      <c r="I619" s="660"/>
      <c r="J619"/>
      <c r="K619"/>
      <c r="L619"/>
    </row>
    <row r="620" spans="2:12" ht="20.25" thickBot="1">
      <c r="B620"/>
      <c r="C620"/>
      <c r="D620"/>
      <c r="E620" s="661"/>
      <c r="F620" s="662" t="s">
        <v>241</v>
      </c>
      <c r="G620" s="662"/>
      <c r="H620" s="662"/>
      <c r="I620" s="662"/>
      <c r="J620" s="663"/>
      <c r="K620"/>
      <c r="L620"/>
    </row>
    <row r="621" spans="2:12" ht="15.75">
      <c r="B621" s="398" t="s">
        <v>215</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216</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217</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218</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219</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220</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221</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222</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223</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224</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225</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226</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700" t="s">
        <v>368</v>
      </c>
      <c r="C636" s="1700"/>
      <c r="D636" s="1700"/>
      <c r="E636" s="1700"/>
      <c r="F636" s="1700"/>
      <c r="G636" s="1700"/>
      <c r="H636" s="1700"/>
      <c r="I636" s="1700"/>
      <c r="J636" s="1700"/>
      <c r="K636" s="1700"/>
    </row>
    <row r="637" spans="2:12" ht="18.75" thickBot="1">
      <c r="B637" s="557"/>
      <c r="C637" s="557"/>
      <c r="D637" s="557"/>
      <c r="E637" s="557"/>
      <c r="F637" s="558" t="s">
        <v>202</v>
      </c>
      <c r="G637" s="557"/>
      <c r="H637" s="557"/>
      <c r="I637" s="557"/>
      <c r="J637" s="557"/>
      <c r="K637" s="557"/>
    </row>
    <row r="638" spans="2:12" ht="12.75" customHeight="1">
      <c r="B638" s="1701" t="s">
        <v>203</v>
      </c>
      <c r="C638" s="1703" t="s">
        <v>18</v>
      </c>
      <c r="D638" s="1703" t="s">
        <v>204</v>
      </c>
      <c r="E638" s="1709" t="s">
        <v>205</v>
      </c>
      <c r="F638" s="1710"/>
      <c r="G638" s="1711"/>
      <c r="H638" s="1712" t="s">
        <v>206</v>
      </c>
      <c r="I638" s="1709" t="s">
        <v>207</v>
      </c>
      <c r="J638" s="1710"/>
      <c r="K638" s="1713"/>
    </row>
    <row r="639" spans="2:12" ht="11.25" customHeight="1">
      <c r="B639" s="1702"/>
      <c r="C639" s="1686"/>
      <c r="D639" s="1686"/>
      <c r="E639" s="1695" t="s">
        <v>244</v>
      </c>
      <c r="F639" s="1685" t="s">
        <v>245</v>
      </c>
      <c r="G639" s="1685" t="s">
        <v>246</v>
      </c>
      <c r="H639" s="1691"/>
      <c r="I639" s="1695" t="s">
        <v>211</v>
      </c>
      <c r="J639" s="1695" t="s">
        <v>20</v>
      </c>
      <c r="K639" s="1698" t="s">
        <v>283</v>
      </c>
    </row>
    <row r="640" spans="2:12" ht="11.25" customHeight="1">
      <c r="B640" s="1702"/>
      <c r="C640" s="1686"/>
      <c r="D640" s="1686"/>
      <c r="E640" s="1696"/>
      <c r="F640" s="1686"/>
      <c r="G640" s="1686"/>
      <c r="H640" s="1691"/>
      <c r="I640" s="1696"/>
      <c r="J640" s="1696"/>
      <c r="K640" s="1708"/>
    </row>
    <row r="641" spans="2:11" ht="12.75">
      <c r="B641" s="686">
        <v>0</v>
      </c>
      <c r="C641" s="500">
        <v>1</v>
      </c>
      <c r="D641" s="500">
        <v>2</v>
      </c>
      <c r="E641" s="501">
        <v>3</v>
      </c>
      <c r="F641" s="501">
        <v>4</v>
      </c>
      <c r="G641" s="500">
        <v>5</v>
      </c>
      <c r="H641" s="500">
        <v>6</v>
      </c>
      <c r="I641" s="500">
        <v>7</v>
      </c>
      <c r="J641" s="500">
        <v>8</v>
      </c>
      <c r="K641" s="687">
        <v>9</v>
      </c>
    </row>
    <row r="642" spans="2:11" ht="12.75">
      <c r="B642" s="688"/>
      <c r="C642" s="503"/>
      <c r="D642" s="503"/>
      <c r="E642" s="503"/>
      <c r="F642" s="503"/>
      <c r="G642" s="503"/>
      <c r="H642" s="503"/>
      <c r="I642" s="503"/>
      <c r="J642" s="503"/>
      <c r="K642" s="689"/>
    </row>
    <row r="643" spans="2:11" ht="14.25">
      <c r="B643" s="690"/>
      <c r="C643" s="1681" t="s">
        <v>214</v>
      </c>
      <c r="D643" s="1681"/>
      <c r="E643" s="1681"/>
      <c r="F643" s="1681"/>
      <c r="G643" s="1681"/>
      <c r="H643" s="1681"/>
      <c r="I643" s="1681"/>
      <c r="J643" s="1681"/>
      <c r="K643" s="1682"/>
    </row>
    <row r="644" spans="2:11" ht="12.75">
      <c r="B644" s="688"/>
      <c r="C644" s="503"/>
      <c r="D644" s="503"/>
      <c r="E644" s="503"/>
      <c r="F644" s="503"/>
      <c r="G644" s="503"/>
      <c r="H644" s="503"/>
      <c r="I644" s="503"/>
      <c r="J644" s="503"/>
      <c r="K644" s="689"/>
    </row>
    <row r="645" spans="2:11" ht="12.75">
      <c r="B645" s="717" t="s">
        <v>215</v>
      </c>
      <c r="C645" s="703">
        <f>SUM(D645+H645)</f>
        <v>163247</v>
      </c>
      <c r="D645" s="703">
        <v>4183</v>
      </c>
      <c r="E645" s="703">
        <v>1936</v>
      </c>
      <c r="F645" s="703">
        <v>1878</v>
      </c>
      <c r="G645" s="703">
        <v>369</v>
      </c>
      <c r="H645" s="703">
        <v>159064</v>
      </c>
      <c r="I645" s="703">
        <v>25823</v>
      </c>
      <c r="J645" s="703">
        <v>47119</v>
      </c>
      <c r="K645" s="718">
        <v>86122</v>
      </c>
    </row>
    <row r="646" spans="2:11" ht="12.75">
      <c r="B646" s="717" t="s">
        <v>216</v>
      </c>
      <c r="C646" s="703">
        <f t="shared" ref="C646:C656" si="48">SUM(D646+H646)</f>
        <v>154797</v>
      </c>
      <c r="D646" s="703">
        <v>3855</v>
      </c>
      <c r="E646" s="703">
        <v>1652</v>
      </c>
      <c r="F646" s="703">
        <v>1884</v>
      </c>
      <c r="G646" s="703">
        <v>319</v>
      </c>
      <c r="H646" s="703">
        <v>150942</v>
      </c>
      <c r="I646" s="703">
        <v>24820</v>
      </c>
      <c r="J646" s="703">
        <v>41251</v>
      </c>
      <c r="K646" s="718">
        <v>84871</v>
      </c>
    </row>
    <row r="647" spans="2:11" ht="12.75">
      <c r="B647" s="717" t="s">
        <v>217</v>
      </c>
      <c r="C647" s="703">
        <f t="shared" si="48"/>
        <v>151453</v>
      </c>
      <c r="D647" s="705">
        <v>3672</v>
      </c>
      <c r="E647" s="705">
        <v>1511</v>
      </c>
      <c r="F647" s="705">
        <v>1781</v>
      </c>
      <c r="G647" s="706">
        <v>380</v>
      </c>
      <c r="H647" s="703">
        <v>147781</v>
      </c>
      <c r="I647" s="705">
        <v>22185</v>
      </c>
      <c r="J647" s="705">
        <v>39306</v>
      </c>
      <c r="K647" s="719">
        <v>86290</v>
      </c>
    </row>
    <row r="648" spans="2:11" ht="12.75">
      <c r="B648" s="717" t="s">
        <v>218</v>
      </c>
      <c r="C648" s="703">
        <f>SUM(D648+H648)</f>
        <v>123387</v>
      </c>
      <c r="D648" s="703">
        <v>2579</v>
      </c>
      <c r="E648" s="704">
        <v>1048</v>
      </c>
      <c r="F648" s="704">
        <v>1175</v>
      </c>
      <c r="G648" s="703">
        <v>356</v>
      </c>
      <c r="H648" s="703">
        <v>120808</v>
      </c>
      <c r="I648" s="703">
        <v>18805</v>
      </c>
      <c r="J648" s="703">
        <v>35098</v>
      </c>
      <c r="K648" s="718">
        <v>66905</v>
      </c>
    </row>
    <row r="649" spans="2:11" ht="12.75">
      <c r="B649" s="717" t="s">
        <v>219</v>
      </c>
      <c r="C649" s="703">
        <f>SUM(D649+H649)</f>
        <v>141955</v>
      </c>
      <c r="D649" s="529">
        <v>3254</v>
      </c>
      <c r="E649" s="708">
        <v>1374</v>
      </c>
      <c r="F649" s="698">
        <v>1580</v>
      </c>
      <c r="G649" s="698">
        <v>300</v>
      </c>
      <c r="H649" s="529">
        <v>138701</v>
      </c>
      <c r="I649" s="708">
        <v>23058</v>
      </c>
      <c r="J649" s="708">
        <v>36148</v>
      </c>
      <c r="K649" s="720">
        <v>79495</v>
      </c>
    </row>
    <row r="650" spans="2:11" ht="12.75">
      <c r="B650" s="717" t="s">
        <v>220</v>
      </c>
      <c r="C650" s="703">
        <f t="shared" si="48"/>
        <v>166759</v>
      </c>
      <c r="D650" s="703">
        <v>3740</v>
      </c>
      <c r="E650" s="704">
        <v>1503</v>
      </c>
      <c r="F650" s="704">
        <v>2000</v>
      </c>
      <c r="G650" s="703">
        <v>237</v>
      </c>
      <c r="H650" s="703">
        <v>163019</v>
      </c>
      <c r="I650" s="703">
        <v>27394</v>
      </c>
      <c r="J650" s="703">
        <v>41041</v>
      </c>
      <c r="K650" s="718">
        <v>94584</v>
      </c>
    </row>
    <row r="651" spans="2:11" ht="12.75">
      <c r="B651" s="717" t="s">
        <v>221</v>
      </c>
      <c r="C651" s="703">
        <f>SUM(D651+H651)</f>
        <v>176233</v>
      </c>
      <c r="D651" s="530">
        <v>4202</v>
      </c>
      <c r="E651" s="705">
        <v>1869</v>
      </c>
      <c r="F651" s="706">
        <v>2029</v>
      </c>
      <c r="G651" s="706">
        <v>304</v>
      </c>
      <c r="H651" s="703">
        <v>172031</v>
      </c>
      <c r="I651" s="705">
        <v>31264</v>
      </c>
      <c r="J651" s="705">
        <v>50784</v>
      </c>
      <c r="K651" s="719">
        <v>89983</v>
      </c>
    </row>
    <row r="652" spans="2:11" ht="12.75">
      <c r="B652" s="717" t="s">
        <v>222</v>
      </c>
      <c r="C652" s="703">
        <f t="shared" si="48"/>
        <v>151920</v>
      </c>
      <c r="D652" s="530">
        <v>4257</v>
      </c>
      <c r="E652" s="705">
        <v>1568</v>
      </c>
      <c r="F652" s="705">
        <v>2117</v>
      </c>
      <c r="G652" s="706">
        <v>572</v>
      </c>
      <c r="H652" s="703">
        <v>147663</v>
      </c>
      <c r="I652" s="705">
        <v>24922</v>
      </c>
      <c r="J652" s="705">
        <v>43850</v>
      </c>
      <c r="K652" s="719">
        <v>78891</v>
      </c>
    </row>
    <row r="653" spans="2:11" ht="12.75">
      <c r="B653" s="717" t="s">
        <v>223</v>
      </c>
      <c r="C653" s="703">
        <f t="shared" si="48"/>
        <v>168873</v>
      </c>
      <c r="D653" s="703">
        <v>4787</v>
      </c>
      <c r="E653" s="704">
        <v>2244</v>
      </c>
      <c r="F653" s="704">
        <v>2284</v>
      </c>
      <c r="G653" s="703">
        <v>259</v>
      </c>
      <c r="H653" s="703">
        <v>164086</v>
      </c>
      <c r="I653" s="703">
        <v>25977</v>
      </c>
      <c r="J653" s="703">
        <v>49066</v>
      </c>
      <c r="K653" s="718">
        <v>89043</v>
      </c>
    </row>
    <row r="654" spans="2:11" ht="12.75">
      <c r="B654" s="721" t="s">
        <v>224</v>
      </c>
      <c r="C654" s="703">
        <f>SUM(D654+H654)</f>
        <v>167227</v>
      </c>
      <c r="D654" s="530">
        <v>4810</v>
      </c>
      <c r="E654" s="705">
        <v>2454</v>
      </c>
      <c r="F654" s="705">
        <v>1999</v>
      </c>
      <c r="G654" s="705">
        <v>357</v>
      </c>
      <c r="H654" s="704">
        <v>162417</v>
      </c>
      <c r="I654" s="705">
        <v>27314</v>
      </c>
      <c r="J654" s="705">
        <v>55182</v>
      </c>
      <c r="K654" s="719">
        <v>79921</v>
      </c>
    </row>
    <row r="655" spans="2:11" ht="12.75">
      <c r="B655" s="722" t="s">
        <v>225</v>
      </c>
      <c r="C655" s="703">
        <f>SUM(D655+H655)</f>
        <v>137617</v>
      </c>
      <c r="D655" s="705">
        <v>3779</v>
      </c>
      <c r="E655" s="705">
        <v>1461</v>
      </c>
      <c r="F655" s="705">
        <v>1884</v>
      </c>
      <c r="G655" s="705">
        <v>434</v>
      </c>
      <c r="H655" s="705">
        <v>133838</v>
      </c>
      <c r="I655" s="705">
        <v>22269</v>
      </c>
      <c r="J655" s="705">
        <v>45841</v>
      </c>
      <c r="K655" s="719">
        <v>65728</v>
      </c>
    </row>
    <row r="656" spans="2:11" ht="12.75">
      <c r="B656" s="722" t="s">
        <v>226</v>
      </c>
      <c r="C656" s="703">
        <f t="shared" si="48"/>
        <v>149450</v>
      </c>
      <c r="D656" s="705">
        <v>4271</v>
      </c>
      <c r="E656" s="705">
        <v>1935</v>
      </c>
      <c r="F656" s="705">
        <v>1913</v>
      </c>
      <c r="G656" s="705">
        <v>423</v>
      </c>
      <c r="H656" s="705">
        <v>145179</v>
      </c>
      <c r="I656" s="705">
        <v>23304</v>
      </c>
      <c r="J656" s="705">
        <v>47671</v>
      </c>
      <c r="K656" s="719">
        <v>74204</v>
      </c>
    </row>
    <row r="657" spans="2:11" ht="15">
      <c r="B657" s="723"/>
      <c r="C657" s="704"/>
      <c r="D657" s="704"/>
      <c r="E657" s="704"/>
      <c r="F657" s="704"/>
      <c r="G657" s="704"/>
      <c r="H657" s="704"/>
      <c r="I657" s="704"/>
      <c r="J657" s="704"/>
      <c r="K657" s="724"/>
    </row>
    <row r="658" spans="2:11" ht="12.75">
      <c r="B658" s="725">
        <v>2020</v>
      </c>
      <c r="C658" s="697">
        <f t="shared" ref="C658:K658" si="49">SUM(C645:C656)</f>
        <v>1852918</v>
      </c>
      <c r="D658" s="697">
        <f>SUM(D645:D656)</f>
        <v>47389</v>
      </c>
      <c r="E658" s="697">
        <f t="shared" si="49"/>
        <v>20555</v>
      </c>
      <c r="F658" s="697">
        <f t="shared" si="49"/>
        <v>22524</v>
      </c>
      <c r="G658" s="697">
        <f>SUM(G645:G656)</f>
        <v>4310</v>
      </c>
      <c r="H658" s="697">
        <f t="shared" si="49"/>
        <v>1805529</v>
      </c>
      <c r="I658" s="697">
        <f t="shared" si="49"/>
        <v>297135</v>
      </c>
      <c r="J658" s="697">
        <f t="shared" si="49"/>
        <v>532357</v>
      </c>
      <c r="K658" s="726">
        <f t="shared" si="49"/>
        <v>976037</v>
      </c>
    </row>
    <row r="659" spans="2:11" ht="12.75">
      <c r="B659" s="690"/>
      <c r="C659" s="691"/>
      <c r="D659" s="691"/>
      <c r="E659" s="691"/>
      <c r="F659" s="691"/>
      <c r="G659" s="691"/>
      <c r="H659" s="691"/>
      <c r="I659" s="691"/>
      <c r="J659" s="691"/>
      <c r="K659" s="727"/>
    </row>
    <row r="660" spans="2:11" ht="12.75">
      <c r="B660" s="690"/>
      <c r="C660" s="1679" t="s">
        <v>239</v>
      </c>
      <c r="D660" s="1679"/>
      <c r="E660" s="1679"/>
      <c r="F660" s="1679"/>
      <c r="G660" s="1679"/>
      <c r="H660" s="1679"/>
      <c r="I660" s="1679"/>
      <c r="J660" s="1679"/>
      <c r="K660" s="1680"/>
    </row>
    <row r="661" spans="2:11" ht="12.75">
      <c r="B661" s="688"/>
      <c r="C661" s="691"/>
      <c r="D661" s="691"/>
      <c r="E661" s="691"/>
      <c r="F661" s="691"/>
      <c r="G661" s="691"/>
      <c r="H661" s="691"/>
      <c r="I661" s="691"/>
      <c r="J661" s="691"/>
      <c r="K661" s="727"/>
    </row>
    <row r="662" spans="2:11" ht="12.75">
      <c r="B662" s="728" t="s">
        <v>215</v>
      </c>
      <c r="C662" s="703">
        <f t="shared" ref="C662:C673" si="50">SUM(D662+H662)</f>
        <v>49960551</v>
      </c>
      <c r="D662" s="703">
        <v>235967</v>
      </c>
      <c r="E662" s="703">
        <v>69271</v>
      </c>
      <c r="F662" s="703">
        <v>111895</v>
      </c>
      <c r="G662" s="703">
        <v>54801</v>
      </c>
      <c r="H662" s="703">
        <v>49724584</v>
      </c>
      <c r="I662" s="703">
        <v>7150936</v>
      </c>
      <c r="J662" s="703">
        <v>13108259</v>
      </c>
      <c r="K662" s="718">
        <v>29465389</v>
      </c>
    </row>
    <row r="663" spans="2:11" ht="12.75">
      <c r="B663" s="728" t="s">
        <v>216</v>
      </c>
      <c r="C663" s="703">
        <f t="shared" si="50"/>
        <v>47617324</v>
      </c>
      <c r="D663" s="703">
        <v>208840</v>
      </c>
      <c r="E663" s="703">
        <v>57340</v>
      </c>
      <c r="F663" s="703">
        <v>107364</v>
      </c>
      <c r="G663" s="703">
        <v>44136</v>
      </c>
      <c r="H663" s="703">
        <v>47408484</v>
      </c>
      <c r="I663" s="703">
        <v>6893452</v>
      </c>
      <c r="J663" s="703">
        <v>11453223</v>
      </c>
      <c r="K663" s="718">
        <v>29061809</v>
      </c>
    </row>
    <row r="664" spans="2:11" ht="12.75">
      <c r="B664" s="728" t="s">
        <v>217</v>
      </c>
      <c r="C664" s="703">
        <f t="shared" si="50"/>
        <v>45810921</v>
      </c>
      <c r="D664" s="705">
        <v>212047</v>
      </c>
      <c r="E664" s="705">
        <v>52722</v>
      </c>
      <c r="F664" s="705">
        <v>104528</v>
      </c>
      <c r="G664" s="706">
        <v>54797</v>
      </c>
      <c r="H664" s="703">
        <v>45598874</v>
      </c>
      <c r="I664" s="705">
        <v>6206047</v>
      </c>
      <c r="J664" s="705">
        <v>10978459</v>
      </c>
      <c r="K664" s="719">
        <v>28414368</v>
      </c>
    </row>
    <row r="665" spans="2:11" ht="12.75">
      <c r="B665" s="728" t="s">
        <v>218</v>
      </c>
      <c r="C665" s="703">
        <f t="shared" si="50"/>
        <v>37947488</v>
      </c>
      <c r="D665" s="703">
        <v>152361</v>
      </c>
      <c r="E665" s="704">
        <v>38008</v>
      </c>
      <c r="F665" s="704">
        <v>67675</v>
      </c>
      <c r="G665" s="703">
        <v>46678</v>
      </c>
      <c r="H665" s="703">
        <v>37795127</v>
      </c>
      <c r="I665" s="703">
        <v>5250323</v>
      </c>
      <c r="J665" s="703">
        <v>9742524</v>
      </c>
      <c r="K665" s="718">
        <v>22802280</v>
      </c>
    </row>
    <row r="666" spans="2:11" ht="12.75">
      <c r="B666" s="728" t="s">
        <v>219</v>
      </c>
      <c r="C666" s="703">
        <f t="shared" si="50"/>
        <v>43850100</v>
      </c>
      <c r="D666" s="708">
        <v>182406</v>
      </c>
      <c r="E666" s="708">
        <v>49999</v>
      </c>
      <c r="F666" s="708">
        <v>89839</v>
      </c>
      <c r="G666" s="708">
        <v>42568</v>
      </c>
      <c r="H666" s="708">
        <v>43667694</v>
      </c>
      <c r="I666" s="708">
        <v>6427358</v>
      </c>
      <c r="J666" s="708">
        <v>9965046</v>
      </c>
      <c r="K666" s="720">
        <v>27275290</v>
      </c>
    </row>
    <row r="667" spans="2:11" ht="12.75">
      <c r="B667" s="728" t="s">
        <v>220</v>
      </c>
      <c r="C667" s="703">
        <f t="shared" si="50"/>
        <v>52025091</v>
      </c>
      <c r="D667" s="703">
        <v>205453</v>
      </c>
      <c r="E667" s="704">
        <v>52679</v>
      </c>
      <c r="F667" s="704">
        <v>121156</v>
      </c>
      <c r="G667" s="703">
        <v>31618</v>
      </c>
      <c r="H667" s="703">
        <v>51819638</v>
      </c>
      <c r="I667" s="703">
        <v>7514997</v>
      </c>
      <c r="J667" s="703">
        <v>11510571</v>
      </c>
      <c r="K667" s="718">
        <v>32794070</v>
      </c>
    </row>
    <row r="668" spans="2:11" ht="12.75">
      <c r="B668" s="728" t="s">
        <v>221</v>
      </c>
      <c r="C668" s="703">
        <f t="shared" si="50"/>
        <v>54051147</v>
      </c>
      <c r="D668" s="705">
        <v>228220</v>
      </c>
      <c r="E668" s="705">
        <v>67664</v>
      </c>
      <c r="F668" s="705">
        <v>124553</v>
      </c>
      <c r="G668" s="706">
        <v>36003</v>
      </c>
      <c r="H668" s="703">
        <v>53822927</v>
      </c>
      <c r="I668" s="705">
        <v>8725344</v>
      </c>
      <c r="J668" s="705">
        <v>14051630</v>
      </c>
      <c r="K668" s="719">
        <v>31045953</v>
      </c>
    </row>
    <row r="669" spans="2:11" ht="12.75">
      <c r="B669" s="728" t="s">
        <v>222</v>
      </c>
      <c r="C669" s="703">
        <f t="shared" si="50"/>
        <v>45879866</v>
      </c>
      <c r="D669" s="705">
        <v>235692</v>
      </c>
      <c r="E669" s="705">
        <v>57242</v>
      </c>
      <c r="F669" s="705">
        <v>115636</v>
      </c>
      <c r="G669" s="706">
        <v>62814</v>
      </c>
      <c r="H669" s="703">
        <v>45644174</v>
      </c>
      <c r="I669" s="705">
        <v>6814064</v>
      </c>
      <c r="J669" s="705">
        <v>12095543</v>
      </c>
      <c r="K669" s="719">
        <v>26734567</v>
      </c>
    </row>
    <row r="670" spans="2:11" ht="12.75">
      <c r="B670" s="728" t="s">
        <v>223</v>
      </c>
      <c r="C670" s="703">
        <f t="shared" si="50"/>
        <v>50006709</v>
      </c>
      <c r="D670" s="705">
        <v>255535</v>
      </c>
      <c r="E670" s="705">
        <v>81414</v>
      </c>
      <c r="F670" s="705">
        <v>142799</v>
      </c>
      <c r="G670" s="706">
        <v>31322</v>
      </c>
      <c r="H670" s="703">
        <v>49751174</v>
      </c>
      <c r="I670" s="705">
        <v>7098072</v>
      </c>
      <c r="J670" s="705">
        <v>13203179</v>
      </c>
      <c r="K670" s="719">
        <v>29449923</v>
      </c>
    </row>
    <row r="671" spans="2:11" ht="12.75">
      <c r="B671" s="728" t="s">
        <v>224</v>
      </c>
      <c r="C671" s="703">
        <f>SUM(D671+H671)</f>
        <v>49388258</v>
      </c>
      <c r="D671" s="705">
        <v>269010</v>
      </c>
      <c r="E671" s="705">
        <v>93543</v>
      </c>
      <c r="F671" s="705">
        <v>130959</v>
      </c>
      <c r="G671" s="705">
        <v>44508</v>
      </c>
      <c r="H671" s="704">
        <v>49119248</v>
      </c>
      <c r="I671" s="705">
        <v>7503226</v>
      </c>
      <c r="J671" s="705">
        <v>14927985</v>
      </c>
      <c r="K671" s="719">
        <v>26688037</v>
      </c>
    </row>
    <row r="672" spans="2:11" ht="12.75">
      <c r="B672" s="728" t="s">
        <v>225</v>
      </c>
      <c r="C672" s="703">
        <f>SUM(D672+H672)</f>
        <v>38901473</v>
      </c>
      <c r="D672" s="705">
        <v>222167</v>
      </c>
      <c r="E672" s="705">
        <v>52668</v>
      </c>
      <c r="F672" s="705">
        <v>117595</v>
      </c>
      <c r="G672" s="705">
        <v>51904</v>
      </c>
      <c r="H672" s="704">
        <v>38679306</v>
      </c>
      <c r="I672" s="705">
        <v>6116907</v>
      </c>
      <c r="J672" s="705">
        <v>12771724</v>
      </c>
      <c r="K672" s="719">
        <v>19790675</v>
      </c>
    </row>
    <row r="673" spans="2:14" ht="12.75">
      <c r="B673" s="728" t="s">
        <v>226</v>
      </c>
      <c r="C673" s="703">
        <f t="shared" si="50"/>
        <v>44379143</v>
      </c>
      <c r="D673" s="705">
        <v>235538</v>
      </c>
      <c r="E673" s="705">
        <v>68088</v>
      </c>
      <c r="F673" s="705">
        <v>114816</v>
      </c>
      <c r="G673" s="705">
        <v>52634</v>
      </c>
      <c r="H673" s="705">
        <v>44143605</v>
      </c>
      <c r="I673" s="705">
        <v>6396462</v>
      </c>
      <c r="J673" s="705">
        <v>13181865</v>
      </c>
      <c r="K673" s="719">
        <v>24565278</v>
      </c>
    </row>
    <row r="674" spans="2:14" ht="12.75">
      <c r="B674" s="690"/>
      <c r="C674" s="704"/>
      <c r="D674" s="704"/>
      <c r="E674" s="704"/>
      <c r="F674" s="704"/>
      <c r="G674" s="704"/>
      <c r="H674" s="704"/>
      <c r="I674" s="704"/>
      <c r="J674" s="704"/>
      <c r="K674" s="724"/>
    </row>
    <row r="675" spans="2:14" ht="12.75">
      <c r="B675" s="725">
        <v>2020</v>
      </c>
      <c r="C675" s="697">
        <f t="shared" ref="C675:K675" si="51">SUM(C662:C673)</f>
        <v>559818071</v>
      </c>
      <c r="D675" s="697">
        <f t="shared" si="51"/>
        <v>2643236</v>
      </c>
      <c r="E675" s="697">
        <f t="shared" si="51"/>
        <v>740638</v>
      </c>
      <c r="F675" s="697">
        <f t="shared" si="51"/>
        <v>1348815</v>
      </c>
      <c r="G675" s="697">
        <f t="shared" si="51"/>
        <v>553783</v>
      </c>
      <c r="H675" s="697">
        <f t="shared" si="51"/>
        <v>557174835</v>
      </c>
      <c r="I675" s="697">
        <f t="shared" si="51"/>
        <v>82097188</v>
      </c>
      <c r="J675" s="697">
        <f t="shared" si="51"/>
        <v>146990008</v>
      </c>
      <c r="K675" s="726">
        <f t="shared" si="51"/>
        <v>328087639</v>
      </c>
      <c r="N675" s="299" t="s">
        <v>415</v>
      </c>
    </row>
    <row r="676" spans="2:14" ht="12.75">
      <c r="B676" s="729"/>
      <c r="C676" s="692"/>
      <c r="D676" s="692"/>
      <c r="E676" s="692"/>
      <c r="F676" s="692"/>
      <c r="G676" s="692"/>
      <c r="H676" s="692"/>
      <c r="I676" s="692"/>
      <c r="J676" s="692"/>
      <c r="K676" s="730"/>
    </row>
    <row r="677" spans="2:14" ht="12.75" customHeight="1">
      <c r="B677" s="1683" t="s">
        <v>203</v>
      </c>
      <c r="C677" s="1685" t="s">
        <v>18</v>
      </c>
      <c r="D677" s="1685" t="s">
        <v>204</v>
      </c>
      <c r="E677" s="1687" t="s">
        <v>205</v>
      </c>
      <c r="F677" s="1688"/>
      <c r="G677" s="1689"/>
      <c r="H677" s="1690" t="s">
        <v>206</v>
      </c>
      <c r="I677" s="1692" t="s">
        <v>207</v>
      </c>
      <c r="J677" s="1693"/>
      <c r="K677" s="1694"/>
    </row>
    <row r="678" spans="2:14" ht="11.25" customHeight="1">
      <c r="B678" s="1684"/>
      <c r="C678" s="1686"/>
      <c r="D678" s="1686"/>
      <c r="E678" s="1695" t="s">
        <v>244</v>
      </c>
      <c r="F678" s="1685" t="s">
        <v>245</v>
      </c>
      <c r="G678" s="1685" t="s">
        <v>246</v>
      </c>
      <c r="H678" s="1691"/>
      <c r="I678" s="1695" t="s">
        <v>211</v>
      </c>
      <c r="J678" s="1695" t="s">
        <v>20</v>
      </c>
      <c r="K678" s="1698" t="s">
        <v>212</v>
      </c>
    </row>
    <row r="679" spans="2:14" ht="11.25" customHeight="1">
      <c r="B679" s="1684"/>
      <c r="C679" s="1686"/>
      <c r="D679" s="1686"/>
      <c r="E679" s="1696"/>
      <c r="F679" s="1686"/>
      <c r="G679" s="1686"/>
      <c r="H679" s="1691"/>
      <c r="I679" s="1697"/>
      <c r="J679" s="1697"/>
      <c r="K679" s="1699"/>
    </row>
    <row r="680" spans="2:14" ht="12.75">
      <c r="B680" s="686">
        <v>0</v>
      </c>
      <c r="C680" s="693">
        <v>1</v>
      </c>
      <c r="D680" s="693">
        <v>2</v>
      </c>
      <c r="E680" s="694">
        <v>3</v>
      </c>
      <c r="F680" s="694">
        <v>4</v>
      </c>
      <c r="G680" s="693">
        <v>5</v>
      </c>
      <c r="H680" s="693">
        <v>6</v>
      </c>
      <c r="I680" s="693">
        <v>7</v>
      </c>
      <c r="J680" s="693">
        <v>8</v>
      </c>
      <c r="K680" s="731">
        <v>9</v>
      </c>
    </row>
    <row r="681" spans="2:14" ht="12.75">
      <c r="B681" s="688"/>
      <c r="C681" s="691"/>
      <c r="D681" s="691"/>
      <c r="E681" s="691"/>
      <c r="F681" s="691"/>
      <c r="G681" s="691"/>
      <c r="H681" s="691"/>
      <c r="I681" s="691"/>
      <c r="J681" s="691"/>
      <c r="K681" s="727"/>
    </row>
    <row r="682" spans="2:14" ht="12.75">
      <c r="B682" s="690"/>
      <c r="C682" s="1679" t="s">
        <v>240</v>
      </c>
      <c r="D682" s="1679"/>
      <c r="E682" s="1679"/>
      <c r="F682" s="1679"/>
      <c r="G682" s="1679"/>
      <c r="H682" s="1679"/>
      <c r="I682" s="1679"/>
      <c r="J682" s="1679"/>
      <c r="K682" s="1680"/>
    </row>
    <row r="683" spans="2:14" ht="12.75">
      <c r="B683" s="690"/>
      <c r="C683" s="695"/>
      <c r="D683" s="695"/>
      <c r="E683" s="695"/>
      <c r="F683" s="695"/>
      <c r="G683" s="695"/>
      <c r="H683" s="695"/>
      <c r="I683" s="695"/>
      <c r="J683" s="695"/>
      <c r="K683" s="732"/>
    </row>
    <row r="684" spans="2:14" ht="12.75">
      <c r="B684" s="728" t="s">
        <v>215</v>
      </c>
      <c r="C684" s="703">
        <f>SUM(D684+H684)</f>
        <v>98406751</v>
      </c>
      <c r="D684" s="703">
        <v>415255</v>
      </c>
      <c r="E684" s="703">
        <v>121753</v>
      </c>
      <c r="F684" s="703">
        <v>197678</v>
      </c>
      <c r="G684" s="703">
        <v>95824</v>
      </c>
      <c r="H684" s="703">
        <v>97991496</v>
      </c>
      <c r="I684" s="703">
        <v>14011279</v>
      </c>
      <c r="J684" s="703">
        <v>27307209</v>
      </c>
      <c r="K684" s="718">
        <v>56673008</v>
      </c>
    </row>
    <row r="685" spans="2:14" ht="12.75">
      <c r="B685" s="728" t="s">
        <v>216</v>
      </c>
      <c r="C685" s="703">
        <f t="shared" ref="C685:C695" si="52">SUM(D685+H685)</f>
        <v>94273400</v>
      </c>
      <c r="D685" s="703">
        <v>371528</v>
      </c>
      <c r="E685" s="703">
        <v>101380</v>
      </c>
      <c r="F685" s="703">
        <v>190031</v>
      </c>
      <c r="G685" s="703">
        <v>80117</v>
      </c>
      <c r="H685" s="703">
        <v>93901872</v>
      </c>
      <c r="I685" s="703">
        <v>13706847</v>
      </c>
      <c r="J685" s="703">
        <v>24084327</v>
      </c>
      <c r="K685" s="718">
        <v>56110698</v>
      </c>
    </row>
    <row r="686" spans="2:14" ht="12.75">
      <c r="B686" s="728" t="s">
        <v>217</v>
      </c>
      <c r="C686" s="703">
        <f t="shared" si="52"/>
        <v>89717346</v>
      </c>
      <c r="D686" s="705">
        <v>372120</v>
      </c>
      <c r="E686" s="705">
        <v>93526</v>
      </c>
      <c r="F686" s="705">
        <v>183035</v>
      </c>
      <c r="G686" s="706">
        <v>95559</v>
      </c>
      <c r="H686" s="703">
        <v>89345226</v>
      </c>
      <c r="I686" s="705">
        <v>12115715</v>
      </c>
      <c r="J686" s="705">
        <v>22514649</v>
      </c>
      <c r="K686" s="719">
        <v>54714862</v>
      </c>
    </row>
    <row r="687" spans="2:14" ht="12.75">
      <c r="B687" s="728" t="s">
        <v>218</v>
      </c>
      <c r="C687" s="703">
        <f t="shared" si="52"/>
        <v>74393739</v>
      </c>
      <c r="D687" s="703">
        <v>265878</v>
      </c>
      <c r="E687" s="704">
        <v>66178</v>
      </c>
      <c r="F687" s="704">
        <v>117616</v>
      </c>
      <c r="G687" s="704">
        <v>82084</v>
      </c>
      <c r="H687" s="703">
        <v>74127861</v>
      </c>
      <c r="I687" s="704">
        <v>10308616</v>
      </c>
      <c r="J687" s="704">
        <v>20143556</v>
      </c>
      <c r="K687" s="724">
        <v>43675689</v>
      </c>
    </row>
    <row r="688" spans="2:14" ht="12.75">
      <c r="B688" s="728" t="s">
        <v>219</v>
      </c>
      <c r="C688" s="703">
        <f t="shared" si="52"/>
        <v>86208498</v>
      </c>
      <c r="D688" s="708">
        <v>319898</v>
      </c>
      <c r="E688" s="708">
        <v>87279</v>
      </c>
      <c r="F688" s="708">
        <v>156470</v>
      </c>
      <c r="G688" s="708">
        <v>76149</v>
      </c>
      <c r="H688" s="708">
        <v>85888600</v>
      </c>
      <c r="I688" s="708">
        <v>12659354</v>
      </c>
      <c r="J688" s="708">
        <v>20656790</v>
      </c>
      <c r="K688" s="720">
        <v>52572456</v>
      </c>
    </row>
    <row r="689" spans="2:12" ht="12.75">
      <c r="B689" s="728" t="s">
        <v>220</v>
      </c>
      <c r="C689" s="703">
        <f t="shared" si="52"/>
        <v>101889130</v>
      </c>
      <c r="D689" s="703">
        <v>360681</v>
      </c>
      <c r="E689" s="704">
        <v>93221</v>
      </c>
      <c r="F689" s="704">
        <v>211996</v>
      </c>
      <c r="G689" s="704">
        <v>55464</v>
      </c>
      <c r="H689" s="703">
        <v>101528449</v>
      </c>
      <c r="I689" s="704">
        <v>15174672</v>
      </c>
      <c r="J689" s="704">
        <v>23731496</v>
      </c>
      <c r="K689" s="724">
        <v>62622281</v>
      </c>
    </row>
    <row r="690" spans="2:12" ht="12.75">
      <c r="B690" s="728" t="s">
        <v>221</v>
      </c>
      <c r="C690" s="703">
        <f>SUM(D690+H690)</f>
        <v>105672362</v>
      </c>
      <c r="D690" s="705">
        <v>403511</v>
      </c>
      <c r="E690" s="705">
        <v>119182</v>
      </c>
      <c r="F690" s="705">
        <v>221232</v>
      </c>
      <c r="G690" s="706">
        <v>63097</v>
      </c>
      <c r="H690" s="703">
        <v>105268851</v>
      </c>
      <c r="I690" s="705">
        <v>17023118</v>
      </c>
      <c r="J690" s="705">
        <v>28928872</v>
      </c>
      <c r="K690" s="719">
        <v>59316861</v>
      </c>
    </row>
    <row r="691" spans="2:12" ht="12.75">
      <c r="B691" s="728" t="s">
        <v>222</v>
      </c>
      <c r="C691" s="703">
        <f>SUM(D691+H691)</f>
        <v>89888573</v>
      </c>
      <c r="D691" s="705">
        <v>413288</v>
      </c>
      <c r="E691" s="705">
        <v>100914</v>
      </c>
      <c r="F691" s="705">
        <v>202818</v>
      </c>
      <c r="G691" s="706">
        <v>109556</v>
      </c>
      <c r="H691" s="703">
        <v>89475285</v>
      </c>
      <c r="I691" s="705">
        <v>13419764</v>
      </c>
      <c r="J691" s="705">
        <v>24879574</v>
      </c>
      <c r="K691" s="719">
        <v>51175947</v>
      </c>
    </row>
    <row r="692" spans="2:12" ht="12.75">
      <c r="B692" s="728" t="s">
        <v>223</v>
      </c>
      <c r="C692" s="703">
        <f t="shared" si="52"/>
        <v>98776814</v>
      </c>
      <c r="D692" s="703">
        <v>449742</v>
      </c>
      <c r="E692" s="704">
        <v>142399</v>
      </c>
      <c r="F692" s="704">
        <v>252641</v>
      </c>
      <c r="G692" s="704">
        <v>54702</v>
      </c>
      <c r="H692" s="703">
        <v>98327072</v>
      </c>
      <c r="I692" s="704">
        <v>13985215</v>
      </c>
      <c r="J692" s="704">
        <v>27586425</v>
      </c>
      <c r="K692" s="724">
        <v>56755432</v>
      </c>
    </row>
    <row r="693" spans="2:12" ht="12.75">
      <c r="B693" s="728" t="s">
        <v>224</v>
      </c>
      <c r="C693" s="703">
        <f t="shared" si="52"/>
        <v>97774164</v>
      </c>
      <c r="D693" s="705">
        <v>478145</v>
      </c>
      <c r="E693" s="705">
        <v>164762</v>
      </c>
      <c r="F693" s="705">
        <v>235023</v>
      </c>
      <c r="G693" s="705">
        <v>78360</v>
      </c>
      <c r="H693" s="704">
        <v>97296019</v>
      </c>
      <c r="I693" s="705">
        <v>14828737</v>
      </c>
      <c r="J693" s="705">
        <v>31240799</v>
      </c>
      <c r="K693" s="719">
        <v>51226483</v>
      </c>
    </row>
    <row r="694" spans="2:12" ht="12.75">
      <c r="B694" s="728" t="s">
        <v>225</v>
      </c>
      <c r="C694" s="703">
        <f t="shared" si="52"/>
        <v>81593253</v>
      </c>
      <c r="D694" s="705">
        <v>392463</v>
      </c>
      <c r="E694" s="705">
        <v>92244</v>
      </c>
      <c r="F694" s="705">
        <v>209689</v>
      </c>
      <c r="G694" s="705">
        <v>90530</v>
      </c>
      <c r="H694" s="704">
        <v>81200790</v>
      </c>
      <c r="I694" s="705">
        <v>12068851</v>
      </c>
      <c r="J694" s="705">
        <v>26605968</v>
      </c>
      <c r="K694" s="719">
        <v>42525971</v>
      </c>
    </row>
    <row r="695" spans="2:12" ht="12.75">
      <c r="B695" s="728" t="s">
        <v>226</v>
      </c>
      <c r="C695" s="703">
        <f t="shared" si="52"/>
        <v>87937614</v>
      </c>
      <c r="D695" s="705">
        <v>416595</v>
      </c>
      <c r="E695" s="705">
        <v>118762</v>
      </c>
      <c r="F695" s="705">
        <v>204236</v>
      </c>
      <c r="G695" s="706">
        <v>93597</v>
      </c>
      <c r="H695" s="707">
        <v>87521019</v>
      </c>
      <c r="I695" s="705">
        <v>12604337</v>
      </c>
      <c r="J695" s="705">
        <v>27520655</v>
      </c>
      <c r="K695" s="719">
        <v>47396027</v>
      </c>
    </row>
    <row r="696" spans="2:12" ht="12.75">
      <c r="B696" s="728"/>
      <c r="C696" s="702"/>
      <c r="D696" s="699"/>
      <c r="E696" s="700"/>
      <c r="F696" s="700"/>
      <c r="G696" s="700"/>
      <c r="H696" s="699"/>
      <c r="I696" s="700"/>
      <c r="J696" s="700"/>
      <c r="K696" s="733"/>
    </row>
    <row r="697" spans="2:12" ht="12.75">
      <c r="B697" s="725">
        <v>2020</v>
      </c>
      <c r="C697" s="701">
        <f t="shared" ref="C697:K697" si="53">SUM(C684:C695)</f>
        <v>1106531644</v>
      </c>
      <c r="D697" s="701">
        <f t="shared" si="53"/>
        <v>4659104</v>
      </c>
      <c r="E697" s="701">
        <f t="shared" si="53"/>
        <v>1301600</v>
      </c>
      <c r="F697" s="701">
        <f t="shared" si="53"/>
        <v>2382465</v>
      </c>
      <c r="G697" s="701">
        <f t="shared" si="53"/>
        <v>975039</v>
      </c>
      <c r="H697" s="701">
        <f t="shared" si="53"/>
        <v>1101872540</v>
      </c>
      <c r="I697" s="701">
        <f t="shared" si="53"/>
        <v>161906505</v>
      </c>
      <c r="J697" s="701">
        <f t="shared" si="53"/>
        <v>305200320</v>
      </c>
      <c r="K697" s="734">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90"/>
      <c r="C700" s="696"/>
      <c r="D700" s="696"/>
      <c r="E700" s="735"/>
      <c r="F700" s="736" t="s">
        <v>241</v>
      </c>
      <c r="G700" s="736"/>
      <c r="H700" s="736"/>
      <c r="I700" s="736"/>
      <c r="J700" s="737"/>
      <c r="K700" s="738"/>
    </row>
    <row r="701" spans="2:12" ht="15.75">
      <c r="B701" s="398" t="s">
        <v>215</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82">
        <f t="shared" si="54"/>
        <v>658.05494531014142</v>
      </c>
    </row>
    <row r="702" spans="2:12" ht="15.75">
      <c r="B702" s="394" t="s">
        <v>216</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83">
        <f t="shared" si="56"/>
        <v>661.12921963921713</v>
      </c>
    </row>
    <row r="703" spans="2:12" ht="15.75">
      <c r="B703" s="394" t="s">
        <v>217</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83">
        <f t="shared" si="56"/>
        <v>634.08114497624285</v>
      </c>
      <c r="L703"/>
    </row>
    <row r="704" spans="2:12" ht="15.75">
      <c r="B704" s="394" t="s">
        <v>218</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83">
        <f t="shared" si="56"/>
        <v>652.80156938943276</v>
      </c>
      <c r="L704"/>
    </row>
    <row r="705" spans="2:12" ht="15.75">
      <c r="B705" s="394" t="s">
        <v>219</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83">
        <f t="shared" si="56"/>
        <v>661.3303478206177</v>
      </c>
      <c r="L705"/>
    </row>
    <row r="706" spans="2:12" ht="15.75">
      <c r="B706" s="394" t="s">
        <v>220</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83">
        <f t="shared" si="57"/>
        <v>662.08112365727823</v>
      </c>
      <c r="L706"/>
    </row>
    <row r="707" spans="2:12" ht="15.75">
      <c r="B707" s="394" t="s">
        <v>221</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83">
        <f t="shared" si="58"/>
        <v>659.20074903037244</v>
      </c>
      <c r="L707"/>
    </row>
    <row r="708" spans="2:12" ht="15.75">
      <c r="B708" s="394" t="s">
        <v>222</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83">
        <f t="shared" si="59"/>
        <v>648.69182796516714</v>
      </c>
      <c r="L708"/>
    </row>
    <row r="709" spans="2:12" ht="15.75">
      <c r="B709" s="394" t="s">
        <v>223</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83">
        <f t="shared" si="60"/>
        <v>637.39352896914977</v>
      </c>
      <c r="L709"/>
    </row>
    <row r="710" spans="2:12" ht="15.75">
      <c r="B710" s="394" t="s">
        <v>224</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83">
        <f t="shared" si="61"/>
        <v>640.96398943957161</v>
      </c>
      <c r="L710"/>
    </row>
    <row r="711" spans="2:12" ht="15.75">
      <c r="B711" s="394" t="s">
        <v>225</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83">
        <f t="shared" si="62"/>
        <v>646.99931536027259</v>
      </c>
      <c r="L711"/>
    </row>
    <row r="712" spans="2:12" ht="16.5" thickBot="1">
      <c r="B712" s="403" t="s">
        <v>226</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85">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700" t="s">
        <v>416</v>
      </c>
      <c r="C715" s="1700"/>
      <c r="D715" s="1700"/>
      <c r="E715" s="1700"/>
      <c r="F715" s="1700"/>
      <c r="G715" s="1700"/>
      <c r="H715" s="1700"/>
      <c r="I715" s="1700"/>
      <c r="J715" s="1700"/>
      <c r="K715" s="1700"/>
      <c r="L715"/>
    </row>
    <row r="716" spans="2:12" ht="18.75" thickBot="1">
      <c r="B716" s="716"/>
      <c r="C716" s="716"/>
      <c r="D716" s="716"/>
      <c r="E716" s="716"/>
      <c r="F716" s="558" t="s">
        <v>202</v>
      </c>
      <c r="G716" s="716"/>
      <c r="H716" s="716"/>
      <c r="I716" s="716"/>
      <c r="J716" s="716"/>
      <c r="K716" s="716"/>
    </row>
    <row r="717" spans="2:12" ht="12.75" customHeight="1">
      <c r="B717" s="1701" t="s">
        <v>203</v>
      </c>
      <c r="C717" s="1703" t="s">
        <v>18</v>
      </c>
      <c r="D717" s="1703" t="s">
        <v>204</v>
      </c>
      <c r="E717" s="1704" t="s">
        <v>205</v>
      </c>
      <c r="F717" s="1705"/>
      <c r="G717" s="1706"/>
      <c r="H717" s="1703" t="s">
        <v>206</v>
      </c>
      <c r="I717" s="1704" t="s">
        <v>207</v>
      </c>
      <c r="J717" s="1705"/>
      <c r="K717" s="1707"/>
    </row>
    <row r="718" spans="2:12" ht="11.25" customHeight="1">
      <c r="B718" s="1702"/>
      <c r="C718" s="1686"/>
      <c r="D718" s="1686"/>
      <c r="E718" s="1696" t="s">
        <v>244</v>
      </c>
      <c r="F718" s="1686" t="s">
        <v>245</v>
      </c>
      <c r="G718" s="1686" t="s">
        <v>246</v>
      </c>
      <c r="H718" s="1686"/>
      <c r="I718" s="1696" t="s">
        <v>211</v>
      </c>
      <c r="J718" s="1696" t="s">
        <v>20</v>
      </c>
      <c r="K718" s="1708" t="s">
        <v>283</v>
      </c>
    </row>
    <row r="719" spans="2:12" ht="17.25" customHeight="1">
      <c r="B719" s="1702"/>
      <c r="C719" s="1686"/>
      <c r="D719" s="1686"/>
      <c r="E719" s="1696"/>
      <c r="F719" s="1686"/>
      <c r="G719" s="1686"/>
      <c r="H719" s="1686"/>
      <c r="I719" s="1696"/>
      <c r="J719" s="1696"/>
      <c r="K719" s="1708"/>
    </row>
    <row r="720" spans="2:12" ht="11.25" customHeight="1">
      <c r="B720" s="796">
        <v>0</v>
      </c>
      <c r="C720" s="528">
        <v>1</v>
      </c>
      <c r="D720" s="528">
        <v>2</v>
      </c>
      <c r="E720" s="797">
        <v>3</v>
      </c>
      <c r="F720" s="797">
        <v>4</v>
      </c>
      <c r="G720" s="528">
        <v>5</v>
      </c>
      <c r="H720" s="528">
        <v>6</v>
      </c>
      <c r="I720" s="528">
        <v>7</v>
      </c>
      <c r="J720" s="528">
        <v>8</v>
      </c>
      <c r="K720" s="798">
        <v>9</v>
      </c>
    </row>
    <row r="721" spans="2:11" ht="12.75">
      <c r="B721" s="688"/>
      <c r="C721" s="503"/>
      <c r="D721" s="503"/>
      <c r="E721" s="503"/>
      <c r="F721" s="503"/>
      <c r="G721" s="503"/>
      <c r="H721" s="503"/>
      <c r="I721" s="503"/>
      <c r="J721" s="503"/>
      <c r="K721" s="689"/>
    </row>
    <row r="722" spans="2:11" ht="14.25">
      <c r="B722" s="690"/>
      <c r="C722" s="1681" t="s">
        <v>214</v>
      </c>
      <c r="D722" s="1681"/>
      <c r="E722" s="1681"/>
      <c r="F722" s="1681"/>
      <c r="G722" s="1681"/>
      <c r="H722" s="1681"/>
      <c r="I722" s="1681"/>
      <c r="J722" s="1681"/>
      <c r="K722" s="1682"/>
    </row>
    <row r="723" spans="2:11" ht="12.75">
      <c r="B723" s="688"/>
      <c r="C723" s="503"/>
      <c r="D723" s="503"/>
      <c r="E723" s="503"/>
      <c r="F723" s="503"/>
      <c r="G723" s="503"/>
      <c r="H723" s="503"/>
      <c r="I723" s="503"/>
      <c r="J723" s="503"/>
      <c r="K723" s="689"/>
    </row>
    <row r="724" spans="2:11" ht="12.75">
      <c r="B724" s="717" t="s">
        <v>215</v>
      </c>
      <c r="C724" s="703">
        <f>SUM(D724+H724)</f>
        <v>131487</v>
      </c>
      <c r="D724" s="703">
        <v>4212</v>
      </c>
      <c r="E724" s="703">
        <v>1884</v>
      </c>
      <c r="F724" s="703">
        <v>1881</v>
      </c>
      <c r="G724" s="703">
        <v>447</v>
      </c>
      <c r="H724" s="703">
        <v>127275</v>
      </c>
      <c r="I724" s="703">
        <v>20665</v>
      </c>
      <c r="J724" s="703">
        <v>40603</v>
      </c>
      <c r="K724" s="718">
        <v>66007</v>
      </c>
    </row>
    <row r="725" spans="2:11" ht="12.75">
      <c r="B725" s="717" t="s">
        <v>216</v>
      </c>
      <c r="C725" s="703">
        <f t="shared" ref="C725:C735" si="64">SUM(D725+H725)</f>
        <v>139761</v>
      </c>
      <c r="D725" s="703">
        <v>4061</v>
      </c>
      <c r="E725" s="703">
        <v>2090</v>
      </c>
      <c r="F725" s="703">
        <v>1541</v>
      </c>
      <c r="G725" s="703">
        <v>430</v>
      </c>
      <c r="H725" s="703">
        <v>135700</v>
      </c>
      <c r="I725" s="703">
        <v>22172</v>
      </c>
      <c r="J725" s="703">
        <v>39787</v>
      </c>
      <c r="K725" s="718">
        <v>73741</v>
      </c>
    </row>
    <row r="726" spans="2:11" ht="12.75">
      <c r="B726" s="717" t="s">
        <v>217</v>
      </c>
      <c r="C726" s="703">
        <f t="shared" si="64"/>
        <v>169682</v>
      </c>
      <c r="D726" s="705">
        <v>5140</v>
      </c>
      <c r="E726" s="705">
        <v>2472</v>
      </c>
      <c r="F726" s="705">
        <v>2072</v>
      </c>
      <c r="G726" s="706">
        <v>596</v>
      </c>
      <c r="H726" s="703">
        <v>164542</v>
      </c>
      <c r="I726" s="705">
        <v>28740</v>
      </c>
      <c r="J726" s="705">
        <v>46840</v>
      </c>
      <c r="K726" s="719">
        <v>88962</v>
      </c>
    </row>
    <row r="727" spans="2:11" ht="12.75">
      <c r="B727" s="717" t="s">
        <v>218</v>
      </c>
      <c r="C727" s="703">
        <f>SUM(D727+H727)</f>
        <v>147812</v>
      </c>
      <c r="D727" s="703">
        <v>3534</v>
      </c>
      <c r="E727" s="704">
        <v>1611</v>
      </c>
      <c r="F727" s="704">
        <v>1644</v>
      </c>
      <c r="G727" s="703">
        <v>279</v>
      </c>
      <c r="H727" s="703">
        <v>144278</v>
      </c>
      <c r="I727" s="703">
        <v>24602</v>
      </c>
      <c r="J727" s="703">
        <v>37994</v>
      </c>
      <c r="K727" s="718">
        <v>81682</v>
      </c>
    </row>
    <row r="728" spans="2:11" ht="12.75">
      <c r="B728" s="717" t="s">
        <v>219</v>
      </c>
      <c r="C728" s="703">
        <f>SUM(D728+H728)</f>
        <v>152123</v>
      </c>
      <c r="D728" s="529">
        <v>3693</v>
      </c>
      <c r="E728" s="708">
        <v>1713</v>
      </c>
      <c r="F728" s="698">
        <v>1740</v>
      </c>
      <c r="G728" s="698">
        <v>240</v>
      </c>
      <c r="H728" s="529">
        <v>148430</v>
      </c>
      <c r="I728" s="708">
        <v>26209</v>
      </c>
      <c r="J728" s="708">
        <v>40210</v>
      </c>
      <c r="K728" s="720">
        <v>82011</v>
      </c>
    </row>
    <row r="729" spans="2:11" ht="12.75">
      <c r="B729" s="717" t="s">
        <v>220</v>
      </c>
      <c r="C729" s="703">
        <f t="shared" si="64"/>
        <v>166014</v>
      </c>
      <c r="D729" s="703">
        <v>4176</v>
      </c>
      <c r="E729" s="704">
        <v>1863</v>
      </c>
      <c r="F729" s="704">
        <v>1929</v>
      </c>
      <c r="G729" s="703">
        <v>384</v>
      </c>
      <c r="H729" s="703">
        <v>161838</v>
      </c>
      <c r="I729" s="703">
        <v>29003</v>
      </c>
      <c r="J729" s="703">
        <v>42927</v>
      </c>
      <c r="K729" s="718">
        <v>89908</v>
      </c>
    </row>
    <row r="730" spans="2:11" ht="12.75">
      <c r="B730" s="717" t="s">
        <v>221</v>
      </c>
      <c r="C730" s="703">
        <f>SUM(D730+H730)</f>
        <v>185533</v>
      </c>
      <c r="D730" s="530">
        <v>4807</v>
      </c>
      <c r="E730" s="705">
        <v>2536</v>
      </c>
      <c r="F730" s="706">
        <v>1934</v>
      </c>
      <c r="G730" s="706">
        <v>337</v>
      </c>
      <c r="H730" s="703">
        <v>180726</v>
      </c>
      <c r="I730" s="705">
        <v>29597</v>
      </c>
      <c r="J730" s="705">
        <v>50983</v>
      </c>
      <c r="K730" s="719">
        <v>100146</v>
      </c>
    </row>
    <row r="731" spans="2:11" ht="12.75">
      <c r="B731" s="717" t="s">
        <v>222</v>
      </c>
      <c r="C731" s="703">
        <f t="shared" si="64"/>
        <v>154946</v>
      </c>
      <c r="D731" s="530">
        <v>5163</v>
      </c>
      <c r="E731" s="705">
        <v>2773</v>
      </c>
      <c r="F731" s="705">
        <v>1809</v>
      </c>
      <c r="G731" s="706">
        <v>581</v>
      </c>
      <c r="H731" s="703">
        <v>149783</v>
      </c>
      <c r="I731" s="705">
        <v>24934</v>
      </c>
      <c r="J731" s="705">
        <v>46560</v>
      </c>
      <c r="K731" s="719">
        <v>78289</v>
      </c>
    </row>
    <row r="732" spans="2:11" ht="12.75">
      <c r="B732" s="717" t="s">
        <v>223</v>
      </c>
      <c r="C732" s="703">
        <f t="shared" si="64"/>
        <v>159994</v>
      </c>
      <c r="D732" s="703">
        <v>5157</v>
      </c>
      <c r="E732" s="704">
        <v>2557</v>
      </c>
      <c r="F732" s="704">
        <v>2220</v>
      </c>
      <c r="G732" s="703">
        <v>380</v>
      </c>
      <c r="H732" s="703">
        <v>154837</v>
      </c>
      <c r="I732" s="703">
        <v>27153</v>
      </c>
      <c r="J732" s="703">
        <v>50573</v>
      </c>
      <c r="K732" s="718">
        <v>77111</v>
      </c>
    </row>
    <row r="733" spans="2:11" ht="12.75">
      <c r="B733" s="721" t="s">
        <v>224</v>
      </c>
      <c r="C733" s="703">
        <f>SUM(D733+H733)</f>
        <v>157624</v>
      </c>
      <c r="D733" s="530">
        <v>4946</v>
      </c>
      <c r="E733" s="705">
        <v>2081</v>
      </c>
      <c r="F733" s="705">
        <v>2172</v>
      </c>
      <c r="G733" s="705">
        <v>693</v>
      </c>
      <c r="H733" s="704">
        <v>152678</v>
      </c>
      <c r="I733" s="705">
        <v>27404</v>
      </c>
      <c r="J733" s="705">
        <v>53995</v>
      </c>
      <c r="K733" s="719">
        <v>71279</v>
      </c>
    </row>
    <row r="734" spans="2:11" ht="12.75">
      <c r="B734" s="722" t="s">
        <v>225</v>
      </c>
      <c r="C734" s="703">
        <f>SUM(D734+H734)</f>
        <v>153027</v>
      </c>
      <c r="D734" s="705">
        <v>3583</v>
      </c>
      <c r="E734" s="705">
        <v>1512</v>
      </c>
      <c r="F734" s="705">
        <v>1540</v>
      </c>
      <c r="G734" s="705">
        <v>531</v>
      </c>
      <c r="H734" s="705">
        <v>149444</v>
      </c>
      <c r="I734" s="705">
        <v>26016</v>
      </c>
      <c r="J734" s="705">
        <v>53618</v>
      </c>
      <c r="K734" s="719">
        <v>69810</v>
      </c>
    </row>
    <row r="735" spans="2:11" ht="12.75">
      <c r="B735" s="722" t="s">
        <v>226</v>
      </c>
      <c r="C735" s="703">
        <f t="shared" si="64"/>
        <v>148481</v>
      </c>
      <c r="D735" s="705">
        <v>3581</v>
      </c>
      <c r="E735" s="705">
        <v>1769</v>
      </c>
      <c r="F735" s="705">
        <v>1378</v>
      </c>
      <c r="G735" s="705">
        <v>434</v>
      </c>
      <c r="H735" s="705">
        <v>144900</v>
      </c>
      <c r="I735" s="705">
        <v>24386</v>
      </c>
      <c r="J735" s="705">
        <v>51130</v>
      </c>
      <c r="K735" s="719">
        <v>69384</v>
      </c>
    </row>
    <row r="736" spans="2:11" ht="15">
      <c r="B736" s="723"/>
      <c r="C736" s="704"/>
      <c r="D736" s="704"/>
      <c r="E736" s="704"/>
      <c r="F736" s="704"/>
      <c r="G736" s="704"/>
      <c r="H736" s="704"/>
      <c r="I736" s="704"/>
      <c r="J736" s="704"/>
      <c r="K736" s="724"/>
    </row>
    <row r="737" spans="2:11" ht="12.75">
      <c r="B737" s="725">
        <v>2021</v>
      </c>
      <c r="C737" s="697">
        <f t="shared" ref="C737:K737" si="65">SUM(C724:C735)</f>
        <v>1866484</v>
      </c>
      <c r="D737" s="697">
        <f>SUM(D724:D735)</f>
        <v>52053</v>
      </c>
      <c r="E737" s="697">
        <f t="shared" si="65"/>
        <v>24861</v>
      </c>
      <c r="F737" s="697">
        <f t="shared" si="65"/>
        <v>21860</v>
      </c>
      <c r="G737" s="697">
        <f>SUM(G724:G735)</f>
        <v>5332</v>
      </c>
      <c r="H737" s="697">
        <f t="shared" si="65"/>
        <v>1814431</v>
      </c>
      <c r="I737" s="697">
        <f t="shared" si="65"/>
        <v>310881</v>
      </c>
      <c r="J737" s="697">
        <f t="shared" si="65"/>
        <v>555220</v>
      </c>
      <c r="K737" s="726">
        <f t="shared" si="65"/>
        <v>948330</v>
      </c>
    </row>
    <row r="738" spans="2:11" ht="12.75">
      <c r="B738" s="690"/>
      <c r="C738" s="691"/>
      <c r="D738" s="691"/>
      <c r="E738" s="691"/>
      <c r="F738" s="691"/>
      <c r="G738" s="691"/>
      <c r="H738" s="691"/>
      <c r="I738" s="691"/>
      <c r="J738" s="691"/>
      <c r="K738" s="727"/>
    </row>
    <row r="739" spans="2:11" ht="12.75">
      <c r="B739" s="690"/>
      <c r="C739" s="1679" t="s">
        <v>239</v>
      </c>
      <c r="D739" s="1679"/>
      <c r="E739" s="1679"/>
      <c r="F739" s="1679"/>
      <c r="G739" s="1679"/>
      <c r="H739" s="1679"/>
      <c r="I739" s="1679"/>
      <c r="J739" s="1679"/>
      <c r="K739" s="1680"/>
    </row>
    <row r="740" spans="2:11" ht="12.75">
      <c r="B740" s="688"/>
      <c r="C740" s="691"/>
      <c r="D740" s="691"/>
      <c r="E740" s="691"/>
      <c r="F740" s="691"/>
      <c r="G740" s="691"/>
      <c r="H740" s="691"/>
      <c r="I740" s="691"/>
      <c r="J740" s="691"/>
      <c r="K740" s="727"/>
    </row>
    <row r="741" spans="2:11" ht="12.75">
      <c r="B741" s="728" t="s">
        <v>215</v>
      </c>
      <c r="C741" s="703">
        <f t="shared" ref="C741:C752" si="66">SUM(D741+H741)</f>
        <v>39741341</v>
      </c>
      <c r="D741" s="703">
        <v>237362</v>
      </c>
      <c r="E741" s="703">
        <v>66223</v>
      </c>
      <c r="F741" s="703">
        <v>109472</v>
      </c>
      <c r="G741" s="703">
        <v>61667</v>
      </c>
      <c r="H741" s="703">
        <v>39503979</v>
      </c>
      <c r="I741" s="703">
        <v>5747629</v>
      </c>
      <c r="J741" s="703">
        <v>11340717</v>
      </c>
      <c r="K741" s="718">
        <v>22415633</v>
      </c>
    </row>
    <row r="742" spans="2:11" ht="12.75">
      <c r="B742" s="728" t="s">
        <v>216</v>
      </c>
      <c r="C742" s="703">
        <f t="shared" si="66"/>
        <v>42585604</v>
      </c>
      <c r="D742" s="703">
        <v>225646</v>
      </c>
      <c r="E742" s="703">
        <v>74893</v>
      </c>
      <c r="F742" s="703">
        <v>91386</v>
      </c>
      <c r="G742" s="703">
        <v>59367</v>
      </c>
      <c r="H742" s="703">
        <v>42359958</v>
      </c>
      <c r="I742" s="703">
        <v>6173809</v>
      </c>
      <c r="J742" s="703">
        <v>11233624</v>
      </c>
      <c r="K742" s="718">
        <v>24952525</v>
      </c>
    </row>
    <row r="743" spans="2:11" ht="12.75">
      <c r="B743" s="728" t="s">
        <v>217</v>
      </c>
      <c r="C743" s="703">
        <f t="shared" si="66"/>
        <v>51669516</v>
      </c>
      <c r="D743" s="705">
        <v>269170</v>
      </c>
      <c r="E743" s="705">
        <v>75705</v>
      </c>
      <c r="F743" s="705">
        <v>120949</v>
      </c>
      <c r="G743" s="706">
        <v>72516</v>
      </c>
      <c r="H743" s="703">
        <v>51400346</v>
      </c>
      <c r="I743" s="705">
        <v>8040952</v>
      </c>
      <c r="J743" s="705">
        <v>13263981</v>
      </c>
      <c r="K743" s="719">
        <v>30095413</v>
      </c>
    </row>
    <row r="744" spans="2:11" ht="12.75">
      <c r="B744" s="728" t="s">
        <v>218</v>
      </c>
      <c r="C744" s="703">
        <f t="shared" si="66"/>
        <v>46021458</v>
      </c>
      <c r="D744" s="703">
        <v>203453</v>
      </c>
      <c r="E744" s="704">
        <v>56947</v>
      </c>
      <c r="F744" s="704">
        <v>106856</v>
      </c>
      <c r="G744" s="703">
        <v>39650</v>
      </c>
      <c r="H744" s="703">
        <v>45818005</v>
      </c>
      <c r="I744" s="703">
        <v>6937605</v>
      </c>
      <c r="J744" s="703">
        <v>10743705</v>
      </c>
      <c r="K744" s="718">
        <v>28136695</v>
      </c>
    </row>
    <row r="745" spans="2:11" ht="12.75">
      <c r="B745" s="728" t="s">
        <v>219</v>
      </c>
      <c r="C745" s="703">
        <f t="shared" si="66"/>
        <v>46571427</v>
      </c>
      <c r="D745" s="708">
        <v>212169</v>
      </c>
      <c r="E745" s="708">
        <v>64706</v>
      </c>
      <c r="F745" s="708">
        <v>114698</v>
      </c>
      <c r="G745" s="708">
        <v>32765</v>
      </c>
      <c r="H745" s="708">
        <v>46359258</v>
      </c>
      <c r="I745" s="708">
        <v>7426484</v>
      </c>
      <c r="J745" s="708">
        <v>11153429</v>
      </c>
      <c r="K745" s="720">
        <v>27779345</v>
      </c>
    </row>
    <row r="746" spans="2:11" ht="12.75">
      <c r="B746" s="728" t="s">
        <v>220</v>
      </c>
      <c r="C746" s="703">
        <f t="shared" si="66"/>
        <v>50546758</v>
      </c>
      <c r="D746" s="703">
        <v>230190</v>
      </c>
      <c r="E746" s="704">
        <v>64238</v>
      </c>
      <c r="F746" s="704">
        <v>119347</v>
      </c>
      <c r="G746" s="703">
        <v>46605</v>
      </c>
      <c r="H746" s="703">
        <v>50316568</v>
      </c>
      <c r="I746" s="703">
        <v>8234522</v>
      </c>
      <c r="J746" s="703">
        <v>11657127</v>
      </c>
      <c r="K746" s="718">
        <v>30424919</v>
      </c>
    </row>
    <row r="747" spans="2:11" ht="12.75">
      <c r="B747" s="728" t="s">
        <v>221</v>
      </c>
      <c r="C747" s="703">
        <f t="shared" si="66"/>
        <v>49773277</v>
      </c>
      <c r="D747" s="705">
        <v>259662</v>
      </c>
      <c r="E747" s="705">
        <v>89587</v>
      </c>
      <c r="F747" s="705">
        <v>122756</v>
      </c>
      <c r="G747" s="706">
        <v>47319</v>
      </c>
      <c r="H747" s="703">
        <v>49513615</v>
      </c>
      <c r="I747" s="705">
        <v>8220789</v>
      </c>
      <c r="J747" s="705">
        <v>13988860</v>
      </c>
      <c r="K747" s="719">
        <v>27303966</v>
      </c>
    </row>
    <row r="748" spans="2:11" ht="12.75">
      <c r="B748" s="728" t="s">
        <v>222</v>
      </c>
      <c r="C748" s="703">
        <f t="shared" si="66"/>
        <v>46010365</v>
      </c>
      <c r="D748" s="705">
        <v>287087</v>
      </c>
      <c r="E748" s="705">
        <v>98165</v>
      </c>
      <c r="F748" s="705">
        <v>115259</v>
      </c>
      <c r="G748" s="706">
        <v>73663</v>
      </c>
      <c r="H748" s="703">
        <v>45723278</v>
      </c>
      <c r="I748" s="705">
        <v>6832506</v>
      </c>
      <c r="J748" s="705">
        <v>12656962</v>
      </c>
      <c r="K748" s="719">
        <v>26233810</v>
      </c>
    </row>
    <row r="749" spans="2:11" ht="12.75">
      <c r="B749" s="728" t="s">
        <v>223</v>
      </c>
      <c r="C749" s="703">
        <f t="shared" si="66"/>
        <v>47074285</v>
      </c>
      <c r="D749" s="705">
        <v>280407</v>
      </c>
      <c r="E749" s="705">
        <v>87972</v>
      </c>
      <c r="F749" s="705">
        <v>143839</v>
      </c>
      <c r="G749" s="706">
        <v>48596</v>
      </c>
      <c r="H749" s="703">
        <v>46793878</v>
      </c>
      <c r="I749" s="705">
        <v>7338139</v>
      </c>
      <c r="J749" s="705">
        <v>14008821</v>
      </c>
      <c r="K749" s="719">
        <v>25446918</v>
      </c>
    </row>
    <row r="750" spans="2:11" ht="12.75">
      <c r="B750" s="728" t="s">
        <v>224</v>
      </c>
      <c r="C750" s="703">
        <f>SUM(D750+H750)</f>
        <v>46072566</v>
      </c>
      <c r="D750" s="705">
        <v>285761</v>
      </c>
      <c r="E750" s="705">
        <v>72051</v>
      </c>
      <c r="F750" s="705">
        <v>119761</v>
      </c>
      <c r="G750" s="705">
        <v>93949</v>
      </c>
      <c r="H750" s="704">
        <v>45786805</v>
      </c>
      <c r="I750" s="705">
        <v>7425733</v>
      </c>
      <c r="J750" s="705">
        <v>15007067</v>
      </c>
      <c r="K750" s="719">
        <v>23354005</v>
      </c>
    </row>
    <row r="751" spans="2:11" ht="12.75">
      <c r="B751" s="728" t="s">
        <v>225</v>
      </c>
      <c r="C751" s="703">
        <f>SUM(D751+H751)</f>
        <v>45343150</v>
      </c>
      <c r="D751" s="705">
        <v>221738</v>
      </c>
      <c r="E751" s="705">
        <v>51591</v>
      </c>
      <c r="F751" s="705">
        <v>93040</v>
      </c>
      <c r="G751" s="705">
        <v>77107</v>
      </c>
      <c r="H751" s="704">
        <v>45121412</v>
      </c>
      <c r="I751" s="705">
        <v>7075285</v>
      </c>
      <c r="J751" s="705">
        <v>15101194</v>
      </c>
      <c r="K751" s="719">
        <v>22944933</v>
      </c>
    </row>
    <row r="752" spans="2:11" ht="12.75">
      <c r="B752" s="728" t="s">
        <v>226</v>
      </c>
      <c r="C752" s="703">
        <f t="shared" si="66"/>
        <v>44112072</v>
      </c>
      <c r="D752" s="705">
        <v>209996</v>
      </c>
      <c r="E752" s="705">
        <v>59984</v>
      </c>
      <c r="F752" s="705">
        <v>84647</v>
      </c>
      <c r="G752" s="705">
        <v>65365</v>
      </c>
      <c r="H752" s="705">
        <v>43902076</v>
      </c>
      <c r="I752" s="705">
        <v>6509276</v>
      </c>
      <c r="J752" s="705">
        <v>14526488</v>
      </c>
      <c r="K752" s="719">
        <v>22866312</v>
      </c>
    </row>
    <row r="753" spans="2:11" ht="12.75">
      <c r="B753" s="690"/>
      <c r="C753" s="704"/>
      <c r="D753" s="704"/>
      <c r="E753" s="704"/>
      <c r="F753" s="704"/>
      <c r="G753" s="704"/>
      <c r="H753" s="704"/>
      <c r="I753" s="704"/>
      <c r="J753" s="704"/>
      <c r="K753" s="724"/>
    </row>
    <row r="754" spans="2:11" ht="12.75">
      <c r="B754" s="725">
        <v>2021</v>
      </c>
      <c r="C754" s="697">
        <f t="shared" ref="C754:K754" si="67">SUM(C741:C752)</f>
        <v>555521819</v>
      </c>
      <c r="D754" s="697">
        <f t="shared" si="67"/>
        <v>2922641</v>
      </c>
      <c r="E754" s="697">
        <f t="shared" si="67"/>
        <v>862062</v>
      </c>
      <c r="F754" s="697">
        <f t="shared" si="67"/>
        <v>1342010</v>
      </c>
      <c r="G754" s="697">
        <f t="shared" si="67"/>
        <v>718569</v>
      </c>
      <c r="H754" s="697">
        <f t="shared" si="67"/>
        <v>552599178</v>
      </c>
      <c r="I754" s="697">
        <f t="shared" si="67"/>
        <v>85962729</v>
      </c>
      <c r="J754" s="697">
        <f t="shared" si="67"/>
        <v>154681975</v>
      </c>
      <c r="K754" s="726">
        <f t="shared" si="67"/>
        <v>311954474</v>
      </c>
    </row>
    <row r="755" spans="2:11" ht="12.75">
      <c r="B755" s="729"/>
      <c r="C755" s="692"/>
      <c r="D755" s="692"/>
      <c r="E755" s="692"/>
      <c r="F755" s="692"/>
      <c r="G755" s="692"/>
      <c r="H755" s="692"/>
      <c r="I755" s="692"/>
      <c r="J755" s="692"/>
      <c r="K755" s="730"/>
    </row>
    <row r="756" spans="2:11" ht="12.75" customHeight="1">
      <c r="B756" s="1683" t="s">
        <v>203</v>
      </c>
      <c r="C756" s="1685" t="s">
        <v>18</v>
      </c>
      <c r="D756" s="1685" t="s">
        <v>204</v>
      </c>
      <c r="E756" s="1687" t="s">
        <v>205</v>
      </c>
      <c r="F756" s="1688"/>
      <c r="G756" s="1689"/>
      <c r="H756" s="1690" t="s">
        <v>206</v>
      </c>
      <c r="I756" s="1692" t="s">
        <v>207</v>
      </c>
      <c r="J756" s="1693"/>
      <c r="K756" s="1694"/>
    </row>
    <row r="757" spans="2:11" ht="11.25" customHeight="1">
      <c r="B757" s="1684"/>
      <c r="C757" s="1686"/>
      <c r="D757" s="1686"/>
      <c r="E757" s="1695" t="s">
        <v>244</v>
      </c>
      <c r="F757" s="1685" t="s">
        <v>245</v>
      </c>
      <c r="G757" s="1685" t="s">
        <v>246</v>
      </c>
      <c r="H757" s="1691"/>
      <c r="I757" s="1695" t="s">
        <v>211</v>
      </c>
      <c r="J757" s="1695" t="s">
        <v>20</v>
      </c>
      <c r="K757" s="1698" t="s">
        <v>212</v>
      </c>
    </row>
    <row r="758" spans="2:11" ht="11.25" customHeight="1">
      <c r="B758" s="1684"/>
      <c r="C758" s="1686"/>
      <c r="D758" s="1686"/>
      <c r="E758" s="1696"/>
      <c r="F758" s="1686"/>
      <c r="G758" s="1686"/>
      <c r="H758" s="1691"/>
      <c r="I758" s="1697"/>
      <c r="J758" s="1697"/>
      <c r="K758" s="1699"/>
    </row>
    <row r="759" spans="2:11" ht="12.75">
      <c r="B759" s="686">
        <v>0</v>
      </c>
      <c r="C759" s="693">
        <v>1</v>
      </c>
      <c r="D759" s="693">
        <v>2</v>
      </c>
      <c r="E759" s="694">
        <v>3</v>
      </c>
      <c r="F759" s="694">
        <v>4</v>
      </c>
      <c r="G759" s="693">
        <v>5</v>
      </c>
      <c r="H759" s="693">
        <v>6</v>
      </c>
      <c r="I759" s="693">
        <v>7</v>
      </c>
      <c r="J759" s="693">
        <v>8</v>
      </c>
      <c r="K759" s="731">
        <v>9</v>
      </c>
    </row>
    <row r="760" spans="2:11" ht="12.75">
      <c r="B760" s="688"/>
      <c r="C760" s="691"/>
      <c r="D760" s="691"/>
      <c r="E760" s="691"/>
      <c r="F760" s="691"/>
      <c r="G760" s="691"/>
      <c r="H760" s="691"/>
      <c r="I760" s="691"/>
      <c r="J760" s="691"/>
      <c r="K760" s="727"/>
    </row>
    <row r="761" spans="2:11" ht="12.75">
      <c r="B761" s="690"/>
      <c r="C761" s="1679" t="s">
        <v>240</v>
      </c>
      <c r="D761" s="1679"/>
      <c r="E761" s="1679"/>
      <c r="F761" s="1679"/>
      <c r="G761" s="1679"/>
      <c r="H761" s="1679"/>
      <c r="I761" s="1679"/>
      <c r="J761" s="1679"/>
      <c r="K761" s="1680"/>
    </row>
    <row r="762" spans="2:11" ht="12.75">
      <c r="B762" s="690"/>
      <c r="C762" s="695"/>
      <c r="D762" s="695"/>
      <c r="E762" s="695"/>
      <c r="F762" s="695"/>
      <c r="G762" s="695"/>
      <c r="H762" s="695"/>
      <c r="I762" s="695"/>
      <c r="J762" s="695"/>
      <c r="K762" s="732"/>
    </row>
    <row r="763" spans="2:11" ht="12.75">
      <c r="B763" s="728" t="s">
        <v>215</v>
      </c>
      <c r="C763" s="703">
        <f>SUM(D763+H763)</f>
        <v>78109600</v>
      </c>
      <c r="D763" s="703">
        <v>415757</v>
      </c>
      <c r="E763" s="703">
        <v>115249</v>
      </c>
      <c r="F763" s="703">
        <v>192404</v>
      </c>
      <c r="G763" s="703">
        <v>108104</v>
      </c>
      <c r="H763" s="703">
        <v>77693843</v>
      </c>
      <c r="I763" s="703">
        <v>11243403</v>
      </c>
      <c r="J763" s="703">
        <v>23582450</v>
      </c>
      <c r="K763" s="718">
        <v>42867990</v>
      </c>
    </row>
    <row r="764" spans="2:11" ht="12.75">
      <c r="B764" s="728" t="s">
        <v>216</v>
      </c>
      <c r="C764" s="703">
        <f t="shared" ref="C764:C774" si="68">SUM(D764+H764)</f>
        <v>84091107</v>
      </c>
      <c r="D764" s="703">
        <v>393972</v>
      </c>
      <c r="E764" s="703">
        <v>130879</v>
      </c>
      <c r="F764" s="703">
        <v>159588</v>
      </c>
      <c r="G764" s="703">
        <v>103505</v>
      </c>
      <c r="H764" s="703">
        <v>83697135</v>
      </c>
      <c r="I764" s="703">
        <v>12177076</v>
      </c>
      <c r="J764" s="703">
        <v>23317616</v>
      </c>
      <c r="K764" s="718">
        <v>48202443</v>
      </c>
    </row>
    <row r="765" spans="2:11" ht="12.75">
      <c r="B765" s="728" t="s">
        <v>217</v>
      </c>
      <c r="C765" s="703">
        <f t="shared" si="68"/>
        <v>102461148</v>
      </c>
      <c r="D765" s="705">
        <v>472364</v>
      </c>
      <c r="E765" s="705">
        <v>133618</v>
      </c>
      <c r="F765" s="705">
        <v>212699</v>
      </c>
      <c r="G765" s="706">
        <v>126047</v>
      </c>
      <c r="H765" s="703">
        <v>101988784</v>
      </c>
      <c r="I765" s="705">
        <v>15849028</v>
      </c>
      <c r="J765" s="705">
        <v>27673719</v>
      </c>
      <c r="K765" s="719">
        <v>58466037</v>
      </c>
    </row>
    <row r="766" spans="2:11" ht="12.75">
      <c r="B766" s="728" t="s">
        <v>218</v>
      </c>
      <c r="C766" s="703">
        <f t="shared" si="68"/>
        <v>89783783</v>
      </c>
      <c r="D766" s="703">
        <v>360230</v>
      </c>
      <c r="E766" s="704">
        <v>100047</v>
      </c>
      <c r="F766" s="704">
        <v>192268</v>
      </c>
      <c r="G766" s="704">
        <v>67915</v>
      </c>
      <c r="H766" s="703">
        <v>89423553</v>
      </c>
      <c r="I766" s="704">
        <v>13563784</v>
      </c>
      <c r="J766" s="704">
        <v>22215821</v>
      </c>
      <c r="K766" s="724">
        <v>53643948</v>
      </c>
    </row>
    <row r="767" spans="2:11" ht="12.75">
      <c r="B767" s="728" t="s">
        <v>219</v>
      </c>
      <c r="C767" s="703">
        <f t="shared" si="68"/>
        <v>91368131</v>
      </c>
      <c r="D767" s="708">
        <v>376395</v>
      </c>
      <c r="E767" s="708">
        <v>114763</v>
      </c>
      <c r="F767" s="708">
        <v>205460</v>
      </c>
      <c r="G767" s="708">
        <v>56172</v>
      </c>
      <c r="H767" s="708">
        <v>90991736</v>
      </c>
      <c r="I767" s="708">
        <v>14560960</v>
      </c>
      <c r="J767" s="708">
        <v>23348822</v>
      </c>
      <c r="K767" s="720">
        <v>53081954</v>
      </c>
    </row>
    <row r="768" spans="2:11" ht="12.75">
      <c r="B768" s="728" t="s">
        <v>220</v>
      </c>
      <c r="C768" s="703">
        <f t="shared" si="68"/>
        <v>99584261</v>
      </c>
      <c r="D768" s="703">
        <v>409711</v>
      </c>
      <c r="E768" s="704">
        <v>113176</v>
      </c>
      <c r="F768" s="704">
        <v>212213</v>
      </c>
      <c r="G768" s="704">
        <v>84322</v>
      </c>
      <c r="H768" s="703">
        <v>99174550</v>
      </c>
      <c r="I768" s="704">
        <v>16143401</v>
      </c>
      <c r="J768" s="704">
        <v>24372903</v>
      </c>
      <c r="K768" s="724">
        <v>58658246</v>
      </c>
    </row>
    <row r="769" spans="2:11" ht="12.75">
      <c r="B769" s="728" t="s">
        <v>221</v>
      </c>
      <c r="C769" s="703">
        <f>SUM(D769+H769)</f>
        <v>97936639</v>
      </c>
      <c r="D769" s="705">
        <v>463172</v>
      </c>
      <c r="E769" s="705">
        <v>157219</v>
      </c>
      <c r="F769" s="705">
        <v>221210</v>
      </c>
      <c r="G769" s="706">
        <v>84743</v>
      </c>
      <c r="H769" s="703">
        <v>97473467</v>
      </c>
      <c r="I769" s="705">
        <v>16134948</v>
      </c>
      <c r="J769" s="705">
        <v>29010696</v>
      </c>
      <c r="K769" s="719">
        <v>52327823</v>
      </c>
    </row>
    <row r="770" spans="2:11" ht="12.75">
      <c r="B770" s="728" t="s">
        <v>222</v>
      </c>
      <c r="C770" s="703">
        <f>SUM(D770+H770)</f>
        <v>90347661</v>
      </c>
      <c r="D770" s="705">
        <v>506165</v>
      </c>
      <c r="E770" s="705">
        <v>172138</v>
      </c>
      <c r="F770" s="705">
        <v>205839</v>
      </c>
      <c r="G770" s="706">
        <v>128188</v>
      </c>
      <c r="H770" s="703">
        <v>89841496</v>
      </c>
      <c r="I770" s="705">
        <v>13379420</v>
      </c>
      <c r="J770" s="705">
        <v>26379670</v>
      </c>
      <c r="K770" s="719">
        <v>50082406</v>
      </c>
    </row>
    <row r="771" spans="2:11" ht="12.75">
      <c r="B771" s="728" t="s">
        <v>223</v>
      </c>
      <c r="C771" s="703">
        <f t="shared" si="68"/>
        <v>92736838</v>
      </c>
      <c r="D771" s="703">
        <v>498464</v>
      </c>
      <c r="E771" s="704">
        <v>155328</v>
      </c>
      <c r="F771" s="704">
        <v>258397</v>
      </c>
      <c r="G771" s="704">
        <v>84739</v>
      </c>
      <c r="H771" s="703">
        <v>92238374</v>
      </c>
      <c r="I771" s="704">
        <v>14500535</v>
      </c>
      <c r="J771" s="704">
        <v>28611254</v>
      </c>
      <c r="K771" s="724">
        <v>49126585</v>
      </c>
    </row>
    <row r="772" spans="2:11" ht="12.75">
      <c r="B772" s="728" t="s">
        <v>224</v>
      </c>
      <c r="C772" s="703">
        <f t="shared" si="68"/>
        <v>91063370</v>
      </c>
      <c r="D772" s="705">
        <v>499340</v>
      </c>
      <c r="E772" s="705">
        <v>126691</v>
      </c>
      <c r="F772" s="705">
        <v>209408</v>
      </c>
      <c r="G772" s="705">
        <v>163241</v>
      </c>
      <c r="H772" s="704">
        <v>90564030</v>
      </c>
      <c r="I772" s="705">
        <v>14582999</v>
      </c>
      <c r="J772" s="705">
        <v>30907506</v>
      </c>
      <c r="K772" s="719">
        <v>45073525</v>
      </c>
    </row>
    <row r="773" spans="2:11" ht="12.75">
      <c r="B773" s="728" t="s">
        <v>225</v>
      </c>
      <c r="C773" s="703">
        <f t="shared" si="68"/>
        <v>90002890</v>
      </c>
      <c r="D773" s="705">
        <v>388410</v>
      </c>
      <c r="E773" s="705">
        <v>91354</v>
      </c>
      <c r="F773" s="705">
        <v>162741</v>
      </c>
      <c r="G773" s="705">
        <v>134315</v>
      </c>
      <c r="H773" s="704">
        <v>89614480</v>
      </c>
      <c r="I773" s="705">
        <v>13880364</v>
      </c>
      <c r="J773" s="705">
        <v>31315926</v>
      </c>
      <c r="K773" s="719">
        <v>44418190</v>
      </c>
    </row>
    <row r="774" spans="2:11" ht="12.75">
      <c r="B774" s="728" t="s">
        <v>226</v>
      </c>
      <c r="C774" s="703">
        <f t="shared" si="68"/>
        <v>87779993</v>
      </c>
      <c r="D774" s="705">
        <v>372490</v>
      </c>
      <c r="E774" s="705">
        <v>106517</v>
      </c>
      <c r="F774" s="705">
        <v>149483</v>
      </c>
      <c r="G774" s="706">
        <v>116490</v>
      </c>
      <c r="H774" s="707">
        <v>87407503</v>
      </c>
      <c r="I774" s="705">
        <v>13264826</v>
      </c>
      <c r="J774" s="705">
        <v>29875108</v>
      </c>
      <c r="K774" s="719">
        <v>44267569</v>
      </c>
    </row>
    <row r="775" spans="2:11" ht="12.75">
      <c r="B775" s="728"/>
      <c r="C775" s="702"/>
      <c r="D775" s="699"/>
      <c r="E775" s="700"/>
      <c r="F775" s="700"/>
      <c r="G775" s="700"/>
      <c r="H775" s="699"/>
      <c r="I775" s="700"/>
      <c r="J775" s="700"/>
      <c r="K775" s="733"/>
    </row>
    <row r="776" spans="2:11" ht="12.75">
      <c r="B776" s="725">
        <v>2021</v>
      </c>
      <c r="C776" s="701">
        <f t="shared" ref="C776:K776" si="69">SUM(C763:C774)</f>
        <v>1095265421</v>
      </c>
      <c r="D776" s="701">
        <f t="shared" si="69"/>
        <v>5156470</v>
      </c>
      <c r="E776" s="701">
        <f t="shared" si="69"/>
        <v>1516979</v>
      </c>
      <c r="F776" s="701">
        <f t="shared" si="69"/>
        <v>2381710</v>
      </c>
      <c r="G776" s="701">
        <f t="shared" si="69"/>
        <v>1257781</v>
      </c>
      <c r="H776" s="701">
        <f t="shared" si="69"/>
        <v>1090108951</v>
      </c>
      <c r="I776" s="701">
        <f t="shared" si="69"/>
        <v>169280744</v>
      </c>
      <c r="J776" s="701">
        <f t="shared" si="69"/>
        <v>320611491</v>
      </c>
      <c r="K776" s="734">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90"/>
      <c r="C779" s="696"/>
      <c r="D779" s="696"/>
      <c r="E779" s="735"/>
      <c r="F779" s="736" t="s">
        <v>241</v>
      </c>
      <c r="G779" s="736"/>
      <c r="H779" s="736"/>
      <c r="I779" s="736"/>
      <c r="J779" s="737"/>
      <c r="K779" s="738"/>
    </row>
    <row r="780" spans="2:11" ht="15.75">
      <c r="B780" s="394" t="s">
        <v>215</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83">
        <f t="shared" si="70"/>
        <v>649.44611935097794</v>
      </c>
    </row>
    <row r="781" spans="2:11" ht="15.75">
      <c r="B781" s="394" t="s">
        <v>216</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83">
        <f t="shared" si="71"/>
        <v>653.67221762655777</v>
      </c>
    </row>
    <row r="782" spans="2:11" ht="15.75">
      <c r="B782" s="394" t="s">
        <v>217</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83">
        <f t="shared" si="71"/>
        <v>657.20236730289332</v>
      </c>
    </row>
    <row r="783" spans="2:11" ht="15.75">
      <c r="B783" s="394" t="s">
        <v>218</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83">
        <f t="shared" si="71"/>
        <v>656.74136284615952</v>
      </c>
    </row>
    <row r="784" spans="2:11" ht="15.75">
      <c r="B784" s="394" t="s">
        <v>219</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83">
        <f t="shared" si="71"/>
        <v>647.25407567277557</v>
      </c>
    </row>
    <row r="785" spans="2:11" ht="15.75">
      <c r="B785" s="394" t="s">
        <v>220</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83">
        <f t="shared" si="72"/>
        <v>652.42521243938245</v>
      </c>
    </row>
    <row r="786" spans="2:11" ht="15.75">
      <c r="B786" s="394" t="s">
        <v>221</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83">
        <f t="shared" si="73"/>
        <v>522.51535757793624</v>
      </c>
    </row>
    <row r="787" spans="2:11" ht="15.75">
      <c r="B787" s="394" t="s">
        <v>222</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83">
        <f t="shared" si="74"/>
        <v>639.71191355107362</v>
      </c>
    </row>
    <row r="788" spans="2:11" ht="15.75">
      <c r="B788" s="394" t="s">
        <v>223</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83">
        <f t="shared" si="75"/>
        <v>637.08919609394252</v>
      </c>
    </row>
    <row r="789" spans="2:11" ht="15.75">
      <c r="B789" s="394" t="s">
        <v>224</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83">
        <f t="shared" si="76"/>
        <v>632.35349822528372</v>
      </c>
    </row>
    <row r="790" spans="2:11" ht="15.75">
      <c r="B790" s="394" t="s">
        <v>225</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83">
        <f t="shared" si="77"/>
        <v>636.27259704913331</v>
      </c>
    </row>
    <row r="791" spans="2:11" ht="16.5" thickBot="1">
      <c r="B791" s="403" t="s">
        <v>226</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85">
        <f t="shared" si="78"/>
        <v>638.00831603827976</v>
      </c>
    </row>
    <row r="795" spans="2:11" ht="18">
      <c r="B795" s="1700" t="s">
        <v>478</v>
      </c>
      <c r="C795" s="1700"/>
      <c r="D795" s="1700"/>
      <c r="E795" s="1700"/>
      <c r="F795" s="1700"/>
      <c r="G795" s="1700"/>
      <c r="H795" s="1700"/>
      <c r="I795" s="1700"/>
      <c r="J795" s="1700"/>
      <c r="K795" s="1700"/>
    </row>
    <row r="796" spans="2:11" ht="18.75" thickBot="1">
      <c r="B796" s="819"/>
      <c r="C796" s="819"/>
      <c r="D796" s="819"/>
      <c r="E796" s="819"/>
      <c r="F796" s="558" t="s">
        <v>202</v>
      </c>
      <c r="G796" s="819"/>
      <c r="H796" s="819"/>
      <c r="I796" s="819"/>
      <c r="J796" s="819"/>
      <c r="K796" s="819"/>
    </row>
    <row r="797" spans="2:11" ht="12.75">
      <c r="B797" s="1701" t="s">
        <v>203</v>
      </c>
      <c r="C797" s="1703" t="s">
        <v>18</v>
      </c>
      <c r="D797" s="1703" t="s">
        <v>204</v>
      </c>
      <c r="E797" s="1704" t="s">
        <v>205</v>
      </c>
      <c r="F797" s="1705"/>
      <c r="G797" s="1706"/>
      <c r="H797" s="1703" t="s">
        <v>206</v>
      </c>
      <c r="I797" s="1704" t="s">
        <v>207</v>
      </c>
      <c r="J797" s="1705"/>
      <c r="K797" s="1707"/>
    </row>
    <row r="798" spans="2:11">
      <c r="B798" s="1702"/>
      <c r="C798" s="1686"/>
      <c r="D798" s="1686"/>
      <c r="E798" s="1696" t="s">
        <v>244</v>
      </c>
      <c r="F798" s="1686" t="s">
        <v>245</v>
      </c>
      <c r="G798" s="1686" t="s">
        <v>246</v>
      </c>
      <c r="H798" s="1686"/>
      <c r="I798" s="1696" t="s">
        <v>211</v>
      </c>
      <c r="J798" s="1696" t="s">
        <v>20</v>
      </c>
      <c r="K798" s="1708" t="s">
        <v>283</v>
      </c>
    </row>
    <row r="799" spans="2:11" ht="12" thickBot="1">
      <c r="B799" s="1779"/>
      <c r="C799" s="1780"/>
      <c r="D799" s="1780"/>
      <c r="E799" s="1781"/>
      <c r="F799" s="1780"/>
      <c r="G799" s="1780"/>
      <c r="H799" s="1780"/>
      <c r="I799" s="1781"/>
      <c r="J799" s="1781"/>
      <c r="K799" s="1782"/>
    </row>
    <row r="800" spans="2:11" ht="13.5" thickBot="1">
      <c r="B800" s="820">
        <v>0</v>
      </c>
      <c r="C800" s="821">
        <v>1</v>
      </c>
      <c r="D800" s="821">
        <v>2</v>
      </c>
      <c r="E800" s="822">
        <v>3</v>
      </c>
      <c r="F800" s="822">
        <v>4</v>
      </c>
      <c r="G800" s="821">
        <v>5</v>
      </c>
      <c r="H800" s="821">
        <v>6</v>
      </c>
      <c r="I800" s="821">
        <v>7</v>
      </c>
      <c r="J800" s="821">
        <v>8</v>
      </c>
      <c r="K800" s="823">
        <v>9</v>
      </c>
    </row>
    <row r="801" spans="2:11" ht="12.75">
      <c r="B801" s="688"/>
      <c r="C801" s="503"/>
      <c r="D801" s="503"/>
      <c r="E801" s="503"/>
      <c r="F801" s="503"/>
      <c r="G801" s="503"/>
      <c r="H801" s="503"/>
      <c r="I801" s="503"/>
      <c r="J801" s="503"/>
      <c r="K801" s="689"/>
    </row>
    <row r="802" spans="2:11" ht="14.25">
      <c r="B802" s="690"/>
      <c r="C802" s="1681" t="s">
        <v>214</v>
      </c>
      <c r="D802" s="1681"/>
      <c r="E802" s="1681"/>
      <c r="F802" s="1681"/>
      <c r="G802" s="1681"/>
      <c r="H802" s="1681"/>
      <c r="I802" s="1681"/>
      <c r="J802" s="1681"/>
      <c r="K802" s="1682"/>
    </row>
    <row r="803" spans="2:11" ht="12.75">
      <c r="B803" s="688"/>
      <c r="C803" s="503"/>
      <c r="D803" s="503"/>
      <c r="E803" s="503"/>
      <c r="F803" s="503"/>
      <c r="G803" s="503"/>
      <c r="H803" s="503"/>
      <c r="I803" s="503"/>
      <c r="J803" s="503"/>
      <c r="K803" s="689"/>
    </row>
    <row r="804" spans="2:11" ht="12.75">
      <c r="B804" s="717" t="s">
        <v>215</v>
      </c>
      <c r="C804" s="703">
        <f>SUM(D804+H804)</f>
        <v>136548</v>
      </c>
      <c r="D804" s="703">
        <v>3929</v>
      </c>
      <c r="E804" s="703">
        <v>1797</v>
      </c>
      <c r="F804" s="703">
        <v>1634</v>
      </c>
      <c r="G804" s="703">
        <v>498</v>
      </c>
      <c r="H804" s="703">
        <v>132619</v>
      </c>
      <c r="I804" s="703">
        <v>22626</v>
      </c>
      <c r="J804" s="703">
        <v>43264</v>
      </c>
      <c r="K804" s="718">
        <v>66729</v>
      </c>
    </row>
    <row r="805" spans="2:11" ht="12.75">
      <c r="B805" s="717" t="s">
        <v>216</v>
      </c>
      <c r="C805" s="703">
        <f t="shared" ref="C805:C815" si="79">SUM(D805+H805)</f>
        <v>145755</v>
      </c>
      <c r="D805" s="703">
        <v>3630</v>
      </c>
      <c r="E805" s="703">
        <v>1663</v>
      </c>
      <c r="F805" s="703">
        <v>1564</v>
      </c>
      <c r="G805" s="703">
        <v>403</v>
      </c>
      <c r="H805" s="703">
        <v>142125</v>
      </c>
      <c r="I805" s="703">
        <v>25418</v>
      </c>
      <c r="J805" s="703">
        <v>42207</v>
      </c>
      <c r="K805" s="718">
        <v>74500</v>
      </c>
    </row>
    <row r="806" spans="2:11" ht="12.75">
      <c r="B806" s="717" t="s">
        <v>217</v>
      </c>
      <c r="C806" s="703">
        <f t="shared" si="79"/>
        <v>171713</v>
      </c>
      <c r="D806" s="705">
        <v>3501</v>
      </c>
      <c r="E806" s="705">
        <v>1634</v>
      </c>
      <c r="F806" s="705">
        <v>1235</v>
      </c>
      <c r="G806" s="706">
        <v>632</v>
      </c>
      <c r="H806" s="703">
        <v>168212</v>
      </c>
      <c r="I806" s="705">
        <v>29512</v>
      </c>
      <c r="J806" s="705">
        <v>49145</v>
      </c>
      <c r="K806" s="719">
        <v>89555</v>
      </c>
    </row>
    <row r="807" spans="2:11" ht="12.75">
      <c r="B807" s="717" t="s">
        <v>218</v>
      </c>
      <c r="C807" s="703">
        <f>SUM(D807+H807)</f>
        <v>145602</v>
      </c>
      <c r="D807" s="703">
        <v>3291</v>
      </c>
      <c r="E807" s="704">
        <v>1621</v>
      </c>
      <c r="F807" s="704">
        <v>1390</v>
      </c>
      <c r="G807" s="703">
        <v>280</v>
      </c>
      <c r="H807" s="703">
        <v>142311</v>
      </c>
      <c r="I807" s="703">
        <v>25191</v>
      </c>
      <c r="J807" s="703">
        <v>41794</v>
      </c>
      <c r="K807" s="718">
        <v>75326</v>
      </c>
    </row>
    <row r="808" spans="2:11" ht="12.75">
      <c r="B808" s="717" t="s">
        <v>219</v>
      </c>
      <c r="C808" s="703">
        <f>SUM(D808+H808)</f>
        <v>150373</v>
      </c>
      <c r="D808" s="529">
        <v>2826</v>
      </c>
      <c r="E808" s="708">
        <v>1233</v>
      </c>
      <c r="F808" s="698">
        <v>1118</v>
      </c>
      <c r="G808" s="698">
        <v>475</v>
      </c>
      <c r="H808" s="529">
        <v>147547</v>
      </c>
      <c r="I808" s="708">
        <v>28306</v>
      </c>
      <c r="J808" s="708">
        <v>40535</v>
      </c>
      <c r="K808" s="720">
        <v>78706</v>
      </c>
    </row>
    <row r="809" spans="2:11" ht="12.75">
      <c r="B809" s="717" t="s">
        <v>220</v>
      </c>
      <c r="C809" s="703">
        <f t="shared" si="79"/>
        <v>157880</v>
      </c>
      <c r="D809" s="703">
        <v>3242</v>
      </c>
      <c r="E809" s="704">
        <v>1632</v>
      </c>
      <c r="F809" s="704">
        <v>1361</v>
      </c>
      <c r="G809" s="703">
        <v>249</v>
      </c>
      <c r="H809" s="703">
        <v>154638</v>
      </c>
      <c r="I809" s="703">
        <v>30478</v>
      </c>
      <c r="J809" s="703">
        <v>43813</v>
      </c>
      <c r="K809" s="718">
        <v>80347</v>
      </c>
    </row>
    <row r="810" spans="2:11" ht="12.75">
      <c r="B810" s="717" t="s">
        <v>221</v>
      </c>
      <c r="C810" s="703">
        <f>SUM(D810+H810)</f>
        <v>143062</v>
      </c>
      <c r="D810" s="530">
        <v>3380</v>
      </c>
      <c r="E810" s="705">
        <v>1705</v>
      </c>
      <c r="F810" s="706">
        <v>1237</v>
      </c>
      <c r="G810" s="706">
        <v>438</v>
      </c>
      <c r="H810" s="703">
        <v>139682</v>
      </c>
      <c r="I810" s="705">
        <v>26891</v>
      </c>
      <c r="J810" s="705">
        <v>45026</v>
      </c>
      <c r="K810" s="719">
        <v>67765</v>
      </c>
    </row>
    <row r="811" spans="2:11" ht="12.75">
      <c r="B811" s="717" t="s">
        <v>222</v>
      </c>
      <c r="C811" s="703">
        <f t="shared" si="79"/>
        <v>150735</v>
      </c>
      <c r="D811" s="530">
        <v>3542</v>
      </c>
      <c r="E811" s="705">
        <v>1475</v>
      </c>
      <c r="F811" s="705">
        <v>1669</v>
      </c>
      <c r="G811" s="706">
        <v>398</v>
      </c>
      <c r="H811" s="703">
        <v>147193</v>
      </c>
      <c r="I811" s="705">
        <v>24660</v>
      </c>
      <c r="J811" s="705">
        <v>45770</v>
      </c>
      <c r="K811" s="719">
        <v>76763</v>
      </c>
    </row>
    <row r="812" spans="2:11" ht="12.75">
      <c r="B812" s="717" t="s">
        <v>223</v>
      </c>
      <c r="C812" s="703">
        <f t="shared" si="79"/>
        <v>153716</v>
      </c>
      <c r="D812" s="703">
        <v>3971</v>
      </c>
      <c r="E812" s="704">
        <v>1882</v>
      </c>
      <c r="F812" s="704">
        <v>1766</v>
      </c>
      <c r="G812" s="703">
        <v>323</v>
      </c>
      <c r="H812" s="703">
        <v>149745</v>
      </c>
      <c r="I812" s="703">
        <v>26122</v>
      </c>
      <c r="J812" s="703">
        <v>51264</v>
      </c>
      <c r="K812" s="718">
        <v>72359</v>
      </c>
    </row>
    <row r="813" spans="2:11" ht="12.75">
      <c r="B813" s="721" t="s">
        <v>224</v>
      </c>
      <c r="C813" s="703">
        <f>SUM(D813+H813)</f>
        <v>141811</v>
      </c>
      <c r="D813" s="530">
        <v>3613</v>
      </c>
      <c r="E813" s="705">
        <v>1762</v>
      </c>
      <c r="F813" s="705">
        <v>1478</v>
      </c>
      <c r="G813" s="705">
        <v>373</v>
      </c>
      <c r="H813" s="704">
        <v>138198</v>
      </c>
      <c r="I813" s="705">
        <v>24782</v>
      </c>
      <c r="J813" s="705">
        <v>47887</v>
      </c>
      <c r="K813" s="719">
        <v>65529</v>
      </c>
    </row>
    <row r="814" spans="2:11" ht="12.75">
      <c r="B814" s="722" t="s">
        <v>225</v>
      </c>
      <c r="C814" s="703">
        <f>SUM(D814+H814)</f>
        <v>160182</v>
      </c>
      <c r="D814" s="705">
        <v>3525</v>
      </c>
      <c r="E814" s="705">
        <v>1413</v>
      </c>
      <c r="F814" s="705">
        <v>1694</v>
      </c>
      <c r="G814" s="705">
        <v>418</v>
      </c>
      <c r="H814" s="705">
        <v>156657</v>
      </c>
      <c r="I814" s="705">
        <v>26273</v>
      </c>
      <c r="J814" s="705">
        <v>53250</v>
      </c>
      <c r="K814" s="719">
        <v>77134</v>
      </c>
    </row>
    <row r="815" spans="2:11" ht="12.75">
      <c r="B815" s="722" t="s">
        <v>226</v>
      </c>
      <c r="C815" s="703">
        <f t="shared" si="79"/>
        <v>132948</v>
      </c>
      <c r="D815" s="705">
        <v>4099</v>
      </c>
      <c r="E815" s="705">
        <v>2454</v>
      </c>
      <c r="F815" s="705">
        <v>1331</v>
      </c>
      <c r="G815" s="705">
        <v>314</v>
      </c>
      <c r="H815" s="705">
        <v>128849</v>
      </c>
      <c r="I815" s="705">
        <v>23103</v>
      </c>
      <c r="J815" s="705">
        <v>43279</v>
      </c>
      <c r="K815" s="719">
        <v>62467</v>
      </c>
    </row>
    <row r="816" spans="2:11" ht="15">
      <c r="B816" s="723"/>
      <c r="C816" s="704"/>
      <c r="D816" s="704"/>
      <c r="E816" s="704"/>
      <c r="F816" s="704"/>
      <c r="G816" s="704"/>
      <c r="H816" s="704"/>
      <c r="I816" s="704"/>
      <c r="J816" s="704"/>
      <c r="K816" s="724"/>
    </row>
    <row r="817" spans="2:11" ht="12.75">
      <c r="B817" s="725">
        <v>2022</v>
      </c>
      <c r="C817" s="697">
        <f t="shared" ref="C817:K817" si="80">SUM(C804:C815)</f>
        <v>1790325</v>
      </c>
      <c r="D817" s="697">
        <f>SUM(D804:D815)</f>
        <v>42549</v>
      </c>
      <c r="E817" s="697">
        <f t="shared" si="80"/>
        <v>20271</v>
      </c>
      <c r="F817" s="697">
        <f t="shared" si="80"/>
        <v>17477</v>
      </c>
      <c r="G817" s="697">
        <f>SUM(G804:G815)</f>
        <v>4801</v>
      </c>
      <c r="H817" s="697">
        <f t="shared" si="80"/>
        <v>1747776</v>
      </c>
      <c r="I817" s="697">
        <f t="shared" si="80"/>
        <v>313362</v>
      </c>
      <c r="J817" s="697">
        <f t="shared" si="80"/>
        <v>547234</v>
      </c>
      <c r="K817" s="726">
        <f t="shared" si="80"/>
        <v>887180</v>
      </c>
    </row>
    <row r="818" spans="2:11" ht="12.75">
      <c r="B818" s="690"/>
      <c r="C818" s="691"/>
      <c r="D818" s="691"/>
      <c r="E818" s="691"/>
      <c r="F818" s="691"/>
      <c r="G818" s="691"/>
      <c r="H818" s="691"/>
      <c r="I818" s="691"/>
      <c r="J818" s="691"/>
      <c r="K818" s="727"/>
    </row>
    <row r="819" spans="2:11" ht="12.75">
      <c r="B819" s="690"/>
      <c r="C819" s="1679" t="s">
        <v>239</v>
      </c>
      <c r="D819" s="1679"/>
      <c r="E819" s="1679"/>
      <c r="F819" s="1679"/>
      <c r="G819" s="1679"/>
      <c r="H819" s="1679"/>
      <c r="I819" s="1679"/>
      <c r="J819" s="1679"/>
      <c r="K819" s="1680"/>
    </row>
    <row r="820" spans="2:11" ht="12.75">
      <c r="B820" s="688"/>
      <c r="C820" s="691"/>
      <c r="D820" s="691"/>
      <c r="E820" s="691"/>
      <c r="F820" s="691"/>
      <c r="G820" s="691"/>
      <c r="H820" s="691"/>
      <c r="I820" s="691"/>
      <c r="J820" s="691"/>
      <c r="K820" s="727"/>
    </row>
    <row r="821" spans="2:11" ht="12.75">
      <c r="B821" s="728" t="s">
        <v>215</v>
      </c>
      <c r="C821" s="703">
        <f t="shared" ref="C821:C832" si="81">SUM(D821+H821)</f>
        <v>41417613</v>
      </c>
      <c r="D821" s="703">
        <v>218194</v>
      </c>
      <c r="E821" s="703">
        <v>60008</v>
      </c>
      <c r="F821" s="703">
        <v>88025</v>
      </c>
      <c r="G821" s="703">
        <v>70161</v>
      </c>
      <c r="H821" s="703">
        <v>41199419</v>
      </c>
      <c r="I821" s="703">
        <v>6311434</v>
      </c>
      <c r="J821" s="703">
        <v>12395663</v>
      </c>
      <c r="K821" s="718">
        <v>22492322</v>
      </c>
    </row>
    <row r="822" spans="2:11" ht="12.75">
      <c r="B822" s="728" t="s">
        <v>216</v>
      </c>
      <c r="C822" s="703">
        <f t="shared" si="81"/>
        <v>44315521</v>
      </c>
      <c r="D822" s="703">
        <v>207947</v>
      </c>
      <c r="E822" s="703">
        <v>57220</v>
      </c>
      <c r="F822" s="703">
        <v>93239</v>
      </c>
      <c r="G822" s="703">
        <v>57488</v>
      </c>
      <c r="H822" s="703">
        <v>44107574</v>
      </c>
      <c r="I822" s="703">
        <v>6984362</v>
      </c>
      <c r="J822" s="703">
        <v>12039817</v>
      </c>
      <c r="K822" s="718">
        <v>25083395</v>
      </c>
    </row>
    <row r="823" spans="2:11" ht="12.75">
      <c r="B823" s="728" t="s">
        <v>217</v>
      </c>
      <c r="C823" s="703">
        <f t="shared" si="81"/>
        <v>52715184</v>
      </c>
      <c r="D823" s="705">
        <v>217652</v>
      </c>
      <c r="E823" s="705">
        <v>55251</v>
      </c>
      <c r="F823" s="705">
        <v>71208</v>
      </c>
      <c r="G823" s="706">
        <v>91193</v>
      </c>
      <c r="H823" s="703">
        <v>52497532</v>
      </c>
      <c r="I823" s="705">
        <v>8127831</v>
      </c>
      <c r="J823" s="705">
        <v>14165091</v>
      </c>
      <c r="K823" s="719">
        <v>30204610</v>
      </c>
    </row>
    <row r="824" spans="2:11" ht="12.75">
      <c r="B824" s="728" t="s">
        <v>218</v>
      </c>
      <c r="C824" s="703">
        <f t="shared" si="81"/>
        <v>44374800</v>
      </c>
      <c r="D824" s="703">
        <v>186238</v>
      </c>
      <c r="E824" s="704">
        <v>54803</v>
      </c>
      <c r="F824" s="704">
        <v>88023</v>
      </c>
      <c r="G824" s="703">
        <v>43412</v>
      </c>
      <c r="H824" s="703">
        <v>44188562</v>
      </c>
      <c r="I824" s="703">
        <v>7004264</v>
      </c>
      <c r="J824" s="703">
        <v>12007379</v>
      </c>
      <c r="K824" s="718">
        <v>25176919</v>
      </c>
    </row>
    <row r="825" spans="2:11" ht="12.75">
      <c r="B825" s="728" t="s">
        <v>219</v>
      </c>
      <c r="C825" s="703">
        <f t="shared" si="81"/>
        <v>45801623</v>
      </c>
      <c r="D825" s="708">
        <v>173560</v>
      </c>
      <c r="E825" s="708">
        <v>41398</v>
      </c>
      <c r="F825" s="708">
        <v>64805</v>
      </c>
      <c r="G825" s="708">
        <v>67357</v>
      </c>
      <c r="H825" s="708">
        <v>45628063</v>
      </c>
      <c r="I825" s="708">
        <v>7902441</v>
      </c>
      <c r="J825" s="708">
        <v>11652113</v>
      </c>
      <c r="K825" s="720">
        <v>26073509</v>
      </c>
    </row>
    <row r="826" spans="2:11" ht="12.75">
      <c r="B826" s="728" t="s">
        <v>220</v>
      </c>
      <c r="C826" s="703">
        <f t="shared" si="81"/>
        <v>47759774</v>
      </c>
      <c r="D826" s="703">
        <v>179412</v>
      </c>
      <c r="E826" s="704">
        <v>55060</v>
      </c>
      <c r="F826" s="704">
        <v>84608</v>
      </c>
      <c r="G826" s="703">
        <v>39744</v>
      </c>
      <c r="H826" s="703">
        <v>47580362</v>
      </c>
      <c r="I826" s="703">
        <v>8498078</v>
      </c>
      <c r="J826" s="703">
        <v>12333698</v>
      </c>
      <c r="K826" s="718">
        <v>26748586</v>
      </c>
    </row>
    <row r="827" spans="2:11" ht="12.75">
      <c r="B827" s="728" t="s">
        <v>221</v>
      </c>
      <c r="C827" s="703">
        <f t="shared" si="81"/>
        <v>43234539</v>
      </c>
      <c r="D827" s="705">
        <v>195648</v>
      </c>
      <c r="E827" s="705">
        <v>59628</v>
      </c>
      <c r="F827" s="705">
        <v>73706</v>
      </c>
      <c r="G827" s="706">
        <v>62314</v>
      </c>
      <c r="H827" s="703">
        <v>43038891</v>
      </c>
      <c r="I827" s="705">
        <v>7333368</v>
      </c>
      <c r="J827" s="705">
        <v>12653809</v>
      </c>
      <c r="K827" s="719">
        <v>23051714</v>
      </c>
    </row>
    <row r="828" spans="2:11" ht="12.75">
      <c r="B828" s="728" t="s">
        <v>222</v>
      </c>
      <c r="C828" s="703">
        <f t="shared" si="81"/>
        <v>45662512</v>
      </c>
      <c r="D828" s="705">
        <v>200897</v>
      </c>
      <c r="E828" s="705">
        <v>49821</v>
      </c>
      <c r="F828" s="705">
        <v>95483</v>
      </c>
      <c r="G828" s="706">
        <v>55593</v>
      </c>
      <c r="H828" s="703">
        <v>45461615</v>
      </c>
      <c r="I828" s="705">
        <v>6651598</v>
      </c>
      <c r="J828" s="705">
        <v>12888844</v>
      </c>
      <c r="K828" s="719">
        <v>25921173</v>
      </c>
    </row>
    <row r="829" spans="2:11" ht="12.75">
      <c r="B829" s="728" t="s">
        <v>223</v>
      </c>
      <c r="C829" s="703">
        <f t="shared" si="81"/>
        <v>45320520</v>
      </c>
      <c r="D829" s="705">
        <v>216155</v>
      </c>
      <c r="E829" s="705">
        <v>63461</v>
      </c>
      <c r="F829" s="705">
        <v>105215</v>
      </c>
      <c r="G829" s="706">
        <v>47479</v>
      </c>
      <c r="H829" s="703">
        <v>45104365</v>
      </c>
      <c r="I829" s="705">
        <v>7009204</v>
      </c>
      <c r="J829" s="705">
        <v>13890386</v>
      </c>
      <c r="K829" s="719">
        <v>24204775</v>
      </c>
    </row>
    <row r="830" spans="2:11" ht="12.75">
      <c r="B830" s="728" t="s">
        <v>224</v>
      </c>
      <c r="C830" s="703">
        <f>SUM(D830+H830)</f>
        <v>42133413</v>
      </c>
      <c r="D830" s="705">
        <v>195121</v>
      </c>
      <c r="E830" s="705">
        <v>60390</v>
      </c>
      <c r="F830" s="705">
        <v>91985</v>
      </c>
      <c r="G830" s="705">
        <v>42746</v>
      </c>
      <c r="H830" s="704">
        <v>41938292</v>
      </c>
      <c r="I830" s="705">
        <v>6745125</v>
      </c>
      <c r="J830" s="705">
        <v>13325675</v>
      </c>
      <c r="K830" s="719">
        <v>21867492</v>
      </c>
    </row>
    <row r="831" spans="2:11" ht="12.75">
      <c r="B831" s="728" t="s">
        <v>225</v>
      </c>
      <c r="C831" s="703">
        <f>SUM(D831+H831)</f>
        <v>48529107</v>
      </c>
      <c r="D831" s="705">
        <v>215596</v>
      </c>
      <c r="E831" s="705">
        <v>48730</v>
      </c>
      <c r="F831" s="705">
        <v>104899</v>
      </c>
      <c r="G831" s="705">
        <v>61967</v>
      </c>
      <c r="H831" s="704">
        <v>48313511</v>
      </c>
      <c r="I831" s="705">
        <v>7047896</v>
      </c>
      <c r="J831" s="705">
        <v>15011518</v>
      </c>
      <c r="K831" s="719">
        <v>26254097</v>
      </c>
    </row>
    <row r="832" spans="2:11" ht="12.75">
      <c r="B832" s="728" t="s">
        <v>226</v>
      </c>
      <c r="C832" s="703">
        <f t="shared" si="81"/>
        <v>39712145</v>
      </c>
      <c r="D832" s="705">
        <v>218354</v>
      </c>
      <c r="E832" s="705">
        <v>83464</v>
      </c>
      <c r="F832" s="705">
        <v>85972</v>
      </c>
      <c r="G832" s="705">
        <v>48918</v>
      </c>
      <c r="H832" s="705">
        <v>39493791</v>
      </c>
      <c r="I832" s="705">
        <v>6317303</v>
      </c>
      <c r="J832" s="705">
        <v>12322075</v>
      </c>
      <c r="K832" s="719">
        <v>20854413</v>
      </c>
    </row>
    <row r="833" spans="2:11" ht="12.75">
      <c r="B833" s="690"/>
      <c r="C833" s="704"/>
      <c r="D833" s="704"/>
      <c r="E833" s="704"/>
      <c r="F833" s="704"/>
      <c r="G833" s="704"/>
      <c r="H833" s="704"/>
      <c r="I833" s="704"/>
      <c r="J833" s="704"/>
      <c r="K833" s="724"/>
    </row>
    <row r="834" spans="2:11" ht="12.75">
      <c r="B834" s="725">
        <v>2022</v>
      </c>
      <c r="C834" s="697">
        <f t="shared" ref="C834:K834" si="82">SUM(C821:C832)</f>
        <v>540976751</v>
      </c>
      <c r="D834" s="697">
        <f t="shared" si="82"/>
        <v>2424774</v>
      </c>
      <c r="E834" s="697">
        <f t="shared" si="82"/>
        <v>689234</v>
      </c>
      <c r="F834" s="697">
        <f t="shared" si="82"/>
        <v>1047168</v>
      </c>
      <c r="G834" s="697">
        <f t="shared" si="82"/>
        <v>688372</v>
      </c>
      <c r="H834" s="697">
        <f t="shared" si="82"/>
        <v>538551977</v>
      </c>
      <c r="I834" s="697">
        <f t="shared" si="82"/>
        <v>85932904</v>
      </c>
      <c r="J834" s="697">
        <f t="shared" si="82"/>
        <v>154686068</v>
      </c>
      <c r="K834" s="726">
        <f t="shared" si="82"/>
        <v>297933005</v>
      </c>
    </row>
    <row r="835" spans="2:11" ht="12.75">
      <c r="B835" s="729"/>
      <c r="C835" s="692"/>
      <c r="D835" s="692"/>
      <c r="E835" s="692"/>
      <c r="F835" s="692"/>
      <c r="G835" s="692"/>
      <c r="H835" s="692"/>
      <c r="I835" s="692"/>
      <c r="J835" s="692"/>
      <c r="K835" s="730"/>
    </row>
    <row r="836" spans="2:11" ht="12.75" customHeight="1">
      <c r="B836" s="1683" t="s">
        <v>203</v>
      </c>
      <c r="C836" s="1685" t="s">
        <v>18</v>
      </c>
      <c r="D836" s="1685" t="s">
        <v>204</v>
      </c>
      <c r="E836" s="1687" t="s">
        <v>205</v>
      </c>
      <c r="F836" s="1688"/>
      <c r="G836" s="1689"/>
      <c r="H836" s="1690" t="s">
        <v>206</v>
      </c>
      <c r="I836" s="1692" t="s">
        <v>207</v>
      </c>
      <c r="J836" s="1693"/>
      <c r="K836" s="1694"/>
    </row>
    <row r="837" spans="2:11" ht="11.25" customHeight="1">
      <c r="B837" s="1684"/>
      <c r="C837" s="1686"/>
      <c r="D837" s="1686"/>
      <c r="E837" s="1695" t="s">
        <v>244</v>
      </c>
      <c r="F837" s="1685" t="s">
        <v>245</v>
      </c>
      <c r="G837" s="1685" t="s">
        <v>246</v>
      </c>
      <c r="H837" s="1691"/>
      <c r="I837" s="1695" t="s">
        <v>211</v>
      </c>
      <c r="J837" s="1695" t="s">
        <v>20</v>
      </c>
      <c r="K837" s="1698" t="s">
        <v>212</v>
      </c>
    </row>
    <row r="838" spans="2:11" ht="11.25" customHeight="1">
      <c r="B838" s="1684"/>
      <c r="C838" s="1686"/>
      <c r="D838" s="1686"/>
      <c r="E838" s="1696"/>
      <c r="F838" s="1686"/>
      <c r="G838" s="1686"/>
      <c r="H838" s="1691"/>
      <c r="I838" s="1697"/>
      <c r="J838" s="1697"/>
      <c r="K838" s="1699"/>
    </row>
    <row r="839" spans="2:11" ht="12.75">
      <c r="B839" s="686">
        <v>0</v>
      </c>
      <c r="C839" s="693">
        <v>1</v>
      </c>
      <c r="D839" s="693">
        <v>2</v>
      </c>
      <c r="E839" s="694">
        <v>3</v>
      </c>
      <c r="F839" s="694">
        <v>4</v>
      </c>
      <c r="G839" s="693">
        <v>5</v>
      </c>
      <c r="H839" s="693">
        <v>6</v>
      </c>
      <c r="I839" s="693">
        <v>7</v>
      </c>
      <c r="J839" s="693">
        <v>8</v>
      </c>
      <c r="K839" s="731">
        <v>9</v>
      </c>
    </row>
    <row r="840" spans="2:11" ht="12.75">
      <c r="B840" s="688"/>
      <c r="C840" s="691"/>
      <c r="D840" s="691"/>
      <c r="E840" s="691"/>
      <c r="F840" s="691"/>
      <c r="G840" s="691"/>
      <c r="H840" s="691"/>
      <c r="I840" s="691"/>
      <c r="J840" s="691"/>
      <c r="K840" s="727"/>
    </row>
    <row r="841" spans="2:11" ht="12.75">
      <c r="B841" s="690"/>
      <c r="C841" s="1679" t="s">
        <v>240</v>
      </c>
      <c r="D841" s="1679"/>
      <c r="E841" s="1679"/>
      <c r="F841" s="1679"/>
      <c r="G841" s="1679"/>
      <c r="H841" s="1679"/>
      <c r="I841" s="1679"/>
      <c r="J841" s="1679"/>
      <c r="K841" s="1680"/>
    </row>
    <row r="842" spans="2:11" ht="12.75">
      <c r="B842" s="690"/>
      <c r="C842" s="695"/>
      <c r="D842" s="695"/>
      <c r="E842" s="695"/>
      <c r="F842" s="695"/>
      <c r="G842" s="695"/>
      <c r="H842" s="695"/>
      <c r="I842" s="695"/>
      <c r="J842" s="695"/>
      <c r="K842" s="732"/>
    </row>
    <row r="843" spans="2:11" ht="12.75">
      <c r="B843" s="728" t="s">
        <v>215</v>
      </c>
      <c r="C843" s="703">
        <f>SUM(D843+H843)</f>
        <v>81540312</v>
      </c>
      <c r="D843" s="703">
        <v>383441</v>
      </c>
      <c r="E843" s="703">
        <v>105618</v>
      </c>
      <c r="F843" s="703">
        <v>154926</v>
      </c>
      <c r="G843" s="703">
        <v>122897</v>
      </c>
      <c r="H843" s="703">
        <v>81156871</v>
      </c>
      <c r="I843" s="703">
        <v>12406999</v>
      </c>
      <c r="J843" s="703">
        <v>25423507</v>
      </c>
      <c r="K843" s="718">
        <v>43326365</v>
      </c>
    </row>
    <row r="844" spans="2:11" ht="12.75">
      <c r="B844" s="728" t="s">
        <v>216</v>
      </c>
      <c r="C844" s="703">
        <f t="shared" ref="C844:C854" si="83">SUM(D844+H844)</f>
        <v>86937401</v>
      </c>
      <c r="D844" s="703">
        <v>363670</v>
      </c>
      <c r="E844" s="703">
        <v>101110</v>
      </c>
      <c r="F844" s="703">
        <v>162776</v>
      </c>
      <c r="G844" s="703">
        <v>99784</v>
      </c>
      <c r="H844" s="703">
        <v>86573731</v>
      </c>
      <c r="I844" s="703">
        <v>13786907</v>
      </c>
      <c r="J844" s="703">
        <v>24464422</v>
      </c>
      <c r="K844" s="718">
        <v>48322402</v>
      </c>
    </row>
    <row r="845" spans="2:11" ht="12.75">
      <c r="B845" s="728" t="s">
        <v>217</v>
      </c>
      <c r="C845" s="703">
        <f t="shared" si="83"/>
        <v>103051210</v>
      </c>
      <c r="D845" s="705">
        <v>382119</v>
      </c>
      <c r="E845" s="705">
        <v>98278</v>
      </c>
      <c r="F845" s="705">
        <v>124804</v>
      </c>
      <c r="G845" s="706">
        <v>159037</v>
      </c>
      <c r="H845" s="703">
        <v>102669091</v>
      </c>
      <c r="I845" s="705">
        <v>15805014</v>
      </c>
      <c r="J845" s="705">
        <v>28954294</v>
      </c>
      <c r="K845" s="719">
        <v>57909783</v>
      </c>
    </row>
    <row r="846" spans="2:11" ht="12.75">
      <c r="B846" s="728" t="s">
        <v>218</v>
      </c>
      <c r="C846" s="703">
        <f t="shared" si="83"/>
        <v>87053121</v>
      </c>
      <c r="D846" s="703">
        <v>329773</v>
      </c>
      <c r="E846" s="704">
        <v>97499</v>
      </c>
      <c r="F846" s="704">
        <v>155766</v>
      </c>
      <c r="G846" s="704">
        <v>76508</v>
      </c>
      <c r="H846" s="703">
        <v>86723348</v>
      </c>
      <c r="I846" s="704">
        <v>13774817</v>
      </c>
      <c r="J846" s="704">
        <v>24579121</v>
      </c>
      <c r="K846" s="724">
        <v>48369410</v>
      </c>
    </row>
    <row r="847" spans="2:11" ht="12.75">
      <c r="B847" s="728" t="s">
        <v>219</v>
      </c>
      <c r="C847" s="703">
        <f t="shared" si="83"/>
        <v>89056072</v>
      </c>
      <c r="D847" s="708">
        <v>304934</v>
      </c>
      <c r="E847" s="708">
        <v>73562</v>
      </c>
      <c r="F847" s="708">
        <v>115029</v>
      </c>
      <c r="G847" s="708">
        <v>116343</v>
      </c>
      <c r="H847" s="708">
        <v>88751138</v>
      </c>
      <c r="I847" s="708">
        <v>15396025</v>
      </c>
      <c r="J847" s="708">
        <v>23625439</v>
      </c>
      <c r="K847" s="720">
        <v>49729674</v>
      </c>
    </row>
    <row r="848" spans="2:11" ht="12.75">
      <c r="B848" s="728" t="s">
        <v>220</v>
      </c>
      <c r="C848" s="703">
        <f t="shared" si="83"/>
        <v>93687430</v>
      </c>
      <c r="D848" s="703">
        <v>317337</v>
      </c>
      <c r="E848" s="704">
        <v>97932</v>
      </c>
      <c r="F848" s="704">
        <v>148082</v>
      </c>
      <c r="G848" s="704">
        <v>71323</v>
      </c>
      <c r="H848" s="703">
        <v>93370093</v>
      </c>
      <c r="I848" s="704">
        <v>16766104</v>
      </c>
      <c r="J848" s="704">
        <v>25076984</v>
      </c>
      <c r="K848" s="724">
        <v>51527005</v>
      </c>
    </row>
    <row r="849" spans="2:11" ht="12.75">
      <c r="B849" s="728" t="s">
        <v>221</v>
      </c>
      <c r="C849" s="703">
        <f>SUM(D849+H849)</f>
        <v>85038985</v>
      </c>
      <c r="D849" s="705">
        <v>342222</v>
      </c>
      <c r="E849" s="705">
        <v>103425</v>
      </c>
      <c r="F849" s="705">
        <v>128169</v>
      </c>
      <c r="G849" s="706">
        <v>110628</v>
      </c>
      <c r="H849" s="703">
        <v>84696763</v>
      </c>
      <c r="I849" s="705">
        <v>14565486</v>
      </c>
      <c r="J849" s="705">
        <v>25746411</v>
      </c>
      <c r="K849" s="719">
        <v>44384866</v>
      </c>
    </row>
    <row r="850" spans="2:11" ht="12.75">
      <c r="B850" s="728" t="s">
        <v>222</v>
      </c>
      <c r="C850" s="703">
        <f>SUM(D850+H850)</f>
        <v>89548694</v>
      </c>
      <c r="D850" s="705">
        <v>353745</v>
      </c>
      <c r="E850" s="705">
        <v>87553</v>
      </c>
      <c r="F850" s="705">
        <v>166829</v>
      </c>
      <c r="G850" s="706">
        <v>99363</v>
      </c>
      <c r="H850" s="703">
        <v>89194949</v>
      </c>
      <c r="I850" s="705">
        <v>13197437</v>
      </c>
      <c r="J850" s="705">
        <v>26156739</v>
      </c>
      <c r="K850" s="719">
        <v>49840773</v>
      </c>
    </row>
    <row r="851" spans="2:11" ht="12.75">
      <c r="B851" s="728" t="s">
        <v>223</v>
      </c>
      <c r="C851" s="703">
        <f t="shared" si="83"/>
        <v>89482874</v>
      </c>
      <c r="D851" s="703">
        <v>380405</v>
      </c>
      <c r="E851" s="704">
        <v>112486</v>
      </c>
      <c r="F851" s="704">
        <v>183824</v>
      </c>
      <c r="G851" s="704">
        <v>84095</v>
      </c>
      <c r="H851" s="703">
        <v>89102469</v>
      </c>
      <c r="I851" s="704">
        <v>13855411</v>
      </c>
      <c r="J851" s="704">
        <v>28815167</v>
      </c>
      <c r="K851" s="724">
        <v>46431891</v>
      </c>
    </row>
    <row r="852" spans="2:11" ht="12.75">
      <c r="B852" s="728" t="s">
        <v>224</v>
      </c>
      <c r="C852" s="703">
        <f t="shared" si="83"/>
        <v>82599771</v>
      </c>
      <c r="D852" s="705">
        <v>347817</v>
      </c>
      <c r="E852" s="705">
        <v>107294</v>
      </c>
      <c r="F852" s="705">
        <v>165045</v>
      </c>
      <c r="G852" s="705">
        <v>75478</v>
      </c>
      <c r="H852" s="704">
        <v>82251954</v>
      </c>
      <c r="I852" s="705">
        <v>13173978</v>
      </c>
      <c r="J852" s="705">
        <v>27140711</v>
      </c>
      <c r="K852" s="719">
        <v>41937265</v>
      </c>
    </row>
    <row r="853" spans="2:11" ht="12.75">
      <c r="B853" s="728" t="s">
        <v>225</v>
      </c>
      <c r="C853" s="703">
        <f t="shared" si="83"/>
        <v>95899993</v>
      </c>
      <c r="D853" s="705">
        <v>378723</v>
      </c>
      <c r="E853" s="705">
        <v>85883</v>
      </c>
      <c r="F853" s="705">
        <v>183907</v>
      </c>
      <c r="G853" s="705">
        <v>108933</v>
      </c>
      <c r="H853" s="704">
        <v>95521270</v>
      </c>
      <c r="I853" s="705">
        <v>14100167</v>
      </c>
      <c r="J853" s="705">
        <v>30680146</v>
      </c>
      <c r="K853" s="719">
        <v>50740957</v>
      </c>
    </row>
    <row r="854" spans="2:11" ht="12.75">
      <c r="B854" s="728" t="s">
        <v>226</v>
      </c>
      <c r="C854" s="703">
        <f t="shared" si="83"/>
        <v>78613452</v>
      </c>
      <c r="D854" s="705">
        <v>378787</v>
      </c>
      <c r="E854" s="705">
        <v>145111</v>
      </c>
      <c r="F854" s="705">
        <v>148850</v>
      </c>
      <c r="G854" s="706">
        <v>84826</v>
      </c>
      <c r="H854" s="707">
        <v>78234665</v>
      </c>
      <c r="I854" s="705">
        <v>12419798</v>
      </c>
      <c r="J854" s="705">
        <v>25385359</v>
      </c>
      <c r="K854" s="719">
        <v>40429508</v>
      </c>
    </row>
    <row r="855" spans="2:11" ht="12.75">
      <c r="B855" s="728"/>
      <c r="C855" s="702"/>
      <c r="D855" s="699"/>
      <c r="E855" s="700"/>
      <c r="F855" s="700"/>
      <c r="G855" s="700"/>
      <c r="H855" s="699"/>
      <c r="I855" s="700"/>
      <c r="J855" s="700"/>
      <c r="K855" s="733"/>
    </row>
    <row r="856" spans="2:11" ht="12.75">
      <c r="B856" s="725">
        <v>2022</v>
      </c>
      <c r="C856" s="701">
        <f t="shared" ref="C856:K856" si="84">SUM(C843:C854)</f>
        <v>1062509315</v>
      </c>
      <c r="D856" s="701">
        <f t="shared" si="84"/>
        <v>4262973</v>
      </c>
      <c r="E856" s="701">
        <f t="shared" si="84"/>
        <v>1215751</v>
      </c>
      <c r="F856" s="701">
        <f t="shared" si="84"/>
        <v>1838007</v>
      </c>
      <c r="G856" s="701">
        <f t="shared" si="84"/>
        <v>1209215</v>
      </c>
      <c r="H856" s="701">
        <f t="shared" si="84"/>
        <v>1058246342</v>
      </c>
      <c r="I856" s="701">
        <f t="shared" si="84"/>
        <v>169248143</v>
      </c>
      <c r="J856" s="701">
        <f t="shared" si="84"/>
        <v>316048300</v>
      </c>
      <c r="K856" s="734">
        <f t="shared" si="84"/>
        <v>572949899</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90"/>
      <c r="C859" s="696"/>
      <c r="D859" s="696"/>
      <c r="E859" s="735"/>
      <c r="F859" s="736" t="s">
        <v>241</v>
      </c>
      <c r="G859" s="736"/>
      <c r="H859" s="736"/>
      <c r="I859" s="736"/>
      <c r="J859" s="737"/>
      <c r="K859" s="738"/>
    </row>
    <row r="860" spans="2:11" ht="15.75">
      <c r="B860" s="394" t="s">
        <v>215</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83">
        <f t="shared" si="85"/>
        <v>649.28839035501801</v>
      </c>
    </row>
    <row r="861" spans="2:11" ht="15.75">
      <c r="B861" s="394" t="s">
        <v>216</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83">
        <f t="shared" si="86"/>
        <v>648.62284563758385</v>
      </c>
    </row>
    <row r="862" spans="2:11" ht="15.75">
      <c r="B862" s="394" t="s">
        <v>217</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83">
        <f t="shared" si="87"/>
        <v>646.63930545474852</v>
      </c>
    </row>
    <row r="863" spans="2:11" ht="15.75">
      <c r="B863" s="394" t="s">
        <v>218</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83">
        <f t="shared" si="88"/>
        <v>642.13432281018504</v>
      </c>
    </row>
    <row r="864" spans="2:11" ht="15.75">
      <c r="B864" s="394" t="s">
        <v>219</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83">
        <f t="shared" si="89"/>
        <v>631.8409524051533</v>
      </c>
    </row>
    <row r="865" spans="2:11" ht="15.75">
      <c r="B865" s="394" t="s">
        <v>220</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83">
        <f t="shared" si="90"/>
        <v>641.30589816670192</v>
      </c>
    </row>
    <row r="866" spans="2:11" ht="15.75">
      <c r="B866" s="394" t="s">
        <v>221</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83">
        <f t="shared" si="91"/>
        <v>654.98215893160182</v>
      </c>
    </row>
    <row r="867" spans="2:11" ht="15.75">
      <c r="B867" s="394" t="s">
        <v>222</v>
      </c>
      <c r="C867" s="424">
        <f t="shared" ref="C867:K867" si="92">C850/C811</f>
        <v>594.0802998639997</v>
      </c>
      <c r="D867" s="424">
        <f t="shared" si="92"/>
        <v>99.871541501976282</v>
      </c>
      <c r="E867" s="424">
        <f t="shared" si="92"/>
        <v>59.357966101694913</v>
      </c>
      <c r="F867" s="424">
        <f t="shared" si="92"/>
        <v>99.957459556620734</v>
      </c>
      <c r="G867" s="424">
        <f t="shared" si="92"/>
        <v>249.65577889447235</v>
      </c>
      <c r="H867" s="424">
        <f t="shared" si="92"/>
        <v>605.97276365044536</v>
      </c>
      <c r="I867" s="424">
        <f t="shared" si="92"/>
        <v>535.1758718572587</v>
      </c>
      <c r="J867" s="424">
        <f t="shared" si="92"/>
        <v>571.48217172820625</v>
      </c>
      <c r="K867" s="683">
        <f t="shared" si="92"/>
        <v>649.2812031838256</v>
      </c>
    </row>
    <row r="868" spans="2:11" ht="15.75">
      <c r="B868" s="394" t="s">
        <v>223</v>
      </c>
      <c r="C868" s="424">
        <f t="shared" ref="C868:K868" si="93">C851/C812</f>
        <v>582.13116396471412</v>
      </c>
      <c r="D868" s="424">
        <f t="shared" si="93"/>
        <v>95.79576932762528</v>
      </c>
      <c r="E868" s="424">
        <f t="shared" si="93"/>
        <v>59.769394261424019</v>
      </c>
      <c r="F868" s="424">
        <f t="shared" si="93"/>
        <v>104.09060022650057</v>
      </c>
      <c r="G868" s="424">
        <f t="shared" si="93"/>
        <v>260.35603715170276</v>
      </c>
      <c r="H868" s="424">
        <f t="shared" si="93"/>
        <v>595.02800761294202</v>
      </c>
      <c r="I868" s="424">
        <f t="shared" si="93"/>
        <v>530.41156879258858</v>
      </c>
      <c r="J868" s="424">
        <f t="shared" si="93"/>
        <v>562.09361345193508</v>
      </c>
      <c r="K868" s="683">
        <f t="shared" si="93"/>
        <v>641.68784809076965</v>
      </c>
    </row>
    <row r="869" spans="2:11" ht="15.75">
      <c r="B869" s="394" t="s">
        <v>224</v>
      </c>
      <c r="C869" s="424">
        <f t="shared" ref="C869:K869" si="94">C852/C813</f>
        <v>582.46377925548791</v>
      </c>
      <c r="D869" s="424">
        <f t="shared" si="94"/>
        <v>96.268198173263215</v>
      </c>
      <c r="E869" s="424">
        <f t="shared" si="94"/>
        <v>60.893303064699204</v>
      </c>
      <c r="F869" s="424">
        <f t="shared" si="94"/>
        <v>111.66779431664412</v>
      </c>
      <c r="G869" s="424">
        <f t="shared" si="94"/>
        <v>202.35388739946382</v>
      </c>
      <c r="H869" s="424">
        <f t="shared" si="94"/>
        <v>595.17470585681417</v>
      </c>
      <c r="I869" s="424">
        <f t="shared" si="94"/>
        <v>531.59462513114352</v>
      </c>
      <c r="J869" s="424">
        <f t="shared" si="94"/>
        <v>566.76574018000713</v>
      </c>
      <c r="K869" s="683">
        <f t="shared" si="94"/>
        <v>639.98023775732884</v>
      </c>
    </row>
    <row r="870" spans="2:11" ht="15.75">
      <c r="B870" s="394" t="s">
        <v>225</v>
      </c>
      <c r="C870" s="424">
        <f t="shared" ref="C870:K870" si="95">C853/C814</f>
        <v>598.69394189109892</v>
      </c>
      <c r="D870" s="424">
        <f t="shared" si="95"/>
        <v>107.43914893617021</v>
      </c>
      <c r="E870" s="424">
        <f t="shared" si="95"/>
        <v>60.780608634111822</v>
      </c>
      <c r="F870" s="424">
        <f t="shared" si="95"/>
        <v>108.56375442739079</v>
      </c>
      <c r="G870" s="424">
        <f t="shared" si="95"/>
        <v>260.60526315789474</v>
      </c>
      <c r="H870" s="424">
        <f t="shared" si="95"/>
        <v>609.74785678265255</v>
      </c>
      <c r="I870" s="424">
        <f t="shared" si="95"/>
        <v>536.67898603128685</v>
      </c>
      <c r="J870" s="424">
        <f t="shared" si="95"/>
        <v>576.1529765258216</v>
      </c>
      <c r="K870" s="683">
        <f t="shared" si="95"/>
        <v>657.82867477377033</v>
      </c>
    </row>
    <row r="871" spans="2:11" ht="16.5" thickBot="1">
      <c r="B871" s="403" t="s">
        <v>226</v>
      </c>
      <c r="C871" s="425">
        <f>C854/C815</f>
        <v>591.30977525047388</v>
      </c>
      <c r="D871" s="425">
        <f>D854/D815</f>
        <v>92.409612100512319</v>
      </c>
      <c r="E871" s="425">
        <f t="shared" ref="E871:K871" si="96">E854/E815</f>
        <v>59.13243683781581</v>
      </c>
      <c r="F871" s="425">
        <f t="shared" si="96"/>
        <v>111.83320811419985</v>
      </c>
      <c r="G871" s="425">
        <f t="shared" si="96"/>
        <v>270.14649681528664</v>
      </c>
      <c r="H871" s="425">
        <f t="shared" si="96"/>
        <v>607.18100256889852</v>
      </c>
      <c r="I871" s="425">
        <f t="shared" si="96"/>
        <v>537.58377699865821</v>
      </c>
      <c r="J871" s="425">
        <f t="shared" si="96"/>
        <v>586.55142216779495</v>
      </c>
      <c r="K871" s="685">
        <f t="shared" si="96"/>
        <v>647.21385691645185</v>
      </c>
    </row>
  </sheetData>
  <mergeCells count="260">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showGridLines="0" topLeftCell="A15" workbookViewId="0">
      <selection activeCell="Q48" sqref="Q48"/>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783" t="s">
        <v>372</v>
      </c>
      <c r="B1" s="1783"/>
      <c r="C1" s="1783"/>
      <c r="D1" s="1783"/>
      <c r="E1" s="1783"/>
      <c r="F1" s="1783"/>
      <c r="G1" s="1783"/>
      <c r="H1" s="1783"/>
      <c r="I1" s="1783"/>
      <c r="J1" s="1783"/>
      <c r="K1" s="1783"/>
      <c r="L1" s="1783"/>
      <c r="M1" s="1783"/>
      <c r="N1" s="1783"/>
    </row>
    <row r="2" spans="1:20" ht="13.5" thickBot="1">
      <c r="B2" s="603"/>
      <c r="C2" s="603"/>
      <c r="D2" s="603"/>
      <c r="E2" s="603"/>
      <c r="F2" s="603"/>
      <c r="G2" s="604" t="s">
        <v>278</v>
      </c>
      <c r="H2" s="603"/>
      <c r="I2" s="603"/>
      <c r="J2" s="603"/>
      <c r="K2" s="603"/>
      <c r="L2" s="603"/>
      <c r="M2" s="603"/>
      <c r="N2" s="603"/>
    </row>
    <row r="3" spans="1:20" ht="14.25" thickBot="1">
      <c r="A3" s="605" t="s">
        <v>279</v>
      </c>
      <c r="B3" s="606" t="s">
        <v>166</v>
      </c>
      <c r="C3" s="606" t="s">
        <v>167</v>
      </c>
      <c r="D3" s="606" t="s">
        <v>168</v>
      </c>
      <c r="E3" s="606" t="s">
        <v>169</v>
      </c>
      <c r="F3" s="606" t="s">
        <v>170</v>
      </c>
      <c r="G3" s="606" t="s">
        <v>171</v>
      </c>
      <c r="H3" s="606" t="s">
        <v>172</v>
      </c>
      <c r="I3" s="606" t="s">
        <v>173</v>
      </c>
      <c r="J3" s="606" t="s">
        <v>174</v>
      </c>
      <c r="K3" s="606" t="s">
        <v>175</v>
      </c>
      <c r="L3" s="606" t="s">
        <v>176</v>
      </c>
      <c r="M3" s="606" t="s">
        <v>177</v>
      </c>
      <c r="N3" s="606" t="s">
        <v>184</v>
      </c>
    </row>
    <row r="4" spans="1:20" ht="13.5">
      <c r="A4" s="607">
        <v>2004</v>
      </c>
      <c r="B4" s="608">
        <v>299.39999999999998</v>
      </c>
      <c r="C4" s="608">
        <v>296.39999999999998</v>
      </c>
      <c r="D4" s="608">
        <v>293.7</v>
      </c>
      <c r="E4" s="608">
        <v>293.5</v>
      </c>
      <c r="F4" s="608">
        <v>293.5</v>
      </c>
      <c r="G4" s="608">
        <v>291.60000000000002</v>
      </c>
      <c r="H4" s="608">
        <v>290.2</v>
      </c>
      <c r="I4" s="608">
        <v>286.3</v>
      </c>
      <c r="J4" s="608">
        <v>285.39999999999998</v>
      </c>
      <c r="K4" s="608">
        <v>285.10000000000002</v>
      </c>
      <c r="L4" s="608">
        <v>291.2</v>
      </c>
      <c r="M4" s="608">
        <v>297.8</v>
      </c>
      <c r="N4" s="609">
        <v>291.3</v>
      </c>
    </row>
    <row r="5" spans="1:20" ht="13.5">
      <c r="A5" s="610">
        <v>2005</v>
      </c>
      <c r="B5" s="611">
        <v>304.10000000000002</v>
      </c>
      <c r="C5" s="611">
        <v>308.10000000000002</v>
      </c>
      <c r="D5" s="611">
        <v>308.2</v>
      </c>
      <c r="E5" s="611">
        <v>310.89999999999998</v>
      </c>
      <c r="F5" s="611">
        <v>309.89999999999998</v>
      </c>
      <c r="G5" s="611">
        <v>309.10000000000002</v>
      </c>
      <c r="H5" s="611">
        <v>307</v>
      </c>
      <c r="I5" s="611">
        <v>300.60000000000002</v>
      </c>
      <c r="J5" s="611">
        <v>303.3</v>
      </c>
      <c r="K5" s="611">
        <v>304.3</v>
      </c>
      <c r="L5" s="611">
        <v>311.8</v>
      </c>
      <c r="M5" s="611">
        <v>315.5</v>
      </c>
      <c r="N5" s="612">
        <v>307.60000000000002</v>
      </c>
    </row>
    <row r="6" spans="1:20" ht="13.5">
      <c r="A6" s="610">
        <v>2006</v>
      </c>
      <c r="B6" s="611">
        <v>317.10000000000002</v>
      </c>
      <c r="C6" s="611">
        <v>319.89999999999998</v>
      </c>
      <c r="D6" s="611">
        <v>324</v>
      </c>
      <c r="E6" s="611">
        <v>319.5</v>
      </c>
      <c r="F6" s="611">
        <v>325.8</v>
      </c>
      <c r="G6" s="611">
        <v>323.8</v>
      </c>
      <c r="H6" s="611">
        <v>312.8</v>
      </c>
      <c r="I6" s="611">
        <v>313</v>
      </c>
      <c r="J6" s="611">
        <v>315.2</v>
      </c>
      <c r="K6" s="611">
        <v>311.2</v>
      </c>
      <c r="L6" s="611">
        <v>316.2</v>
      </c>
      <c r="M6" s="611">
        <v>321.8</v>
      </c>
      <c r="N6" s="612">
        <v>318.7</v>
      </c>
    </row>
    <row r="7" spans="1:20" ht="13.5">
      <c r="A7" s="610">
        <v>2007</v>
      </c>
      <c r="B7" s="611">
        <v>325.7</v>
      </c>
      <c r="C7" s="611">
        <v>327.9</v>
      </c>
      <c r="D7" s="611">
        <v>329.1</v>
      </c>
      <c r="E7" s="611">
        <v>329.9</v>
      </c>
      <c r="F7" s="611">
        <v>328.7</v>
      </c>
      <c r="G7" s="611">
        <v>330</v>
      </c>
      <c r="H7" s="611">
        <v>327.9</v>
      </c>
      <c r="I7" s="611">
        <v>324</v>
      </c>
      <c r="J7" s="611">
        <v>329.3</v>
      </c>
      <c r="K7" s="611">
        <v>312.8</v>
      </c>
      <c r="L7" s="611">
        <v>317.5</v>
      </c>
      <c r="M7" s="611">
        <v>319</v>
      </c>
      <c r="N7" s="612">
        <v>325.39999999999998</v>
      </c>
    </row>
    <row r="8" spans="1:20" ht="13.5">
      <c r="A8" s="610">
        <v>2008</v>
      </c>
      <c r="B8" s="611">
        <v>326.5</v>
      </c>
      <c r="C8" s="611">
        <v>327</v>
      </c>
      <c r="D8" s="611">
        <v>324.5</v>
      </c>
      <c r="E8" s="611">
        <v>322.60000000000002</v>
      </c>
      <c r="F8" s="611">
        <v>325.7</v>
      </c>
      <c r="G8" s="611">
        <v>323.8</v>
      </c>
      <c r="H8" s="611">
        <v>317</v>
      </c>
      <c r="I8" s="611">
        <v>314.39999999999998</v>
      </c>
      <c r="J8" s="611">
        <v>314.60000000000002</v>
      </c>
      <c r="K8" s="611">
        <v>310.5</v>
      </c>
      <c r="L8" s="611">
        <v>315.10000000000002</v>
      </c>
      <c r="M8" s="611">
        <v>321.7</v>
      </c>
      <c r="N8" s="612">
        <v>320.39999999999998</v>
      </c>
    </row>
    <row r="9" spans="1:20" ht="13.5">
      <c r="A9" s="610">
        <v>2009</v>
      </c>
      <c r="B9" s="611">
        <v>322.2</v>
      </c>
      <c r="C9" s="611">
        <v>324.3</v>
      </c>
      <c r="D9" s="611">
        <v>325.89999999999998</v>
      </c>
      <c r="E9" s="611">
        <v>324.2</v>
      </c>
      <c r="F9" s="611">
        <v>325.3</v>
      </c>
      <c r="G9" s="611">
        <v>324.5</v>
      </c>
      <c r="H9" s="611">
        <v>323.3</v>
      </c>
      <c r="I9" s="611">
        <v>316.2</v>
      </c>
      <c r="J9" s="611">
        <v>320.10000000000002</v>
      </c>
      <c r="K9" s="611">
        <v>320</v>
      </c>
      <c r="L9" s="611">
        <v>324.5</v>
      </c>
      <c r="M9" s="611">
        <v>330</v>
      </c>
      <c r="N9" s="613">
        <v>323.60000000000002</v>
      </c>
    </row>
    <row r="10" spans="1:20" ht="13.5">
      <c r="A10" s="610">
        <v>2010</v>
      </c>
      <c r="B10" s="611">
        <v>333.4</v>
      </c>
      <c r="C10" s="611">
        <v>341.3</v>
      </c>
      <c r="D10" s="611">
        <v>335.1</v>
      </c>
      <c r="E10" s="611">
        <v>343.1</v>
      </c>
      <c r="F10" s="611">
        <v>346.2</v>
      </c>
      <c r="G10" s="611">
        <v>345.9</v>
      </c>
      <c r="H10" s="611">
        <v>340.4</v>
      </c>
      <c r="I10" s="611">
        <v>336.9</v>
      </c>
      <c r="J10" s="611">
        <v>334.2</v>
      </c>
      <c r="K10" s="611">
        <v>325.7</v>
      </c>
      <c r="L10" s="611">
        <v>326.39999999999998</v>
      </c>
      <c r="M10" s="611">
        <v>326.3</v>
      </c>
      <c r="N10" s="613">
        <v>335.8</v>
      </c>
    </row>
    <row r="11" spans="1:20" ht="13.5">
      <c r="A11" s="610">
        <v>2011</v>
      </c>
      <c r="B11" s="611">
        <v>325.60000000000002</v>
      </c>
      <c r="C11" s="611">
        <v>323.5</v>
      </c>
      <c r="D11" s="611">
        <v>322.8</v>
      </c>
      <c r="E11" s="611">
        <v>323</v>
      </c>
      <c r="F11" s="611">
        <v>326.89999999999998</v>
      </c>
      <c r="G11" s="611">
        <v>323.39999999999998</v>
      </c>
      <c r="H11" s="611">
        <v>321.10000000000002</v>
      </c>
      <c r="I11" s="611">
        <v>317.7</v>
      </c>
      <c r="J11" s="611">
        <v>313</v>
      </c>
      <c r="K11" s="611">
        <v>312.89999999999998</v>
      </c>
      <c r="L11" s="611">
        <v>315.60000000000002</v>
      </c>
      <c r="M11" s="611">
        <v>322.10000000000002</v>
      </c>
      <c r="N11" s="613">
        <v>320.7</v>
      </c>
    </row>
    <row r="12" spans="1:20" ht="13.5">
      <c r="A12" s="614">
        <v>2012</v>
      </c>
      <c r="B12" s="615">
        <v>324.89999999999998</v>
      </c>
      <c r="C12" s="615">
        <v>327.2</v>
      </c>
      <c r="D12" s="615">
        <v>329</v>
      </c>
      <c r="E12" s="615">
        <v>329.8</v>
      </c>
      <c r="F12" s="615">
        <v>334.6</v>
      </c>
      <c r="G12" s="615">
        <v>336.3</v>
      </c>
      <c r="H12" s="615">
        <v>330.7</v>
      </c>
      <c r="I12" s="615">
        <v>326.3</v>
      </c>
      <c r="J12" s="615">
        <v>325.7</v>
      </c>
      <c r="K12" s="615">
        <v>322</v>
      </c>
      <c r="L12" s="615">
        <v>327.2</v>
      </c>
      <c r="M12" s="615">
        <v>330.6</v>
      </c>
      <c r="N12" s="616">
        <v>328.9</v>
      </c>
    </row>
    <row r="13" spans="1:20" ht="13.5">
      <c r="A13" s="614">
        <v>2013</v>
      </c>
      <c r="B13" s="615">
        <v>334</v>
      </c>
      <c r="C13" s="615">
        <v>336.5</v>
      </c>
      <c r="D13" s="615">
        <v>334.9</v>
      </c>
      <c r="E13" s="615">
        <v>338</v>
      </c>
      <c r="F13" s="615">
        <v>338.8</v>
      </c>
      <c r="G13" s="615">
        <v>343</v>
      </c>
      <c r="H13" s="615">
        <v>338.6</v>
      </c>
      <c r="I13" s="615">
        <v>334</v>
      </c>
      <c r="J13" s="615">
        <v>329.8</v>
      </c>
      <c r="K13" s="615">
        <v>328.9</v>
      </c>
      <c r="L13" s="615">
        <v>331</v>
      </c>
      <c r="M13" s="615">
        <v>333.1</v>
      </c>
      <c r="N13" s="616">
        <v>335.2</v>
      </c>
      <c r="Q13"/>
      <c r="R13"/>
      <c r="S13"/>
      <c r="T13"/>
    </row>
    <row r="14" spans="1:20" ht="13.5">
      <c r="A14" s="614">
        <v>2014</v>
      </c>
      <c r="B14" s="615">
        <v>335.3</v>
      </c>
      <c r="C14" s="615">
        <v>339.5</v>
      </c>
      <c r="D14" s="615">
        <v>336</v>
      </c>
      <c r="E14" s="615">
        <v>338.1</v>
      </c>
      <c r="F14" s="615">
        <v>336</v>
      </c>
      <c r="G14" s="615">
        <v>336.1</v>
      </c>
      <c r="H14" s="615">
        <v>331.4</v>
      </c>
      <c r="I14" s="615">
        <v>332.4</v>
      </c>
      <c r="J14" s="615">
        <v>327.3</v>
      </c>
      <c r="K14" s="615">
        <v>326.3</v>
      </c>
      <c r="L14" s="615">
        <v>328.5</v>
      </c>
      <c r="M14" s="615">
        <v>340.6</v>
      </c>
      <c r="N14" s="616">
        <v>333.6</v>
      </c>
      <c r="Q14"/>
      <c r="R14"/>
      <c r="S14"/>
      <c r="T14"/>
    </row>
    <row r="15" spans="1:20" ht="13.5">
      <c r="A15" s="617">
        <v>2015</v>
      </c>
      <c r="B15" s="618">
        <v>336</v>
      </c>
      <c r="C15" s="618">
        <v>338.9</v>
      </c>
      <c r="D15" s="618">
        <v>339.7</v>
      </c>
      <c r="E15" s="618">
        <v>340.8</v>
      </c>
      <c r="F15" s="618">
        <v>346.1</v>
      </c>
      <c r="G15" s="618">
        <v>343.9</v>
      </c>
      <c r="H15" s="618">
        <v>339.4</v>
      </c>
      <c r="I15" s="618">
        <v>334</v>
      </c>
      <c r="J15" s="618">
        <v>332.9</v>
      </c>
      <c r="K15" s="618">
        <v>331.2</v>
      </c>
      <c r="L15" s="618">
        <v>332.8</v>
      </c>
      <c r="M15" s="618">
        <v>335.4</v>
      </c>
      <c r="N15" s="619">
        <v>337.6</v>
      </c>
      <c r="Q15"/>
      <c r="R15"/>
      <c r="S15"/>
      <c r="T15"/>
    </row>
    <row r="16" spans="1:20" ht="13.5">
      <c r="A16" s="617">
        <v>2016</v>
      </c>
      <c r="B16" s="618">
        <v>335.2</v>
      </c>
      <c r="C16" s="618">
        <v>337.7</v>
      </c>
      <c r="D16" s="618">
        <v>338.5</v>
      </c>
      <c r="E16" s="618">
        <v>340.3</v>
      </c>
      <c r="F16" s="618">
        <v>345.4</v>
      </c>
      <c r="G16" s="618">
        <v>342.5</v>
      </c>
      <c r="H16" s="618">
        <v>339.1</v>
      </c>
      <c r="I16" s="618">
        <v>336.7</v>
      </c>
      <c r="J16" s="618">
        <v>336</v>
      </c>
      <c r="K16" s="618">
        <v>338.1</v>
      </c>
      <c r="L16" s="618">
        <v>339.8</v>
      </c>
      <c r="M16" s="618">
        <v>343.5</v>
      </c>
      <c r="N16" s="619">
        <v>339.5</v>
      </c>
      <c r="Q16"/>
      <c r="R16"/>
      <c r="S16"/>
      <c r="T16"/>
    </row>
    <row r="17" spans="1:20" ht="13.5">
      <c r="A17" s="617">
        <v>2017</v>
      </c>
      <c r="B17" s="618">
        <v>343.84877560849145</v>
      </c>
      <c r="C17" s="618">
        <v>344.01260355448568</v>
      </c>
      <c r="D17" s="618">
        <v>345.08323788722237</v>
      </c>
      <c r="E17" s="618">
        <v>349.4260933003689</v>
      </c>
      <c r="F17" s="618">
        <v>351.85998819252393</v>
      </c>
      <c r="G17" s="618">
        <v>351.12109667545815</v>
      </c>
      <c r="H17" s="618">
        <v>346.75726994620067</v>
      </c>
      <c r="I17" s="618">
        <v>344.85589941972938</v>
      </c>
      <c r="J17" s="618">
        <v>342.09908231074832</v>
      </c>
      <c r="K17" s="618">
        <v>340.25607000681453</v>
      </c>
      <c r="L17" s="618">
        <v>343.96423731809307</v>
      </c>
      <c r="M17" s="618">
        <v>345.17611667491775</v>
      </c>
      <c r="N17" s="619">
        <v>345.73613890143946</v>
      </c>
      <c r="Q17"/>
      <c r="R17"/>
      <c r="S17"/>
      <c r="T17"/>
    </row>
    <row r="18" spans="1:20" ht="13.5">
      <c r="A18" s="617">
        <v>2018</v>
      </c>
      <c r="B18" s="618">
        <v>328.68883172082138</v>
      </c>
      <c r="C18" s="618">
        <v>335.33083028686195</v>
      </c>
      <c r="D18" s="618">
        <v>339.13477331184731</v>
      </c>
      <c r="E18" s="618">
        <v>352.1288362407397</v>
      </c>
      <c r="F18" s="618">
        <v>354.40806226015781</v>
      </c>
      <c r="G18" s="618">
        <v>352.31798629918734</v>
      </c>
      <c r="H18" s="618">
        <v>349.02563708344542</v>
      </c>
      <c r="I18" s="618">
        <v>347.00933631012759</v>
      </c>
      <c r="J18" s="618">
        <v>345.11329021489684</v>
      </c>
      <c r="K18" s="618">
        <v>347.11988043981063</v>
      </c>
      <c r="L18" s="618">
        <v>349.40972512323503</v>
      </c>
      <c r="M18" s="618">
        <v>350.98601398601369</v>
      </c>
      <c r="N18" s="619">
        <v>345.25543478260863</v>
      </c>
      <c r="Q18"/>
      <c r="R18"/>
      <c r="S18"/>
      <c r="T18"/>
    </row>
    <row r="19" spans="1:20" ht="13.5">
      <c r="A19" s="666">
        <v>2019</v>
      </c>
      <c r="B19" s="667">
        <v>354.37491656654714</v>
      </c>
      <c r="C19" s="667">
        <v>356.43838796545651</v>
      </c>
      <c r="D19" s="667">
        <v>357.2969949465724</v>
      </c>
      <c r="E19" s="667">
        <v>357.47446683623537</v>
      </c>
      <c r="F19" s="667">
        <v>361.2054005838466</v>
      </c>
      <c r="G19" s="667">
        <v>357.93540852897377</v>
      </c>
      <c r="H19" s="667">
        <v>354.2490676912646</v>
      </c>
      <c r="I19" s="667">
        <v>353.13528487554794</v>
      </c>
      <c r="J19" s="667">
        <v>352.05841293166753</v>
      </c>
      <c r="K19" s="667">
        <v>345</v>
      </c>
      <c r="L19" s="667">
        <v>349.6</v>
      </c>
      <c r="M19" s="667">
        <v>354.4</v>
      </c>
      <c r="N19" s="668">
        <v>354.2</v>
      </c>
    </row>
    <row r="20" spans="1:20" ht="13.5">
      <c r="A20" s="666">
        <v>2020</v>
      </c>
      <c r="B20" s="667">
        <v>354.8</v>
      </c>
      <c r="C20" s="667">
        <v>355</v>
      </c>
      <c r="D20" s="667">
        <v>356.13</v>
      </c>
      <c r="E20" s="667">
        <v>354.02</v>
      </c>
      <c r="F20" s="667">
        <v>356.2</v>
      </c>
      <c r="G20" s="667">
        <v>358.1</v>
      </c>
      <c r="H20" s="667">
        <v>352.8</v>
      </c>
      <c r="I20" s="667">
        <v>350.8</v>
      </c>
      <c r="J20" s="667">
        <v>346.7</v>
      </c>
      <c r="K20" s="667">
        <v>345</v>
      </c>
      <c r="L20" s="667">
        <v>347.8</v>
      </c>
      <c r="M20" s="667">
        <v>347.4</v>
      </c>
      <c r="N20" s="668">
        <v>352.3</v>
      </c>
    </row>
    <row r="21" spans="1:20" ht="13.5">
      <c r="A21" s="666">
        <v>2021</v>
      </c>
      <c r="B21" s="667">
        <v>350.5</v>
      </c>
      <c r="C21" s="667">
        <v>354.1</v>
      </c>
      <c r="D21" s="667">
        <v>354.1</v>
      </c>
      <c r="E21" s="667">
        <v>354.4</v>
      </c>
      <c r="F21" s="667">
        <v>353.4</v>
      </c>
      <c r="G21" s="667">
        <v>352.5</v>
      </c>
      <c r="H21" s="667">
        <v>348.2</v>
      </c>
      <c r="I21" s="667">
        <v>348.4</v>
      </c>
      <c r="J21" s="667">
        <v>343.2</v>
      </c>
      <c r="K21" s="667">
        <v>402.6</v>
      </c>
      <c r="L21" s="667">
        <v>345.6</v>
      </c>
      <c r="M21" s="667">
        <v>347</v>
      </c>
      <c r="N21" s="668">
        <v>349.8</v>
      </c>
    </row>
    <row r="22" spans="1:20" ht="14.25" thickBot="1">
      <c r="A22" s="620">
        <v>2022</v>
      </c>
      <c r="B22" s="621">
        <v>350.1</v>
      </c>
      <c r="C22" s="621">
        <v>354.4</v>
      </c>
      <c r="D22" s="621">
        <v>351</v>
      </c>
      <c r="E22" s="621">
        <v>354.6</v>
      </c>
      <c r="F22" s="621">
        <v>353.3</v>
      </c>
      <c r="G22" s="621">
        <v>351.4</v>
      </c>
      <c r="H22" s="621">
        <v>352</v>
      </c>
      <c r="I22" s="621">
        <v>350.9</v>
      </c>
      <c r="J22" s="621">
        <v>347.5</v>
      </c>
      <c r="K22" s="621">
        <v>349.1</v>
      </c>
      <c r="L22" s="621">
        <v>348</v>
      </c>
      <c r="M22" s="621">
        <v>348.7</v>
      </c>
      <c r="N22" s="622">
        <v>351</v>
      </c>
    </row>
    <row r="23" spans="1:20">
      <c r="Q23"/>
      <c r="R23"/>
      <c r="S23"/>
      <c r="T23"/>
    </row>
    <row r="24" spans="1:20" ht="13.5" thickBot="1">
      <c r="B24" s="603"/>
      <c r="C24" s="603"/>
      <c r="D24" s="603"/>
      <c r="E24" s="603"/>
      <c r="F24" s="603"/>
      <c r="G24" s="623" t="s">
        <v>280</v>
      </c>
      <c r="H24" s="603"/>
      <c r="I24" s="603"/>
      <c r="J24" s="603"/>
      <c r="K24" s="603"/>
      <c r="L24" s="603"/>
      <c r="M24" s="603"/>
      <c r="N24" s="624"/>
      <c r="Q24"/>
      <c r="R24"/>
      <c r="S24"/>
      <c r="T24"/>
    </row>
    <row r="25" spans="1:20" ht="14.25" thickBot="1">
      <c r="A25" s="605" t="s">
        <v>279</v>
      </c>
      <c r="B25" s="606" t="s">
        <v>166</v>
      </c>
      <c r="C25" s="606" t="s">
        <v>167</v>
      </c>
      <c r="D25" s="606" t="s">
        <v>168</v>
      </c>
      <c r="E25" s="606" t="s">
        <v>169</v>
      </c>
      <c r="F25" s="606" t="s">
        <v>170</v>
      </c>
      <c r="G25" s="606" t="s">
        <v>171</v>
      </c>
      <c r="H25" s="606" t="s">
        <v>172</v>
      </c>
      <c r="I25" s="606" t="s">
        <v>173</v>
      </c>
      <c r="J25" s="606" t="s">
        <v>174</v>
      </c>
      <c r="K25" s="606" t="s">
        <v>175</v>
      </c>
      <c r="L25" s="606" t="s">
        <v>176</v>
      </c>
      <c r="M25" s="606" t="s">
        <v>177</v>
      </c>
      <c r="N25" s="606" t="s">
        <v>184</v>
      </c>
      <c r="Q25"/>
      <c r="R25"/>
      <c r="S25"/>
      <c r="T25"/>
    </row>
    <row r="26" spans="1:20" ht="13.5">
      <c r="A26" s="607">
        <v>2004</v>
      </c>
      <c r="B26" s="608">
        <v>272.2</v>
      </c>
      <c r="C26" s="608">
        <v>271.5</v>
      </c>
      <c r="D26" s="608">
        <v>272</v>
      </c>
      <c r="E26" s="608">
        <v>273.10000000000002</v>
      </c>
      <c r="F26" s="608">
        <v>267.2</v>
      </c>
      <c r="G26" s="608">
        <v>269.60000000000002</v>
      </c>
      <c r="H26" s="608">
        <v>261.5</v>
      </c>
      <c r="I26" s="608">
        <v>261.39999999999998</v>
      </c>
      <c r="J26" s="608">
        <v>264.8</v>
      </c>
      <c r="K26" s="608">
        <v>267</v>
      </c>
      <c r="L26" s="608">
        <v>266.39999999999998</v>
      </c>
      <c r="M26" s="608">
        <v>271.3</v>
      </c>
      <c r="N26" s="609">
        <v>267.3</v>
      </c>
      <c r="Q26"/>
      <c r="R26"/>
      <c r="S26"/>
      <c r="T26"/>
    </row>
    <row r="27" spans="1:20" ht="13.5">
      <c r="A27" s="610">
        <v>2005</v>
      </c>
      <c r="B27" s="611">
        <v>272.10000000000002</v>
      </c>
      <c r="C27" s="611">
        <v>274.8</v>
      </c>
      <c r="D27" s="611">
        <v>271.8</v>
      </c>
      <c r="E27" s="611">
        <v>273.39999999999998</v>
      </c>
      <c r="F27" s="611">
        <v>271</v>
      </c>
      <c r="G27" s="611">
        <v>266.39999999999998</v>
      </c>
      <c r="H27" s="611">
        <v>264.60000000000002</v>
      </c>
      <c r="I27" s="611">
        <v>261.10000000000002</v>
      </c>
      <c r="J27" s="611">
        <v>266.60000000000002</v>
      </c>
      <c r="K27" s="611">
        <v>272.5</v>
      </c>
      <c r="L27" s="611">
        <v>270.60000000000002</v>
      </c>
      <c r="M27" s="611">
        <v>272.39999999999998</v>
      </c>
      <c r="N27" s="612">
        <v>269.2</v>
      </c>
      <c r="Q27"/>
      <c r="R27"/>
      <c r="S27"/>
      <c r="T27"/>
    </row>
    <row r="28" spans="1:20" ht="13.5">
      <c r="A28" s="610">
        <v>2006</v>
      </c>
      <c r="B28" s="611">
        <v>275.10000000000002</v>
      </c>
      <c r="C28" s="611">
        <v>273.39999999999998</v>
      </c>
      <c r="D28" s="611">
        <v>273.39999999999998</v>
      </c>
      <c r="E28" s="611">
        <v>272.89999999999998</v>
      </c>
      <c r="F28" s="611">
        <v>270.39999999999998</v>
      </c>
      <c r="G28" s="611">
        <v>264.2</v>
      </c>
      <c r="H28" s="611">
        <v>260.2</v>
      </c>
      <c r="I28" s="611">
        <v>258.10000000000002</v>
      </c>
      <c r="J28" s="611">
        <v>263.5</v>
      </c>
      <c r="K28" s="611">
        <v>263.89999999999998</v>
      </c>
      <c r="L28" s="611">
        <v>264.89999999999998</v>
      </c>
      <c r="M28" s="611">
        <v>266.89999999999998</v>
      </c>
      <c r="N28" s="612">
        <v>267.5</v>
      </c>
      <c r="Q28"/>
      <c r="R28"/>
      <c r="S28"/>
      <c r="T28"/>
    </row>
    <row r="29" spans="1:20" ht="13.5">
      <c r="A29" s="610">
        <v>2007</v>
      </c>
      <c r="B29" s="611">
        <v>274.10000000000002</v>
      </c>
      <c r="C29" s="611">
        <v>274.89999999999998</v>
      </c>
      <c r="D29" s="611">
        <v>274</v>
      </c>
      <c r="E29" s="611">
        <v>272.3</v>
      </c>
      <c r="F29" s="611">
        <v>271.89999999999998</v>
      </c>
      <c r="G29" s="611">
        <v>269.2</v>
      </c>
      <c r="H29" s="611">
        <v>267.89999999999998</v>
      </c>
      <c r="I29" s="611">
        <v>264.60000000000002</v>
      </c>
      <c r="J29" s="611">
        <v>266</v>
      </c>
      <c r="K29" s="611">
        <v>268.8</v>
      </c>
      <c r="L29" s="611">
        <v>269.10000000000002</v>
      </c>
      <c r="M29" s="611">
        <v>271.60000000000002</v>
      </c>
      <c r="N29" s="612">
        <v>270.2</v>
      </c>
      <c r="Q29"/>
      <c r="R29"/>
      <c r="S29"/>
      <c r="T29"/>
    </row>
    <row r="30" spans="1:20" ht="13.5">
      <c r="A30" s="610">
        <v>2008</v>
      </c>
      <c r="B30" s="611">
        <v>273.89999999999998</v>
      </c>
      <c r="C30" s="611">
        <v>274.89999999999998</v>
      </c>
      <c r="D30" s="611">
        <v>273.8</v>
      </c>
      <c r="E30" s="611">
        <v>270</v>
      </c>
      <c r="F30" s="611">
        <v>271.89999999999998</v>
      </c>
      <c r="G30" s="611">
        <v>270.5</v>
      </c>
      <c r="H30" s="611">
        <v>268.60000000000002</v>
      </c>
      <c r="I30" s="611">
        <v>265</v>
      </c>
      <c r="J30" s="611">
        <v>266.5</v>
      </c>
      <c r="K30" s="611">
        <v>266.60000000000002</v>
      </c>
      <c r="L30" s="611">
        <v>269.7</v>
      </c>
      <c r="M30" s="611">
        <v>274.60000000000002</v>
      </c>
      <c r="N30" s="612">
        <v>270.3</v>
      </c>
      <c r="Q30"/>
      <c r="R30"/>
      <c r="S30"/>
      <c r="T30"/>
    </row>
    <row r="31" spans="1:20" ht="13.5">
      <c r="A31" s="610">
        <v>2009</v>
      </c>
      <c r="B31" s="611">
        <v>276.8</v>
      </c>
      <c r="C31" s="611">
        <v>274.3</v>
      </c>
      <c r="D31" s="611">
        <v>276.39999999999998</v>
      </c>
      <c r="E31" s="611">
        <v>273.60000000000002</v>
      </c>
      <c r="F31" s="611">
        <v>273.8</v>
      </c>
      <c r="G31" s="611">
        <v>272.10000000000002</v>
      </c>
      <c r="H31" s="611">
        <v>268.60000000000002</v>
      </c>
      <c r="I31" s="611">
        <v>266.8</v>
      </c>
      <c r="J31" s="611">
        <v>269.5</v>
      </c>
      <c r="K31" s="611">
        <v>271.39999999999998</v>
      </c>
      <c r="L31" s="611">
        <v>275.60000000000002</v>
      </c>
      <c r="M31" s="611">
        <v>277.10000000000002</v>
      </c>
      <c r="N31" s="613">
        <v>272.8</v>
      </c>
      <c r="Q31"/>
      <c r="R31"/>
      <c r="S31"/>
      <c r="T31"/>
    </row>
    <row r="32" spans="1:20" ht="13.5">
      <c r="A32" s="610">
        <v>2010</v>
      </c>
      <c r="B32" s="611">
        <v>278.5</v>
      </c>
      <c r="C32" s="611">
        <v>282.10000000000002</v>
      </c>
      <c r="D32" s="611">
        <v>281.7</v>
      </c>
      <c r="E32" s="611">
        <v>280.5</v>
      </c>
      <c r="F32" s="611">
        <v>280.89999999999998</v>
      </c>
      <c r="G32" s="611">
        <v>279</v>
      </c>
      <c r="H32" s="611">
        <v>275</v>
      </c>
      <c r="I32" s="611">
        <v>272.89999999999998</v>
      </c>
      <c r="J32" s="611">
        <v>275.5</v>
      </c>
      <c r="K32" s="611">
        <v>275.10000000000002</v>
      </c>
      <c r="L32" s="611">
        <v>275</v>
      </c>
      <c r="M32" s="611">
        <v>277.5</v>
      </c>
      <c r="N32" s="613">
        <v>277.8</v>
      </c>
      <c r="Q32"/>
      <c r="R32"/>
      <c r="S32"/>
      <c r="T32"/>
    </row>
    <row r="33" spans="1:20" ht="13.5">
      <c r="A33" s="610">
        <v>2011</v>
      </c>
      <c r="B33" s="611">
        <v>280.2</v>
      </c>
      <c r="C33" s="611">
        <v>279.3</v>
      </c>
      <c r="D33" s="611">
        <v>279.5</v>
      </c>
      <c r="E33" s="611">
        <v>281.39999999999998</v>
      </c>
      <c r="F33" s="611">
        <v>279.7</v>
      </c>
      <c r="G33" s="611">
        <v>275.89999999999998</v>
      </c>
      <c r="H33" s="611">
        <v>274.2</v>
      </c>
      <c r="I33" s="611">
        <v>268.2</v>
      </c>
      <c r="J33" s="611">
        <v>259.3</v>
      </c>
      <c r="K33" s="611">
        <v>260.89999999999998</v>
      </c>
      <c r="L33" s="611">
        <v>262.89999999999998</v>
      </c>
      <c r="M33" s="611">
        <v>267.2</v>
      </c>
      <c r="N33" s="613">
        <v>271.2</v>
      </c>
      <c r="Q33"/>
      <c r="R33"/>
      <c r="S33"/>
      <c r="T33"/>
    </row>
    <row r="34" spans="1:20" s="603" customFormat="1" ht="13.5">
      <c r="A34" s="614">
        <v>2012</v>
      </c>
      <c r="B34" s="615">
        <v>270.2</v>
      </c>
      <c r="C34" s="615">
        <v>267.8</v>
      </c>
      <c r="D34" s="615">
        <v>269.60000000000002</v>
      </c>
      <c r="E34" s="615">
        <v>266.2</v>
      </c>
      <c r="F34" s="615">
        <v>265.3</v>
      </c>
      <c r="G34" s="615">
        <v>265.10000000000002</v>
      </c>
      <c r="H34" s="615">
        <v>259.10000000000002</v>
      </c>
      <c r="I34" s="615">
        <v>258.3</v>
      </c>
      <c r="J34" s="615">
        <v>258.89999999999998</v>
      </c>
      <c r="K34" s="615">
        <v>261.60000000000002</v>
      </c>
      <c r="L34" s="615">
        <v>263.2</v>
      </c>
      <c r="M34" s="615">
        <v>267</v>
      </c>
      <c r="N34" s="616">
        <v>264</v>
      </c>
      <c r="Q34"/>
      <c r="R34"/>
      <c r="S34"/>
      <c r="T34"/>
    </row>
    <row r="35" spans="1:20" s="603" customFormat="1" ht="13.5">
      <c r="A35" s="614">
        <v>2013</v>
      </c>
      <c r="B35" s="615">
        <v>269.39999999999998</v>
      </c>
      <c r="C35" s="615">
        <v>271.89999999999998</v>
      </c>
      <c r="D35" s="615">
        <v>270.60000000000002</v>
      </c>
      <c r="E35" s="615">
        <v>270.89999999999998</v>
      </c>
      <c r="F35" s="615">
        <v>266.89999999999998</v>
      </c>
      <c r="G35" s="615">
        <v>265.89999999999998</v>
      </c>
      <c r="H35" s="615">
        <v>262.5</v>
      </c>
      <c r="I35" s="615">
        <v>259.3</v>
      </c>
      <c r="J35" s="615">
        <v>261.2</v>
      </c>
      <c r="K35" s="615">
        <v>263.10000000000002</v>
      </c>
      <c r="L35" s="615">
        <v>265.5</v>
      </c>
      <c r="M35" s="615">
        <v>270.2</v>
      </c>
      <c r="N35" s="616">
        <v>266.10000000000002</v>
      </c>
      <c r="Q35"/>
      <c r="R35"/>
      <c r="S35"/>
      <c r="T35"/>
    </row>
    <row r="36" spans="1:20" s="603" customFormat="1" ht="13.5">
      <c r="A36" s="614">
        <v>2014</v>
      </c>
      <c r="B36" s="615">
        <v>273</v>
      </c>
      <c r="C36" s="615">
        <v>274.60000000000002</v>
      </c>
      <c r="D36" s="615">
        <v>271.8</v>
      </c>
      <c r="E36" s="615">
        <v>270.39999999999998</v>
      </c>
      <c r="F36" s="615">
        <v>268.39999999999998</v>
      </c>
      <c r="G36" s="615">
        <v>268.60000000000002</v>
      </c>
      <c r="H36" s="615">
        <v>264.5</v>
      </c>
      <c r="I36" s="615">
        <v>259.7</v>
      </c>
      <c r="J36" s="615">
        <v>261.60000000000002</v>
      </c>
      <c r="K36" s="615">
        <v>263.39999999999998</v>
      </c>
      <c r="L36" s="615">
        <v>264.39999999999998</v>
      </c>
      <c r="M36" s="615">
        <v>264.8</v>
      </c>
      <c r="N36" s="616">
        <v>267</v>
      </c>
      <c r="Q36"/>
      <c r="R36"/>
      <c r="S36"/>
      <c r="T36"/>
    </row>
    <row r="37" spans="1:20" s="603" customFormat="1" ht="13.5">
      <c r="A37" s="617">
        <v>2015</v>
      </c>
      <c r="B37" s="618">
        <v>270.5</v>
      </c>
      <c r="C37" s="618">
        <v>271.5</v>
      </c>
      <c r="D37" s="618">
        <v>272.60000000000002</v>
      </c>
      <c r="E37" s="618">
        <v>270.89999999999998</v>
      </c>
      <c r="F37" s="618">
        <v>273.3</v>
      </c>
      <c r="G37" s="618">
        <v>272</v>
      </c>
      <c r="H37" s="618">
        <v>267.8</v>
      </c>
      <c r="I37" s="618">
        <v>262.10000000000002</v>
      </c>
      <c r="J37" s="618">
        <v>261.39999999999998</v>
      </c>
      <c r="K37" s="618">
        <v>264.5</v>
      </c>
      <c r="L37" s="618">
        <v>266.60000000000002</v>
      </c>
      <c r="M37" s="618">
        <v>268.10000000000002</v>
      </c>
      <c r="N37" s="619">
        <v>267.89999999999998</v>
      </c>
      <c r="Q37"/>
      <c r="R37"/>
      <c r="S37"/>
      <c r="T37"/>
    </row>
    <row r="38" spans="1:20" ht="13.5">
      <c r="A38" s="617">
        <v>2016</v>
      </c>
      <c r="B38" s="618">
        <v>270.10000000000002</v>
      </c>
      <c r="C38" s="618">
        <v>272.10000000000002</v>
      </c>
      <c r="D38" s="618">
        <v>268.7</v>
      </c>
      <c r="E38" s="618">
        <v>267.7</v>
      </c>
      <c r="F38" s="618">
        <v>266.10000000000002</v>
      </c>
      <c r="G38" s="618">
        <v>263.60000000000002</v>
      </c>
      <c r="H38" s="618">
        <v>259.10000000000002</v>
      </c>
      <c r="I38" s="618">
        <v>256.7</v>
      </c>
      <c r="J38" s="618">
        <v>259.60000000000002</v>
      </c>
      <c r="K38" s="618">
        <v>263.8</v>
      </c>
      <c r="L38" s="618">
        <v>267.10000000000002</v>
      </c>
      <c r="M38" s="618">
        <v>271.10000000000002</v>
      </c>
      <c r="N38" s="619">
        <v>265.2</v>
      </c>
    </row>
    <row r="39" spans="1:20" ht="13.5">
      <c r="A39" s="617">
        <v>2017</v>
      </c>
      <c r="B39" s="618">
        <v>272.88640213541373</v>
      </c>
      <c r="C39" s="618">
        <v>276.25085307594861</v>
      </c>
      <c r="D39" s="618">
        <v>274.85711246631678</v>
      </c>
      <c r="E39" s="618">
        <v>274.82589285714283</v>
      </c>
      <c r="F39" s="618">
        <v>275.79789937320038</v>
      </c>
      <c r="G39" s="618">
        <v>275.68322171001125</v>
      </c>
      <c r="H39" s="618">
        <v>271.12366069701773</v>
      </c>
      <c r="I39" s="618">
        <v>265.89233861961111</v>
      </c>
      <c r="J39" s="618">
        <v>268.51868601734992</v>
      </c>
      <c r="K39" s="618">
        <v>269.27624185210152</v>
      </c>
      <c r="L39" s="618">
        <v>272.87214014486779</v>
      </c>
      <c r="M39" s="618">
        <v>275.60365369340764</v>
      </c>
      <c r="N39" s="619">
        <v>272.59345923219968</v>
      </c>
    </row>
    <row r="40" spans="1:20" ht="13.5">
      <c r="A40" s="617">
        <v>2018</v>
      </c>
      <c r="B40" s="618">
        <v>271.81169536218374</v>
      </c>
      <c r="C40" s="618">
        <v>271.62933094384721</v>
      </c>
      <c r="D40" s="618">
        <v>275.82298136645966</v>
      </c>
      <c r="E40" s="618">
        <v>276.47664184157117</v>
      </c>
      <c r="F40" s="618">
        <v>276.53879641485253</v>
      </c>
      <c r="G40" s="618">
        <v>273.5957050315024</v>
      </c>
      <c r="H40" s="618">
        <v>267.18371383829231</v>
      </c>
      <c r="I40" s="618">
        <v>262.45748745224398</v>
      </c>
      <c r="J40" s="618">
        <v>265.66096423017115</v>
      </c>
      <c r="K40" s="618">
        <v>270.12991512212</v>
      </c>
      <c r="L40" s="618">
        <v>273.99583766909478</v>
      </c>
      <c r="M40" s="618">
        <v>277.44326025733028</v>
      </c>
      <c r="N40" s="619">
        <v>271.5347702055667</v>
      </c>
    </row>
    <row r="41" spans="1:20" ht="13.5">
      <c r="A41" s="666">
        <v>2019</v>
      </c>
      <c r="B41" s="667">
        <v>281.27826336739287</v>
      </c>
      <c r="C41" s="667">
        <v>284.30536717690359</v>
      </c>
      <c r="D41" s="667">
        <v>286.22046450702811</v>
      </c>
      <c r="E41" s="667">
        <v>290.8767352564733</v>
      </c>
      <c r="F41" s="667">
        <v>285.31500572737696</v>
      </c>
      <c r="G41" s="667">
        <v>281.29946839929153</v>
      </c>
      <c r="H41" s="667">
        <v>274.8623926185175</v>
      </c>
      <c r="I41" s="667">
        <v>271.9152332887009</v>
      </c>
      <c r="J41" s="667">
        <v>273.41321243523339</v>
      </c>
      <c r="K41" s="667">
        <v>276.3</v>
      </c>
      <c r="L41" s="667">
        <v>279.2</v>
      </c>
      <c r="M41" s="667">
        <v>286.5</v>
      </c>
      <c r="N41" s="668">
        <v>286.2</v>
      </c>
    </row>
    <row r="42" spans="1:20" ht="13.5">
      <c r="A42" s="666">
        <v>2020</v>
      </c>
      <c r="B42" s="667">
        <v>286.2</v>
      </c>
      <c r="C42" s="667">
        <v>288.2</v>
      </c>
      <c r="D42" s="667">
        <v>287.13</v>
      </c>
      <c r="E42" s="667">
        <v>286.24</v>
      </c>
      <c r="F42" s="667">
        <v>285.8</v>
      </c>
      <c r="G42" s="667">
        <v>286</v>
      </c>
      <c r="H42" s="667">
        <v>280.5</v>
      </c>
      <c r="I42" s="667">
        <v>277.2</v>
      </c>
      <c r="J42" s="667">
        <v>277.2</v>
      </c>
      <c r="K42" s="667">
        <v>277.7</v>
      </c>
      <c r="L42" s="667">
        <v>281.60000000000002</v>
      </c>
      <c r="M42" s="667">
        <v>284.8</v>
      </c>
      <c r="N42" s="668">
        <v>282.8</v>
      </c>
    </row>
    <row r="43" spans="1:20" ht="13.5">
      <c r="A43" s="666">
        <v>2021</v>
      </c>
      <c r="B43" s="667">
        <v>288.3</v>
      </c>
      <c r="C43" s="667">
        <v>294.5</v>
      </c>
      <c r="D43" s="667">
        <v>289.10000000000002</v>
      </c>
      <c r="E43" s="667">
        <v>288.5</v>
      </c>
      <c r="F43" s="667">
        <v>287.5</v>
      </c>
      <c r="G43" s="667">
        <v>281.89999999999998</v>
      </c>
      <c r="H43" s="667">
        <v>275.89999999999998</v>
      </c>
      <c r="I43" s="667">
        <v>274.10000000000002</v>
      </c>
      <c r="J43" s="667">
        <v>275.2</v>
      </c>
      <c r="K43" s="667">
        <v>279.5</v>
      </c>
      <c r="L43" s="667">
        <v>281.5</v>
      </c>
      <c r="M43" s="667">
        <v>283</v>
      </c>
      <c r="N43" s="668">
        <v>283</v>
      </c>
    </row>
    <row r="44" spans="1:20" ht="14.25" thickBot="1">
      <c r="A44" s="620">
        <v>2022</v>
      </c>
      <c r="B44" s="621">
        <v>285.2</v>
      </c>
      <c r="C44" s="621">
        <v>286.8</v>
      </c>
      <c r="D44" s="621">
        <v>286.5</v>
      </c>
      <c r="E44" s="621">
        <v>288.10000000000002</v>
      </c>
      <c r="F44" s="621">
        <v>285.7</v>
      </c>
      <c r="G44" s="621">
        <v>281.39999999999998</v>
      </c>
      <c r="H44" s="621">
        <v>278</v>
      </c>
      <c r="I44" s="621">
        <v>274.3</v>
      </c>
      <c r="J44" s="621">
        <v>275.60000000000002</v>
      </c>
      <c r="K44" s="621">
        <v>279.60000000000002</v>
      </c>
      <c r="L44" s="621">
        <v>281.3</v>
      </c>
      <c r="M44" s="621">
        <v>283</v>
      </c>
      <c r="N44" s="622">
        <v>281.89999999999998</v>
      </c>
    </row>
    <row r="45" spans="1:20" ht="13.5" thickBot="1">
      <c r="B45" s="603"/>
      <c r="C45" s="603"/>
      <c r="D45" s="603"/>
      <c r="E45" s="603"/>
      <c r="F45" s="603"/>
      <c r="G45" s="623" t="s">
        <v>281</v>
      </c>
      <c r="H45" s="603"/>
      <c r="I45" s="603"/>
      <c r="J45" s="603"/>
      <c r="K45" s="603"/>
      <c r="L45" s="603"/>
      <c r="M45" s="603"/>
      <c r="N45" s="624"/>
    </row>
    <row r="46" spans="1:20" ht="14.25" thickBot="1">
      <c r="A46" s="605" t="s">
        <v>279</v>
      </c>
      <c r="B46" s="606" t="s">
        <v>166</v>
      </c>
      <c r="C46" s="606" t="s">
        <v>167</v>
      </c>
      <c r="D46" s="606" t="s">
        <v>168</v>
      </c>
      <c r="E46" s="606" t="s">
        <v>169</v>
      </c>
      <c r="F46" s="606" t="s">
        <v>170</v>
      </c>
      <c r="G46" s="606" t="s">
        <v>171</v>
      </c>
      <c r="H46" s="606" t="s">
        <v>172</v>
      </c>
      <c r="I46" s="606" t="s">
        <v>173</v>
      </c>
      <c r="J46" s="606" t="s">
        <v>174</v>
      </c>
      <c r="K46" s="606" t="s">
        <v>175</v>
      </c>
      <c r="L46" s="606" t="s">
        <v>176</v>
      </c>
      <c r="M46" s="606" t="s">
        <v>177</v>
      </c>
      <c r="N46" s="606" t="s">
        <v>184</v>
      </c>
    </row>
    <row r="47" spans="1:20" ht="13.5">
      <c r="A47" s="607">
        <v>2004</v>
      </c>
      <c r="B47" s="608">
        <v>240.7</v>
      </c>
      <c r="C47" s="608">
        <v>241.7</v>
      </c>
      <c r="D47" s="608">
        <v>243.7</v>
      </c>
      <c r="E47" s="608">
        <v>237.7</v>
      </c>
      <c r="F47" s="608">
        <v>240.8</v>
      </c>
      <c r="G47" s="608">
        <v>241.5</v>
      </c>
      <c r="H47" s="608">
        <v>243.3</v>
      </c>
      <c r="I47" s="608">
        <v>237.1</v>
      </c>
      <c r="J47" s="608">
        <v>241.6</v>
      </c>
      <c r="K47" s="608">
        <v>238.8</v>
      </c>
      <c r="L47" s="608">
        <v>245.7</v>
      </c>
      <c r="M47" s="608">
        <v>249.9</v>
      </c>
      <c r="N47" s="609">
        <v>242.4</v>
      </c>
    </row>
    <row r="48" spans="1:20" ht="13.5">
      <c r="A48" s="610">
        <v>2005</v>
      </c>
      <c r="B48" s="611">
        <v>253.1</v>
      </c>
      <c r="C48" s="611">
        <v>256.89999999999998</v>
      </c>
      <c r="D48" s="611">
        <v>255</v>
      </c>
      <c r="E48" s="611">
        <v>253.3</v>
      </c>
      <c r="F48" s="611">
        <v>253</v>
      </c>
      <c r="G48" s="611">
        <v>252.2</v>
      </c>
      <c r="H48" s="611">
        <v>251.1</v>
      </c>
      <c r="I48" s="611">
        <v>247.9</v>
      </c>
      <c r="J48" s="611">
        <v>246.7</v>
      </c>
      <c r="K48" s="611">
        <v>249.2</v>
      </c>
      <c r="L48" s="611">
        <v>250.4</v>
      </c>
      <c r="M48" s="611">
        <v>256.2</v>
      </c>
      <c r="N48" s="612">
        <v>251.9</v>
      </c>
    </row>
    <row r="49" spans="1:14" ht="13.5">
      <c r="A49" s="610">
        <v>2006</v>
      </c>
      <c r="B49" s="611">
        <v>257.8</v>
      </c>
      <c r="C49" s="611">
        <v>258.60000000000002</v>
      </c>
      <c r="D49" s="611">
        <v>259.39999999999998</v>
      </c>
      <c r="E49" s="611">
        <v>256.39999999999998</v>
      </c>
      <c r="F49" s="611">
        <v>257.60000000000002</v>
      </c>
      <c r="G49" s="611">
        <v>256.10000000000002</v>
      </c>
      <c r="H49" s="611">
        <v>250.4</v>
      </c>
      <c r="I49" s="611">
        <v>248.4</v>
      </c>
      <c r="J49" s="611">
        <v>249.2</v>
      </c>
      <c r="K49" s="611">
        <v>246.2</v>
      </c>
      <c r="L49" s="611">
        <v>246.3</v>
      </c>
      <c r="M49" s="611">
        <v>251</v>
      </c>
      <c r="N49" s="612">
        <v>253.1</v>
      </c>
    </row>
    <row r="50" spans="1:14" ht="13.5">
      <c r="A50" s="610">
        <v>2007</v>
      </c>
      <c r="B50" s="611">
        <v>257</v>
      </c>
      <c r="C50" s="611">
        <v>258.60000000000002</v>
      </c>
      <c r="D50" s="611">
        <v>258.5</v>
      </c>
      <c r="E50" s="611">
        <v>260.5</v>
      </c>
      <c r="F50" s="611">
        <v>258.8</v>
      </c>
      <c r="G50" s="611">
        <v>257.5</v>
      </c>
      <c r="H50" s="611">
        <v>254.5</v>
      </c>
      <c r="I50" s="611">
        <v>250.9</v>
      </c>
      <c r="J50" s="611">
        <v>249.3</v>
      </c>
      <c r="K50" s="611">
        <v>246.9</v>
      </c>
      <c r="L50" s="611">
        <v>251.1</v>
      </c>
      <c r="M50" s="611">
        <v>253</v>
      </c>
      <c r="N50" s="612">
        <v>254.3</v>
      </c>
    </row>
    <row r="51" spans="1:14" ht="13.5">
      <c r="A51" s="610">
        <v>2008</v>
      </c>
      <c r="B51" s="611">
        <v>260</v>
      </c>
      <c r="C51" s="611">
        <v>259.7</v>
      </c>
      <c r="D51" s="611">
        <v>256.5</v>
      </c>
      <c r="E51" s="611">
        <v>253.2</v>
      </c>
      <c r="F51" s="611">
        <v>257.89999999999998</v>
      </c>
      <c r="G51" s="611">
        <v>255.5</v>
      </c>
      <c r="H51" s="611">
        <v>249</v>
      </c>
      <c r="I51" s="611">
        <v>247.1</v>
      </c>
      <c r="J51" s="611">
        <v>246.8</v>
      </c>
      <c r="K51" s="611">
        <v>243.8</v>
      </c>
      <c r="L51" s="611">
        <v>247.6</v>
      </c>
      <c r="M51" s="611">
        <v>252.5</v>
      </c>
      <c r="N51" s="612">
        <v>252.2</v>
      </c>
    </row>
    <row r="52" spans="1:14" ht="13.5">
      <c r="A52" s="610">
        <v>2009</v>
      </c>
      <c r="B52" s="611">
        <v>254.8</v>
      </c>
      <c r="C52" s="611">
        <v>256.39999999999998</v>
      </c>
      <c r="D52" s="611">
        <v>258.2</v>
      </c>
      <c r="E52" s="611">
        <v>257.39999999999998</v>
      </c>
      <c r="F52" s="611">
        <v>257.39999999999998</v>
      </c>
      <c r="G52" s="611">
        <v>255.2</v>
      </c>
      <c r="H52" s="611">
        <v>253.6</v>
      </c>
      <c r="I52" s="611">
        <v>250.6</v>
      </c>
      <c r="J52" s="611">
        <v>251.8</v>
      </c>
      <c r="K52" s="611">
        <v>252.9</v>
      </c>
      <c r="L52" s="611">
        <v>255.6</v>
      </c>
      <c r="M52" s="611">
        <v>260.8</v>
      </c>
      <c r="N52" s="612">
        <v>255.4</v>
      </c>
    </row>
    <row r="53" spans="1:14" ht="13.5">
      <c r="A53" s="610">
        <v>2010</v>
      </c>
      <c r="B53" s="611">
        <v>261.8</v>
      </c>
      <c r="C53" s="611">
        <v>267.39999999999998</v>
      </c>
      <c r="D53" s="611">
        <v>265.7</v>
      </c>
      <c r="E53" s="611">
        <v>267.89999999999998</v>
      </c>
      <c r="F53" s="611">
        <v>268.8</v>
      </c>
      <c r="G53" s="611">
        <v>266.89999999999998</v>
      </c>
      <c r="H53" s="611">
        <v>264.39999999999998</v>
      </c>
      <c r="I53" s="611">
        <v>259.89999999999998</v>
      </c>
      <c r="J53" s="611">
        <v>258.10000000000002</v>
      </c>
      <c r="K53" s="611">
        <v>254.5</v>
      </c>
      <c r="L53" s="611">
        <v>258.10000000000002</v>
      </c>
      <c r="M53" s="611">
        <v>262.5</v>
      </c>
      <c r="N53" s="612">
        <v>262.8</v>
      </c>
    </row>
    <row r="54" spans="1:14" ht="13.5">
      <c r="A54" s="610">
        <v>2011</v>
      </c>
      <c r="B54" s="611">
        <v>262.7</v>
      </c>
      <c r="C54" s="611">
        <v>262.60000000000002</v>
      </c>
      <c r="D54" s="611">
        <v>262.2</v>
      </c>
      <c r="E54" s="611">
        <v>261.5</v>
      </c>
      <c r="F54" s="611">
        <v>261.2</v>
      </c>
      <c r="G54" s="611">
        <v>258</v>
      </c>
      <c r="H54" s="611">
        <v>256.2</v>
      </c>
      <c r="I54" s="611">
        <v>251.1</v>
      </c>
      <c r="J54" s="611">
        <v>250.5</v>
      </c>
      <c r="K54" s="611">
        <v>251.1</v>
      </c>
      <c r="L54" s="611">
        <v>253.3</v>
      </c>
      <c r="M54" s="611">
        <v>259.5</v>
      </c>
      <c r="N54" s="612">
        <v>257.2</v>
      </c>
    </row>
    <row r="55" spans="1:14" ht="13.5">
      <c r="A55" s="610">
        <v>2012</v>
      </c>
      <c r="B55" s="611">
        <v>263.39999999999998</v>
      </c>
      <c r="C55" s="611">
        <v>263.8</v>
      </c>
      <c r="D55" s="611">
        <v>264</v>
      </c>
      <c r="E55" s="611">
        <v>262.5</v>
      </c>
      <c r="F55" s="611">
        <v>265.3</v>
      </c>
      <c r="G55" s="611">
        <v>262.2</v>
      </c>
      <c r="H55" s="611">
        <v>260.3</v>
      </c>
      <c r="I55" s="611">
        <v>256</v>
      </c>
      <c r="J55" s="611">
        <v>256.2</v>
      </c>
      <c r="K55" s="611">
        <v>257.60000000000002</v>
      </c>
      <c r="L55" s="611">
        <v>260.7</v>
      </c>
      <c r="M55" s="611">
        <v>263.5</v>
      </c>
      <c r="N55" s="612">
        <v>261.3</v>
      </c>
    </row>
    <row r="56" spans="1:14" ht="13.5">
      <c r="A56" s="610">
        <v>2013</v>
      </c>
      <c r="B56" s="611">
        <v>263.7</v>
      </c>
      <c r="C56" s="611">
        <v>268.2</v>
      </c>
      <c r="D56" s="611">
        <v>266.3</v>
      </c>
      <c r="E56" s="611">
        <v>267.2</v>
      </c>
      <c r="F56" s="611">
        <v>267</v>
      </c>
      <c r="G56" s="611">
        <v>269.39999999999998</v>
      </c>
      <c r="H56" s="611">
        <v>265.3</v>
      </c>
      <c r="I56" s="611">
        <v>261.7</v>
      </c>
      <c r="J56" s="611">
        <v>261.2</v>
      </c>
      <c r="K56" s="611">
        <v>259.89999999999998</v>
      </c>
      <c r="L56" s="611">
        <v>263.3</v>
      </c>
      <c r="M56" s="611">
        <v>265.8</v>
      </c>
      <c r="N56" s="612">
        <v>264.8</v>
      </c>
    </row>
    <row r="57" spans="1:14" ht="13.5">
      <c r="A57" s="614">
        <v>2014</v>
      </c>
      <c r="B57" s="611">
        <v>267.7</v>
      </c>
      <c r="C57" s="611">
        <v>270.8</v>
      </c>
      <c r="D57" s="611">
        <v>267.3</v>
      </c>
      <c r="E57" s="611">
        <v>267.2</v>
      </c>
      <c r="F57" s="611">
        <v>267.7</v>
      </c>
      <c r="G57" s="611">
        <v>267.39999999999998</v>
      </c>
      <c r="H57" s="611">
        <v>264.89999999999998</v>
      </c>
      <c r="I57" s="611">
        <v>263.3</v>
      </c>
      <c r="J57" s="611">
        <v>260.39999999999998</v>
      </c>
      <c r="K57" s="611">
        <v>262</v>
      </c>
      <c r="L57" s="611">
        <v>263.3</v>
      </c>
      <c r="M57" s="611">
        <v>267.89999999999998</v>
      </c>
      <c r="N57" s="612">
        <v>265.7</v>
      </c>
    </row>
    <row r="58" spans="1:14" ht="13.5">
      <c r="A58" s="617">
        <v>2015</v>
      </c>
      <c r="B58" s="625">
        <v>270.89999999999998</v>
      </c>
      <c r="C58" s="625">
        <v>271.7</v>
      </c>
      <c r="D58" s="625">
        <v>270.89999999999998</v>
      </c>
      <c r="E58" s="625">
        <v>272.5</v>
      </c>
      <c r="F58" s="625">
        <v>274.8</v>
      </c>
      <c r="G58" s="625">
        <v>275.7</v>
      </c>
      <c r="H58" s="625">
        <v>272.39999999999998</v>
      </c>
      <c r="I58" s="625">
        <v>268.60000000000002</v>
      </c>
      <c r="J58" s="625">
        <v>266.3</v>
      </c>
      <c r="K58" s="625">
        <v>266.10000000000002</v>
      </c>
      <c r="L58" s="625">
        <v>268.7</v>
      </c>
      <c r="M58" s="625">
        <v>270.39999999999998</v>
      </c>
      <c r="N58" s="626">
        <v>270.5</v>
      </c>
    </row>
    <row r="59" spans="1:14" ht="13.5">
      <c r="A59" s="617">
        <v>2016</v>
      </c>
      <c r="B59" s="625">
        <v>271.7</v>
      </c>
      <c r="C59" s="625">
        <v>271.89999999999998</v>
      </c>
      <c r="D59" s="625">
        <v>270.2</v>
      </c>
      <c r="E59" s="625">
        <v>272.2</v>
      </c>
      <c r="F59" s="625">
        <v>275.5</v>
      </c>
      <c r="G59" s="625">
        <v>274.2</v>
      </c>
      <c r="H59" s="625">
        <v>270.5</v>
      </c>
      <c r="I59" s="625">
        <v>268.7</v>
      </c>
      <c r="J59" s="625">
        <v>268</v>
      </c>
      <c r="K59" s="625">
        <v>270</v>
      </c>
      <c r="L59" s="625">
        <v>273.2</v>
      </c>
      <c r="M59" s="625">
        <v>276.5</v>
      </c>
      <c r="N59" s="626">
        <v>271.8</v>
      </c>
    </row>
    <row r="60" spans="1:14" ht="13.5">
      <c r="A60" s="617">
        <v>2017</v>
      </c>
      <c r="B60" s="625">
        <v>276.69926282533487</v>
      </c>
      <c r="C60" s="625">
        <v>276.47892871209154</v>
      </c>
      <c r="D60" s="625">
        <v>278.22339935513622</v>
      </c>
      <c r="E60" s="625">
        <v>279.34229084700496</v>
      </c>
      <c r="F60" s="625">
        <v>281.69560720701139</v>
      </c>
      <c r="G60" s="625">
        <v>282.87137778735314</v>
      </c>
      <c r="H60" s="625">
        <v>277.47576558713354</v>
      </c>
      <c r="I60" s="625">
        <v>274.10388337620998</v>
      </c>
      <c r="J60" s="625">
        <v>273.58284883720944</v>
      </c>
      <c r="K60" s="625">
        <v>274.03936753791561</v>
      </c>
      <c r="L60" s="625">
        <v>275.29776603686923</v>
      </c>
      <c r="M60" s="625">
        <v>280.80114332380572</v>
      </c>
      <c r="N60" s="619">
        <v>277.62487398742144</v>
      </c>
    </row>
    <row r="61" spans="1:14" ht="13.5">
      <c r="A61" s="617">
        <v>2018</v>
      </c>
      <c r="B61" s="618">
        <v>279.54637865311327</v>
      </c>
      <c r="C61" s="618">
        <v>282.17688062735988</v>
      </c>
      <c r="D61" s="618">
        <v>283.66516998075673</v>
      </c>
      <c r="E61" s="618">
        <v>284.39577732607717</v>
      </c>
      <c r="F61" s="618">
        <v>286.91837000390598</v>
      </c>
      <c r="G61" s="618">
        <v>286.16812790097981</v>
      </c>
      <c r="H61" s="618">
        <v>281.7233466698047</v>
      </c>
      <c r="I61" s="618">
        <v>279.00896414342645</v>
      </c>
      <c r="J61" s="618">
        <v>276.36222177119254</v>
      </c>
      <c r="K61" s="618">
        <v>278.71065267650755</v>
      </c>
      <c r="L61" s="618">
        <v>284.00026838432649</v>
      </c>
      <c r="M61" s="618">
        <v>284.93782985955824</v>
      </c>
      <c r="N61" s="619">
        <v>282.28926615670917</v>
      </c>
    </row>
    <row r="62" spans="1:14" ht="13.5">
      <c r="A62" s="666">
        <v>2019</v>
      </c>
      <c r="B62" s="667">
        <v>287.03444832750858</v>
      </c>
      <c r="C62" s="667">
        <v>289.1459538749898</v>
      </c>
      <c r="D62" s="667">
        <v>288.5072199817875</v>
      </c>
      <c r="E62" s="667">
        <v>290.10412746204969</v>
      </c>
      <c r="F62" s="667">
        <v>292.71949231485786</v>
      </c>
      <c r="G62" s="667">
        <v>289.1722528130237</v>
      </c>
      <c r="H62" s="667">
        <v>284.60732456803191</v>
      </c>
      <c r="I62" s="667">
        <v>281.83476394849748</v>
      </c>
      <c r="J62" s="667">
        <v>281.74347936186393</v>
      </c>
      <c r="K62" s="667">
        <v>280</v>
      </c>
      <c r="L62" s="667">
        <v>283.39999999999998</v>
      </c>
      <c r="M62" s="667">
        <v>281.7</v>
      </c>
      <c r="N62" s="668">
        <v>280.2</v>
      </c>
    </row>
    <row r="63" spans="1:14" ht="13.5">
      <c r="A63" s="666">
        <v>2020</v>
      </c>
      <c r="B63" s="667">
        <v>288.10000000000002</v>
      </c>
      <c r="C63" s="667">
        <v>289.7</v>
      </c>
      <c r="D63" s="667">
        <v>291.47000000000003</v>
      </c>
      <c r="E63" s="667">
        <v>290.86</v>
      </c>
      <c r="F63" s="667">
        <v>294.3</v>
      </c>
      <c r="G63" s="667">
        <v>295</v>
      </c>
      <c r="H63" s="667">
        <v>291.7</v>
      </c>
      <c r="I63" s="667">
        <v>288</v>
      </c>
      <c r="J63" s="667">
        <v>285</v>
      </c>
      <c r="K63" s="667">
        <v>289.7</v>
      </c>
      <c r="L63" s="667">
        <v>286</v>
      </c>
      <c r="M63" s="667">
        <v>288.2</v>
      </c>
      <c r="N63" s="668">
        <v>289.89999999999998</v>
      </c>
    </row>
    <row r="64" spans="1:14" ht="13.5">
      <c r="A64" s="617">
        <v>2021</v>
      </c>
      <c r="B64" s="625">
        <v>291.3</v>
      </c>
      <c r="C64" s="625">
        <v>293.10000000000002</v>
      </c>
      <c r="D64" s="625">
        <v>291.60000000000002</v>
      </c>
      <c r="E64" s="625">
        <v>294.10000000000002</v>
      </c>
      <c r="F64" s="625">
        <v>295.60000000000002</v>
      </c>
      <c r="G64" s="625">
        <v>294.60000000000002</v>
      </c>
      <c r="H64" s="625">
        <v>290.5</v>
      </c>
      <c r="I64" s="625">
        <v>288.2</v>
      </c>
      <c r="J64" s="625">
        <v>286.10000000000002</v>
      </c>
      <c r="K64" s="625">
        <v>286</v>
      </c>
      <c r="L64" s="625">
        <v>287.7</v>
      </c>
      <c r="M64" s="625">
        <v>289.5</v>
      </c>
      <c r="N64" s="626">
        <v>290.60000000000002</v>
      </c>
    </row>
    <row r="65" spans="1:14" ht="14.25" thickBot="1">
      <c r="A65" s="620">
        <v>2022</v>
      </c>
      <c r="B65" s="621">
        <v>292.2</v>
      </c>
      <c r="C65" s="621">
        <v>293.10000000000002</v>
      </c>
      <c r="D65" s="621">
        <v>290.8</v>
      </c>
      <c r="E65" s="621">
        <v>293.3</v>
      </c>
      <c r="F65" s="621">
        <v>295.8</v>
      </c>
      <c r="G65" s="621">
        <v>295.2</v>
      </c>
      <c r="H65" s="621">
        <v>290.10000000000002</v>
      </c>
      <c r="I65" s="621">
        <v>287.8</v>
      </c>
      <c r="J65" s="621">
        <v>288.10000000000002</v>
      </c>
      <c r="K65" s="621">
        <v>288.5</v>
      </c>
      <c r="L65" s="621">
        <v>292.5</v>
      </c>
      <c r="M65" s="621">
        <v>291.5</v>
      </c>
      <c r="N65" s="622">
        <v>291.7</v>
      </c>
    </row>
    <row r="66" spans="1:14">
      <c r="I66" s="603"/>
    </row>
  </sheetData>
  <mergeCells count="1">
    <mergeCell ref="A1:N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43"/>
  <sheetViews>
    <sheetView showGridLines="0" topLeftCell="A130" zoomScale="75" workbookViewId="0">
      <selection activeCell="AC153" sqref="AC153"/>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785" t="s">
        <v>468</v>
      </c>
      <c r="B1" s="1785"/>
      <c r="C1" s="1785"/>
      <c r="D1" s="1785"/>
      <c r="E1" s="1785"/>
      <c r="F1" s="1785"/>
      <c r="G1" s="1785"/>
      <c r="H1" s="1785"/>
      <c r="I1" s="1785"/>
      <c r="J1" s="1785"/>
      <c r="K1" s="1785"/>
      <c r="L1" s="1785"/>
      <c r="M1" s="1785"/>
    </row>
    <row r="2" spans="1:29" ht="12.75" hidden="1" customHeight="1">
      <c r="A2" s="1785"/>
      <c r="B2" s="1785"/>
      <c r="C2" s="1785"/>
      <c r="D2" s="1785"/>
      <c r="E2" s="1785"/>
      <c r="F2" s="1785"/>
      <c r="G2" s="1785"/>
      <c r="H2" s="1785"/>
      <c r="I2" s="1785"/>
      <c r="J2" s="1785"/>
      <c r="K2" s="1785"/>
      <c r="L2" s="1785"/>
      <c r="M2" s="1785"/>
    </row>
    <row r="3" spans="1:29" ht="12.75" hidden="1" customHeight="1">
      <c r="A3" s="1785"/>
      <c r="B3" s="1785"/>
      <c r="C3" s="1785"/>
      <c r="D3" s="1785"/>
      <c r="E3" s="1785"/>
      <c r="F3" s="1785"/>
      <c r="G3" s="1785"/>
      <c r="H3" s="1785"/>
      <c r="I3" s="1785"/>
      <c r="J3" s="1785"/>
      <c r="K3" s="1785"/>
      <c r="L3" s="1785"/>
      <c r="M3" s="1785"/>
    </row>
    <row r="4" spans="1:29" ht="20.25">
      <c r="A4" s="814" t="s">
        <v>161</v>
      </c>
      <c r="B4" s="815"/>
      <c r="C4" s="815"/>
      <c r="D4" s="815"/>
    </row>
    <row r="6" spans="1:29" ht="13.5" customHeight="1" thickBot="1">
      <c r="A6" s="7">
        <v>2003</v>
      </c>
      <c r="B6" s="8"/>
      <c r="C6" s="8"/>
      <c r="D6" s="8"/>
      <c r="E6" s="8"/>
      <c r="F6" s="8"/>
      <c r="G6" s="8"/>
      <c r="H6" s="8"/>
      <c r="I6" s="8"/>
      <c r="J6" s="8"/>
      <c r="K6" s="8"/>
      <c r="L6" s="9" t="s">
        <v>162</v>
      </c>
      <c r="M6" s="8"/>
      <c r="N6" s="8"/>
      <c r="O6" s="8"/>
      <c r="P6" s="7">
        <v>2003</v>
      </c>
      <c r="Q6" s="1784" t="s">
        <v>163</v>
      </c>
      <c r="R6" s="1784"/>
      <c r="S6" s="1784"/>
      <c r="T6" s="669"/>
      <c r="U6" s="7">
        <v>2003</v>
      </c>
      <c r="V6" s="1784" t="s">
        <v>164</v>
      </c>
      <c r="W6" s="1786"/>
      <c r="X6" s="669"/>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784" t="s">
        <v>163</v>
      </c>
      <c r="Q15" s="1784"/>
      <c r="R15" s="1784"/>
      <c r="S15" s="1784"/>
      <c r="T15" s="8"/>
      <c r="U15" s="7">
        <v>2004</v>
      </c>
      <c r="V15" s="1784" t="s">
        <v>164</v>
      </c>
      <c r="W15" s="1784"/>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784" t="s">
        <v>163</v>
      </c>
      <c r="Q24" s="1784"/>
      <c r="R24" s="1784"/>
      <c r="S24" s="1784"/>
      <c r="T24" s="8"/>
      <c r="U24" s="7">
        <v>2005</v>
      </c>
      <c r="V24" s="1784" t="s">
        <v>164</v>
      </c>
      <c r="W24" s="1784"/>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784" t="s">
        <v>163</v>
      </c>
      <c r="Q33" s="1784"/>
      <c r="R33" s="1784"/>
      <c r="S33" s="1784"/>
      <c r="T33" s="8"/>
      <c r="U33" s="7">
        <v>2006</v>
      </c>
      <c r="V33" s="1784" t="s">
        <v>164</v>
      </c>
      <c r="W33" s="1784"/>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784" t="s">
        <v>163</v>
      </c>
      <c r="Q42" s="1784"/>
      <c r="R42" s="1784"/>
      <c r="S42" s="1784"/>
      <c r="T42" s="8"/>
      <c r="U42" s="7">
        <v>2007</v>
      </c>
      <c r="V42" s="1784" t="s">
        <v>164</v>
      </c>
      <c r="W42" s="1784"/>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784" t="s">
        <v>163</v>
      </c>
      <c r="Q51" s="1784"/>
      <c r="R51" s="1784"/>
      <c r="S51" s="1784"/>
      <c r="T51" s="8"/>
      <c r="U51" s="7">
        <v>2008</v>
      </c>
      <c r="V51" s="1784" t="s">
        <v>164</v>
      </c>
      <c r="W51" s="1784"/>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784" t="s">
        <v>163</v>
      </c>
      <c r="Q60" s="1784"/>
      <c r="R60" s="1784"/>
      <c r="S60" s="1784"/>
      <c r="T60" s="8"/>
      <c r="U60" s="7">
        <v>2009</v>
      </c>
      <c r="V60" s="1784" t="s">
        <v>164</v>
      </c>
      <c r="W60" s="1784"/>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784" t="s">
        <v>163</v>
      </c>
      <c r="Q69" s="1784"/>
      <c r="R69" s="1784"/>
      <c r="S69" s="1784"/>
      <c r="T69" s="8"/>
      <c r="U69" s="7">
        <v>2010</v>
      </c>
      <c r="V69" s="1784" t="s">
        <v>164</v>
      </c>
      <c r="W69" s="1784"/>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784" t="s">
        <v>163</v>
      </c>
      <c r="Q78" s="1784"/>
      <c r="R78" s="1784"/>
      <c r="S78" s="1784"/>
      <c r="T78" s="8"/>
      <c r="U78" s="7">
        <v>2011</v>
      </c>
      <c r="V78" s="1784" t="s">
        <v>164</v>
      </c>
      <c r="W78" s="1784"/>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784" t="s">
        <v>163</v>
      </c>
      <c r="Q87" s="1784"/>
      <c r="R87" s="1784"/>
      <c r="S87" s="1784"/>
      <c r="T87" s="8"/>
      <c r="U87" s="7">
        <v>2012</v>
      </c>
      <c r="V87" s="1784" t="s">
        <v>164</v>
      </c>
      <c r="W87" s="1784"/>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784" t="s">
        <v>163</v>
      </c>
      <c r="Q96" s="1784"/>
      <c r="R96" s="1784"/>
      <c r="S96" s="1784"/>
      <c r="T96" s="8"/>
      <c r="U96" s="7">
        <v>2013</v>
      </c>
      <c r="V96" s="1784" t="s">
        <v>164</v>
      </c>
      <c r="W96" s="1784"/>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784" t="s">
        <v>163</v>
      </c>
      <c r="Q105" s="1784"/>
      <c r="R105" s="1784"/>
      <c r="S105" s="1784"/>
      <c r="T105" s="8"/>
      <c r="U105" s="7">
        <v>2014</v>
      </c>
      <c r="V105" s="1784" t="s">
        <v>164</v>
      </c>
      <c r="W105" s="1784"/>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784" t="s">
        <v>163</v>
      </c>
      <c r="Q115" s="1784"/>
      <c r="R115" s="1784"/>
      <c r="S115" s="1784"/>
      <c r="T115" s="8"/>
      <c r="U115" s="7">
        <v>2015</v>
      </c>
      <c r="V115" s="1784" t="s">
        <v>164</v>
      </c>
      <c r="W115" s="1784"/>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784" t="s">
        <v>163</v>
      </c>
      <c r="Q125" s="1784"/>
      <c r="R125" s="1784"/>
      <c r="S125" s="1784"/>
      <c r="T125" s="8"/>
      <c r="U125" s="7">
        <v>2016</v>
      </c>
      <c r="V125" s="1784" t="s">
        <v>164</v>
      </c>
      <c r="W125" s="1784"/>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784" t="s">
        <v>163</v>
      </c>
      <c r="Q135" s="1784"/>
      <c r="R135" s="1784"/>
      <c r="S135" s="1784"/>
      <c r="T135" s="8"/>
      <c r="U135" s="7">
        <v>2017</v>
      </c>
      <c r="V135" s="1784" t="s">
        <v>164</v>
      </c>
      <c r="W135" s="1784"/>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8"/>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32"/>
    </row>
    <row r="145" spans="1:34" ht="16.5" thickBot="1">
      <c r="A145" s="7">
        <v>2018</v>
      </c>
      <c r="B145" s="8"/>
      <c r="C145" s="8"/>
      <c r="D145" s="8"/>
      <c r="E145" s="8"/>
      <c r="F145" s="8"/>
      <c r="G145" s="8"/>
      <c r="H145" s="8"/>
      <c r="I145" s="8"/>
      <c r="J145" s="8"/>
      <c r="K145" s="8"/>
      <c r="L145" s="9" t="s">
        <v>162</v>
      </c>
      <c r="M145" s="8"/>
      <c r="N145" s="41"/>
      <c r="O145" s="7">
        <v>2018</v>
      </c>
      <c r="P145" s="1784" t="s">
        <v>163</v>
      </c>
      <c r="Q145" s="1784"/>
      <c r="R145" s="1784"/>
      <c r="S145" s="1784"/>
      <c r="T145" s="8"/>
      <c r="U145" s="7">
        <v>2018</v>
      </c>
      <c r="V145" s="1784" t="s">
        <v>164</v>
      </c>
      <c r="W145" s="1784"/>
      <c r="X145" s="8"/>
      <c r="Y145" s="93">
        <v>2018</v>
      </c>
      <c r="Z145" s="8"/>
      <c r="AA145" s="28"/>
      <c r="AB145" s="3"/>
      <c r="AC145"/>
      <c r="AD145" s="632"/>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8">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784" t="s">
        <v>163</v>
      </c>
      <c r="Q155" s="1784"/>
      <c r="R155" s="1784"/>
      <c r="S155" s="1784"/>
      <c r="T155" s="8"/>
      <c r="U155" s="7">
        <v>2019</v>
      </c>
      <c r="V155" s="1784" t="s">
        <v>164</v>
      </c>
      <c r="W155" s="1784"/>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64">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32"/>
      <c r="AE160" s="3"/>
      <c r="AF160" s="3"/>
      <c r="AG160" s="3"/>
      <c r="AH160" s="3"/>
    </row>
    <row r="161" spans="1:34">
      <c r="A161" s="63" t="s">
        <v>188</v>
      </c>
      <c r="B161" s="64"/>
      <c r="C161" s="478"/>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32"/>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32"/>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32"/>
      <c r="AE163" s="3"/>
      <c r="AF163" s="3"/>
      <c r="AG163" s="3"/>
      <c r="AH163" s="3"/>
    </row>
    <row r="164" spans="1:34">
      <c r="AA164" s="3"/>
      <c r="AB164"/>
      <c r="AC164"/>
      <c r="AD164" s="632"/>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784" t="s">
        <v>163</v>
      </c>
      <c r="Q165" s="1784"/>
      <c r="R165" s="1784"/>
      <c r="S165" s="1784"/>
      <c r="T165" s="8"/>
      <c r="U165" s="7">
        <v>2020</v>
      </c>
      <c r="V165" s="1784" t="s">
        <v>164</v>
      </c>
      <c r="W165" s="1784"/>
      <c r="X165" s="8"/>
      <c r="Y165" s="93">
        <v>2021</v>
      </c>
      <c r="Z165" s="8"/>
      <c r="AA165" s="3"/>
      <c r="AB165"/>
      <c r="AC165"/>
      <c r="AD165" s="632"/>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78">
        <v>12293.668</v>
      </c>
      <c r="C167" s="678">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64">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79">
        <v>12953.451999999999</v>
      </c>
      <c r="C169" s="679">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79">
        <v>12820.403</v>
      </c>
      <c r="C170" s="679">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79"/>
      <c r="C171" s="680"/>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79">
        <v>10382.365</v>
      </c>
      <c r="C172" s="679">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81">
        <v>13188.183000000001</v>
      </c>
      <c r="C173" s="681">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784" t="s">
        <v>163</v>
      </c>
      <c r="Q175" s="1784"/>
      <c r="R175" s="1784"/>
      <c r="S175" s="1784"/>
      <c r="T175" s="8"/>
      <c r="U175" s="7">
        <v>2021</v>
      </c>
      <c r="V175" s="1784" t="s">
        <v>164</v>
      </c>
      <c r="W175" s="1784"/>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78">
        <v>13099.017951399237</v>
      </c>
      <c r="C177" s="678">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64">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79">
        <v>14233.837381686944</v>
      </c>
      <c r="C179" s="679">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79">
        <v>14226.385547626593</v>
      </c>
      <c r="C180" s="679">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79"/>
      <c r="C181" s="680"/>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79">
        <v>10785.338573682167</v>
      </c>
      <c r="C182" s="679">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81">
        <v>13610.506172235782</v>
      </c>
      <c r="C183" s="681">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803"/>
      <c r="B184" s="804"/>
      <c r="C184" s="804"/>
      <c r="D184" s="805"/>
      <c r="E184" s="805"/>
      <c r="F184" s="805"/>
      <c r="G184" s="805"/>
      <c r="H184" s="805"/>
      <c r="I184" s="805"/>
      <c r="J184" s="805"/>
      <c r="K184" s="805"/>
      <c r="L184" s="805"/>
      <c r="M184" s="805"/>
      <c r="N184" s="806"/>
      <c r="O184" s="803"/>
      <c r="P184" s="805"/>
      <c r="Q184" s="805"/>
      <c r="R184" s="805"/>
      <c r="S184" s="805"/>
      <c r="T184" s="807"/>
      <c r="U184" s="803"/>
      <c r="V184" s="803"/>
      <c r="W184" s="805"/>
      <c r="X184" s="807"/>
      <c r="Y184" s="803"/>
      <c r="Z184" s="805"/>
      <c r="AA184"/>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784" t="s">
        <v>163</v>
      </c>
      <c r="Q185" s="1784"/>
      <c r="R185" s="1784"/>
      <c r="S185" s="1784"/>
      <c r="T185" s="8"/>
      <c r="U185" s="7">
        <v>2022</v>
      </c>
      <c r="V185" s="1784" t="s">
        <v>164</v>
      </c>
      <c r="W185" s="1784"/>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78">
        <v>18584.854388058142</v>
      </c>
      <c r="C187" s="678">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v>21038.488245919187</v>
      </c>
      <c r="N187" s="41"/>
      <c r="O187" s="26" t="s">
        <v>185</v>
      </c>
      <c r="P187" s="83">
        <v>19564.438563643209</v>
      </c>
      <c r="Q187" s="53">
        <v>22181.388084832975</v>
      </c>
      <c r="R187" s="53">
        <v>21570.32028865851</v>
      </c>
      <c r="S187" s="54">
        <v>21383.871355702599</v>
      </c>
      <c r="T187" s="8"/>
      <c r="U187" s="26" t="s">
        <v>185</v>
      </c>
      <c r="V187" s="83">
        <v>20851.040407479712</v>
      </c>
      <c r="W187" s="54">
        <v>21476.05586397861</v>
      </c>
      <c r="X187" s="8"/>
      <c r="Y187" s="26" t="s">
        <v>185</v>
      </c>
      <c r="Z187" s="664">
        <v>21146.943097893545</v>
      </c>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v>20432.466808866593</v>
      </c>
      <c r="N188" s="41"/>
      <c r="O188" s="20" t="s">
        <v>190</v>
      </c>
      <c r="P188" s="126">
        <v>20188.332207449508</v>
      </c>
      <c r="Q188" s="76">
        <v>21937.597747953154</v>
      </c>
      <c r="R188" s="76">
        <v>21169.41079928727</v>
      </c>
      <c r="S188" s="32">
        <v>21277.673095776325</v>
      </c>
      <c r="T188" s="8"/>
      <c r="U188" s="20" t="s">
        <v>190</v>
      </c>
      <c r="V188" s="106">
        <v>21053.815911701357</v>
      </c>
      <c r="W188" s="32">
        <v>21225.366069364158</v>
      </c>
      <c r="X188" s="8"/>
      <c r="Y188" s="20" t="s">
        <v>190</v>
      </c>
      <c r="Z188" s="107">
        <v>21131.820292193279</v>
      </c>
      <c r="AA188"/>
      <c r="AB188"/>
      <c r="AC188"/>
      <c r="AD188"/>
      <c r="AE188" s="3"/>
      <c r="AF188" s="3"/>
      <c r="AG188" s="3"/>
      <c r="AH188" s="3"/>
    </row>
    <row r="189" spans="1:34">
      <c r="A189" s="63" t="s">
        <v>186</v>
      </c>
      <c r="B189" s="679">
        <v>20010.993899012225</v>
      </c>
      <c r="C189" s="679">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v>22324.272786059049</v>
      </c>
      <c r="N189" s="41"/>
      <c r="O189" s="20" t="s">
        <v>186</v>
      </c>
      <c r="P189" s="109">
        <v>20755.635766580283</v>
      </c>
      <c r="Q189" s="64">
        <v>22994.039830820177</v>
      </c>
      <c r="R189" s="64">
        <v>22464.786513749612</v>
      </c>
      <c r="S189" s="33">
        <v>22497.625195660217</v>
      </c>
      <c r="T189" s="8"/>
      <c r="U189" s="20" t="s">
        <v>186</v>
      </c>
      <c r="V189" s="63">
        <v>21847.731879215964</v>
      </c>
      <c r="W189" s="33">
        <v>22481.094087621073</v>
      </c>
      <c r="X189" s="8"/>
      <c r="Y189" s="20" t="s">
        <v>186</v>
      </c>
      <c r="Z189" s="110">
        <v>22130.496449450027</v>
      </c>
      <c r="AA189"/>
      <c r="AB189"/>
      <c r="AC189"/>
      <c r="AD189"/>
      <c r="AE189" s="3"/>
      <c r="AF189" s="3"/>
      <c r="AG189" s="3"/>
      <c r="AH189" s="3"/>
    </row>
    <row r="190" spans="1:34">
      <c r="A190" s="63" t="s">
        <v>187</v>
      </c>
      <c r="B190" s="679">
        <v>19889.952702294664</v>
      </c>
      <c r="C190" s="679">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v>22155.369286920275</v>
      </c>
      <c r="N190" s="41"/>
      <c r="O190" s="20" t="s">
        <v>187</v>
      </c>
      <c r="P190" s="109">
        <v>20549.013881364106</v>
      </c>
      <c r="Q190" s="64">
        <v>22884.77004620307</v>
      </c>
      <c r="R190" s="64">
        <v>22388.843443922557</v>
      </c>
      <c r="S190" s="33">
        <v>22359.183475928152</v>
      </c>
      <c r="T190" s="8"/>
      <c r="U190" s="20" t="s">
        <v>187</v>
      </c>
      <c r="V190" s="63">
        <v>21691.678981649689</v>
      </c>
      <c r="W190" s="33">
        <v>22373.518936363049</v>
      </c>
      <c r="X190" s="8"/>
      <c r="Y190" s="20" t="s">
        <v>187</v>
      </c>
      <c r="Z190" s="110">
        <v>22011.123591202388</v>
      </c>
      <c r="AA190"/>
      <c r="AB190"/>
      <c r="AC190"/>
      <c r="AD190"/>
      <c r="AE190" s="3"/>
      <c r="AF190" s="3"/>
      <c r="AG190" s="3"/>
      <c r="AH190" s="3"/>
    </row>
    <row r="191" spans="1:34">
      <c r="A191" s="63" t="s">
        <v>188</v>
      </c>
      <c r="B191" s="679">
        <v>20454.892849816846</v>
      </c>
      <c r="C191" s="680">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v>22899.219529267291</v>
      </c>
      <c r="N191" s="41"/>
      <c r="O191" s="20" t="s">
        <v>188</v>
      </c>
      <c r="P191" s="109">
        <v>20770.626683673472</v>
      </c>
      <c r="Q191" s="64">
        <v>22853.998105830811</v>
      </c>
      <c r="R191" s="64">
        <v>22275.927059169851</v>
      </c>
      <c r="S191" s="33">
        <v>23007.444209638106</v>
      </c>
      <c r="T191" s="8"/>
      <c r="U191" s="20" t="s">
        <v>188</v>
      </c>
      <c r="V191" s="109">
        <v>21783.466763886619</v>
      </c>
      <c r="W191" s="33">
        <v>22722.797730813287</v>
      </c>
      <c r="X191" s="8"/>
      <c r="Y191" s="20" t="s">
        <v>188</v>
      </c>
      <c r="Z191" s="110">
        <v>22336.312401402276</v>
      </c>
      <c r="AA191"/>
      <c r="AB191"/>
      <c r="AC191"/>
      <c r="AD191"/>
      <c r="AE191" s="3"/>
      <c r="AF191" s="3"/>
      <c r="AG191" s="3"/>
      <c r="AH191" s="3"/>
    </row>
    <row r="192" spans="1:34">
      <c r="A192" s="63" t="s">
        <v>71</v>
      </c>
      <c r="B192" s="679">
        <v>16087.763628046439</v>
      </c>
      <c r="C192" s="679">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v>18476.577222349944</v>
      </c>
      <c r="N192" s="41"/>
      <c r="O192" s="20" t="s">
        <v>71</v>
      </c>
      <c r="P192" s="109">
        <v>17430.231452166372</v>
      </c>
      <c r="Q192" s="64">
        <v>20556.073731249922</v>
      </c>
      <c r="R192" s="64">
        <v>19843.715146803672</v>
      </c>
      <c r="S192" s="33">
        <v>19287.6559127154</v>
      </c>
      <c r="T192" s="8"/>
      <c r="U192" s="20" t="s">
        <v>71</v>
      </c>
      <c r="V192" s="63">
        <v>18919.957280186802</v>
      </c>
      <c r="W192" s="33">
        <v>19557.955354778005</v>
      </c>
      <c r="X192" s="8"/>
      <c r="Y192" s="20" t="s">
        <v>71</v>
      </c>
      <c r="Z192" s="110">
        <v>19244.464191906805</v>
      </c>
      <c r="AA192"/>
      <c r="AB192"/>
      <c r="AC192"/>
      <c r="AD192"/>
      <c r="AE192" s="3"/>
      <c r="AF192" s="3"/>
      <c r="AG192" s="3"/>
      <c r="AH192" s="3"/>
    </row>
    <row r="193" spans="1:34" ht="13.5" thickBot="1">
      <c r="A193" s="66" t="s">
        <v>189</v>
      </c>
      <c r="B193" s="681">
        <v>19149.031229228254</v>
      </c>
      <c r="C193" s="681">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v>22462.280980177467</v>
      </c>
      <c r="N193" s="41"/>
      <c r="O193" s="15" t="s">
        <v>189</v>
      </c>
      <c r="P193" s="111">
        <v>19929.412817792538</v>
      </c>
      <c r="Q193" s="67">
        <v>22519.403798394393</v>
      </c>
      <c r="R193" s="67">
        <v>22397.73843950604</v>
      </c>
      <c r="S193" s="34">
        <v>22515.837357236182</v>
      </c>
      <c r="T193" s="8"/>
      <c r="U193" s="15" t="s">
        <v>189</v>
      </c>
      <c r="V193" s="66">
        <v>21277.682317747702</v>
      </c>
      <c r="W193" s="34">
        <v>22457.106973049773</v>
      </c>
      <c r="X193" s="8"/>
      <c r="Y193" s="15" t="s">
        <v>189</v>
      </c>
      <c r="Z193" s="112">
        <v>21834.185551773837</v>
      </c>
      <c r="AA193"/>
      <c r="AB193"/>
      <c r="AC193"/>
      <c r="AD193"/>
      <c r="AE193" s="3"/>
      <c r="AF193" s="3"/>
      <c r="AG193" s="3"/>
      <c r="AH193" s="3"/>
    </row>
    <row r="194" spans="1:34">
      <c r="A194" s="803"/>
      <c r="B194" s="804"/>
      <c r="C194" s="804"/>
      <c r="D194" s="805"/>
      <c r="E194" s="805"/>
      <c r="F194" s="805"/>
      <c r="G194" s="805"/>
      <c r="H194" s="805"/>
      <c r="I194" s="805"/>
      <c r="J194" s="805"/>
      <c r="K194" s="805"/>
      <c r="L194" s="805"/>
      <c r="M194" s="805"/>
      <c r="N194" s="806"/>
      <c r="O194" s="803"/>
      <c r="P194" s="805"/>
      <c r="Q194" s="805"/>
      <c r="R194" s="805"/>
      <c r="S194" s="805"/>
      <c r="T194" s="807"/>
      <c r="U194" s="803"/>
      <c r="V194" s="803"/>
      <c r="W194" s="805"/>
      <c r="X194" s="807"/>
      <c r="Y194" s="803"/>
      <c r="Z194" s="805"/>
      <c r="AA194"/>
      <c r="AB194"/>
      <c r="AC194"/>
      <c r="AD194"/>
      <c r="AE194" s="3"/>
      <c r="AF194" s="3"/>
      <c r="AG194" s="3"/>
      <c r="AH194" s="3"/>
    </row>
    <row r="195" spans="1:34" ht="16.5" thickBot="1">
      <c r="A195" s="7">
        <v>2023</v>
      </c>
      <c r="B195" s="8"/>
      <c r="C195" s="8"/>
      <c r="D195" s="8"/>
      <c r="E195" s="8"/>
      <c r="F195" s="8"/>
      <c r="G195" s="8"/>
      <c r="H195" s="8"/>
      <c r="I195" s="8"/>
      <c r="J195" s="8"/>
      <c r="K195" s="8"/>
      <c r="L195" s="9" t="s">
        <v>162</v>
      </c>
      <c r="M195" s="8"/>
      <c r="N195" s="41"/>
      <c r="O195" s="7">
        <v>2023</v>
      </c>
      <c r="P195" s="1784" t="s">
        <v>163</v>
      </c>
      <c r="Q195" s="1784"/>
      <c r="R195" s="1784"/>
      <c r="S195" s="1784"/>
      <c r="T195" s="8"/>
      <c r="U195" s="7">
        <v>2023</v>
      </c>
      <c r="V195" s="1784" t="s">
        <v>164</v>
      </c>
      <c r="W195" s="1784"/>
      <c r="X195" s="8"/>
      <c r="Y195" s="93">
        <v>2023</v>
      </c>
      <c r="Z195" s="8"/>
      <c r="AA195" s="3"/>
      <c r="AB195" s="3"/>
      <c r="AC195" s="3"/>
      <c r="AD195" s="3"/>
      <c r="AE195" s="3"/>
      <c r="AF195" s="3"/>
      <c r="AG195" s="3"/>
      <c r="AH195" s="3"/>
    </row>
    <row r="196" spans="1:34" ht="14.25" thickBot="1">
      <c r="A196" s="46"/>
      <c r="B196" s="47" t="s">
        <v>166</v>
      </c>
      <c r="C196" s="47" t="s">
        <v>167</v>
      </c>
      <c r="D196" s="47" t="s">
        <v>168</v>
      </c>
      <c r="E196" s="47" t="s">
        <v>169</v>
      </c>
      <c r="F196" s="47" t="s">
        <v>170</v>
      </c>
      <c r="G196" s="47" t="s">
        <v>171</v>
      </c>
      <c r="H196" s="47" t="s">
        <v>172</v>
      </c>
      <c r="I196" s="47" t="s">
        <v>173</v>
      </c>
      <c r="J196" s="47" t="s">
        <v>174</v>
      </c>
      <c r="K196" s="47" t="s">
        <v>175</v>
      </c>
      <c r="L196" s="47" t="s">
        <v>176</v>
      </c>
      <c r="M196" s="48" t="s">
        <v>177</v>
      </c>
      <c r="N196" s="41"/>
      <c r="O196" s="11"/>
      <c r="P196" s="47" t="s">
        <v>178</v>
      </c>
      <c r="Q196" s="47" t="s">
        <v>179</v>
      </c>
      <c r="R196" s="47" t="s">
        <v>180</v>
      </c>
      <c r="S196" s="48" t="s">
        <v>181</v>
      </c>
      <c r="T196" s="8"/>
      <c r="U196" s="11"/>
      <c r="V196" s="47" t="s">
        <v>182</v>
      </c>
      <c r="W196" s="48" t="s">
        <v>183</v>
      </c>
      <c r="X196" s="8"/>
      <c r="Y196" s="11"/>
      <c r="Z196" s="49" t="s">
        <v>184</v>
      </c>
      <c r="AA196" s="3"/>
      <c r="AB196" s="3"/>
      <c r="AC196" s="3"/>
      <c r="AD196" s="3"/>
      <c r="AE196" s="3"/>
      <c r="AF196" s="3"/>
      <c r="AG196" s="3"/>
      <c r="AH196" s="3"/>
    </row>
    <row r="197" spans="1:34" ht="13.5" thickBot="1">
      <c r="A197" s="118" t="s">
        <v>185</v>
      </c>
      <c r="B197" s="678">
        <v>21113.225698078619</v>
      </c>
      <c r="C197" s="678"/>
      <c r="D197" s="53"/>
      <c r="E197" s="53"/>
      <c r="F197" s="53"/>
      <c r="G197" s="53"/>
      <c r="H197" s="53"/>
      <c r="I197" s="53"/>
      <c r="J197" s="73"/>
      <c r="K197" s="53"/>
      <c r="L197" s="53"/>
      <c r="M197" s="54"/>
      <c r="N197" s="41"/>
      <c r="O197" s="26" t="s">
        <v>185</v>
      </c>
      <c r="P197" s="83"/>
      <c r="Q197" s="53"/>
      <c r="R197" s="53"/>
      <c r="S197" s="54"/>
      <c r="T197" s="8"/>
      <c r="U197" s="26" t="s">
        <v>185</v>
      </c>
      <c r="V197" s="83"/>
      <c r="W197" s="54"/>
      <c r="X197" s="8"/>
      <c r="Y197" s="26" t="s">
        <v>185</v>
      </c>
      <c r="Z197" s="664"/>
      <c r="AA197" s="3"/>
      <c r="AB197" s="3"/>
      <c r="AC197" s="3"/>
      <c r="AD197" s="3"/>
      <c r="AE197" s="3"/>
      <c r="AF197" s="3"/>
      <c r="AG197" s="3"/>
      <c r="AH197" s="3"/>
    </row>
    <row r="198" spans="1:34">
      <c r="A198" s="56" t="s">
        <v>190</v>
      </c>
      <c r="B198" s="114">
        <v>21684.82397036719</v>
      </c>
      <c r="C198" s="114"/>
      <c r="D198" s="114"/>
      <c r="E198" s="57"/>
      <c r="F198" s="57"/>
      <c r="G198" s="57"/>
      <c r="H198" s="57"/>
      <c r="I198" s="57"/>
      <c r="J198" s="104"/>
      <c r="K198" s="57"/>
      <c r="L198" s="57"/>
      <c r="M198" s="59"/>
      <c r="N198" s="41"/>
      <c r="O198" s="20" t="s">
        <v>190</v>
      </c>
      <c r="P198" s="126"/>
      <c r="Q198" s="76"/>
      <c r="R198" s="76"/>
      <c r="S198" s="32"/>
      <c r="T198" s="8"/>
      <c r="U198" s="20" t="s">
        <v>190</v>
      </c>
      <c r="V198" s="106"/>
      <c r="W198" s="32"/>
      <c r="X198" s="8"/>
      <c r="Y198" s="20" t="s">
        <v>190</v>
      </c>
      <c r="Z198" s="107"/>
      <c r="AA198" s="3"/>
      <c r="AB198" s="3"/>
      <c r="AC198" s="3"/>
      <c r="AD198" s="3"/>
      <c r="AE198" s="3"/>
      <c r="AF198" s="3"/>
      <c r="AG198" s="3"/>
      <c r="AH198" s="3"/>
    </row>
    <row r="199" spans="1:34">
      <c r="A199" s="63" t="s">
        <v>186</v>
      </c>
      <c r="B199" s="679">
        <v>22264.476831858501</v>
      </c>
      <c r="C199" s="679"/>
      <c r="D199" s="64"/>
      <c r="E199" s="64"/>
      <c r="F199" s="64"/>
      <c r="G199" s="64"/>
      <c r="H199" s="64"/>
      <c r="I199" s="64"/>
      <c r="J199" s="64"/>
      <c r="K199" s="64"/>
      <c r="L199" s="64"/>
      <c r="M199" s="33"/>
      <c r="N199" s="41"/>
      <c r="O199" s="20" t="s">
        <v>186</v>
      </c>
      <c r="P199" s="109"/>
      <c r="Q199" s="64"/>
      <c r="R199" s="64"/>
      <c r="S199" s="33"/>
      <c r="T199" s="8"/>
      <c r="U199" s="20" t="s">
        <v>186</v>
      </c>
      <c r="V199" s="63"/>
      <c r="W199" s="33"/>
      <c r="X199" s="8"/>
      <c r="Y199" s="20" t="s">
        <v>186</v>
      </c>
      <c r="Z199" s="110"/>
      <c r="AA199" s="3"/>
      <c r="AB199" s="3"/>
      <c r="AC199" s="3"/>
      <c r="AD199" s="3"/>
      <c r="AE199" s="3"/>
      <c r="AF199" s="3"/>
      <c r="AG199" s="3"/>
      <c r="AH199" s="3"/>
    </row>
    <row r="200" spans="1:34">
      <c r="A200" s="63" t="s">
        <v>187</v>
      </c>
      <c r="B200" s="679">
        <v>22073.808683015875</v>
      </c>
      <c r="C200" s="679"/>
      <c r="D200" s="64"/>
      <c r="E200" s="64"/>
      <c r="F200" s="64"/>
      <c r="G200" s="64"/>
      <c r="H200" s="64"/>
      <c r="I200" s="64"/>
      <c r="J200" s="64"/>
      <c r="K200" s="64"/>
      <c r="L200" s="64"/>
      <c r="M200" s="33"/>
      <c r="N200" s="41"/>
      <c r="O200" s="20" t="s">
        <v>187</v>
      </c>
      <c r="P200" s="109"/>
      <c r="Q200" s="64"/>
      <c r="R200" s="64"/>
      <c r="S200" s="33"/>
      <c r="T200" s="8"/>
      <c r="U200" s="20" t="s">
        <v>187</v>
      </c>
      <c r="V200" s="63"/>
      <c r="W200" s="33"/>
      <c r="X200" s="8"/>
      <c r="Y200" s="20" t="s">
        <v>187</v>
      </c>
      <c r="Z200" s="110"/>
      <c r="AA200" s="3"/>
      <c r="AB200" s="3"/>
      <c r="AC200" s="3"/>
      <c r="AD200" s="3"/>
      <c r="AE200" s="3"/>
      <c r="AF200" s="3"/>
      <c r="AG200" s="3"/>
      <c r="AH200" s="3"/>
    </row>
    <row r="201" spans="1:34">
      <c r="A201" s="63" t="s">
        <v>188</v>
      </c>
      <c r="B201" s="679">
        <v>22584.51070101561</v>
      </c>
      <c r="C201" s="680"/>
      <c r="D201" s="64"/>
      <c r="E201" s="64"/>
      <c r="F201" s="64"/>
      <c r="G201" s="64"/>
      <c r="H201" s="64"/>
      <c r="I201" s="64"/>
      <c r="J201" s="64"/>
      <c r="K201" s="64"/>
      <c r="L201" s="64"/>
      <c r="M201" s="33"/>
      <c r="N201" s="41"/>
      <c r="O201" s="20" t="s">
        <v>188</v>
      </c>
      <c r="P201" s="109"/>
      <c r="Q201" s="64"/>
      <c r="R201" s="64"/>
      <c r="S201" s="33"/>
      <c r="T201" s="8"/>
      <c r="U201" s="20" t="s">
        <v>188</v>
      </c>
      <c r="V201" s="109"/>
      <c r="W201" s="33"/>
      <c r="X201" s="8"/>
      <c r="Y201" s="20" t="s">
        <v>188</v>
      </c>
      <c r="Z201" s="110"/>
      <c r="AA201" s="3"/>
      <c r="AB201" s="3"/>
      <c r="AC201" s="3"/>
      <c r="AD201" s="3"/>
      <c r="AE201" s="3"/>
      <c r="AF201" s="3"/>
      <c r="AG201" s="3"/>
      <c r="AH201" s="3"/>
    </row>
    <row r="202" spans="1:34">
      <c r="A202" s="63" t="s">
        <v>71</v>
      </c>
      <c r="B202" s="679">
        <v>18363.244388649553</v>
      </c>
      <c r="C202" s="679"/>
      <c r="D202" s="64"/>
      <c r="E202" s="64"/>
      <c r="F202" s="64"/>
      <c r="G202" s="64"/>
      <c r="H202" s="64"/>
      <c r="I202" s="64"/>
      <c r="J202" s="64"/>
      <c r="K202" s="64"/>
      <c r="L202" s="64"/>
      <c r="M202" s="33"/>
      <c r="N202" s="41"/>
      <c r="O202" s="20" t="s">
        <v>71</v>
      </c>
      <c r="P202" s="109"/>
      <c r="Q202" s="64"/>
      <c r="R202" s="64"/>
      <c r="S202" s="33"/>
      <c r="T202" s="8"/>
      <c r="U202" s="20" t="s">
        <v>71</v>
      </c>
      <c r="V202" s="63"/>
      <c r="W202" s="33"/>
      <c r="X202" s="8"/>
      <c r="Y202" s="20" t="s">
        <v>71</v>
      </c>
      <c r="Z202" s="110"/>
      <c r="AA202" s="3"/>
      <c r="AB202" s="3"/>
      <c r="AC202" s="3"/>
      <c r="AD202" s="3"/>
      <c r="AE202" s="3"/>
      <c r="AF202" s="3"/>
      <c r="AG202" s="3"/>
      <c r="AH202" s="3"/>
    </row>
    <row r="203" spans="1:34" ht="13.5" thickBot="1">
      <c r="A203" s="66" t="s">
        <v>189</v>
      </c>
      <c r="B203" s="681">
        <v>22573.167517467755</v>
      </c>
      <c r="C203" s="681"/>
      <c r="D203" s="67"/>
      <c r="E203" s="67"/>
      <c r="F203" s="67"/>
      <c r="G203" s="67"/>
      <c r="H203" s="67"/>
      <c r="I203" s="67"/>
      <c r="J203" s="67"/>
      <c r="K203" s="67"/>
      <c r="L203" s="67"/>
      <c r="M203" s="34"/>
      <c r="N203" s="41"/>
      <c r="O203" s="15" t="s">
        <v>189</v>
      </c>
      <c r="P203" s="111"/>
      <c r="Q203" s="67"/>
      <c r="R203" s="67"/>
      <c r="S203" s="34"/>
      <c r="T203" s="8"/>
      <c r="U203" s="15" t="s">
        <v>189</v>
      </c>
      <c r="V203" s="66"/>
      <c r="W203" s="34"/>
      <c r="X203" s="8"/>
      <c r="Y203" s="15" t="s">
        <v>189</v>
      </c>
      <c r="Z203" s="112"/>
      <c r="AA203" s="3"/>
      <c r="AB203" s="3"/>
      <c r="AC203" s="3"/>
      <c r="AD203" s="3"/>
      <c r="AE203" s="3"/>
      <c r="AF203" s="3"/>
      <c r="AG203" s="3"/>
      <c r="AH203" s="3"/>
    </row>
    <row r="204" spans="1:34">
      <c r="A204" s="803"/>
      <c r="B204" s="804"/>
      <c r="C204" s="804"/>
      <c r="D204" s="805"/>
      <c r="E204" s="805"/>
      <c r="F204" s="805"/>
      <c r="G204" s="805"/>
      <c r="H204" s="805"/>
      <c r="I204" s="805"/>
      <c r="J204" s="805"/>
      <c r="K204" s="805"/>
      <c r="L204" s="805"/>
      <c r="M204" s="805"/>
      <c r="N204" s="806"/>
      <c r="O204" s="803"/>
      <c r="P204" s="805"/>
      <c r="Q204" s="805"/>
      <c r="R204" s="805"/>
      <c r="S204" s="805"/>
      <c r="T204" s="807"/>
      <c r="U204" s="803"/>
      <c r="V204" s="803"/>
      <c r="W204" s="805"/>
      <c r="X204" s="807"/>
      <c r="Y204" s="803"/>
      <c r="Z204" s="805"/>
      <c r="AA204" s="3"/>
      <c r="AB204" s="3"/>
      <c r="AC204" s="3"/>
      <c r="AD204" s="3"/>
      <c r="AE204" s="3"/>
      <c r="AF204" s="3"/>
      <c r="AG204" s="3"/>
      <c r="AH204" s="3"/>
    </row>
    <row r="205" spans="1:34">
      <c r="A205" s="803"/>
      <c r="B205" s="804"/>
      <c r="C205" s="804"/>
      <c r="D205" s="805"/>
      <c r="E205" s="805"/>
      <c r="F205" s="805"/>
      <c r="G205" s="805"/>
      <c r="H205" s="805"/>
      <c r="I205" s="805"/>
      <c r="J205" s="805"/>
      <c r="K205" s="805"/>
      <c r="L205" s="805"/>
      <c r="M205" s="805"/>
      <c r="N205" s="806"/>
      <c r="O205" s="803"/>
      <c r="P205" s="805"/>
      <c r="Q205" s="805"/>
      <c r="R205" s="805"/>
      <c r="S205" s="805"/>
      <c r="T205" s="807"/>
      <c r="U205" s="803"/>
      <c r="V205" s="803"/>
      <c r="W205" s="805"/>
      <c r="X205" s="807"/>
      <c r="Y205" s="803"/>
      <c r="Z205" s="805"/>
      <c r="AA205" s="3"/>
      <c r="AB205" s="3"/>
      <c r="AC205" s="3"/>
      <c r="AD205" s="3"/>
      <c r="AE205" s="3"/>
      <c r="AF205" s="3"/>
      <c r="AG205" s="3"/>
      <c r="AH205" s="3"/>
    </row>
    <row r="206" spans="1:34" ht="22.5">
      <c r="A206" s="816" t="s">
        <v>192</v>
      </c>
      <c r="B206" s="815"/>
      <c r="C206" s="815"/>
      <c r="D206" s="815"/>
      <c r="E206" s="807"/>
      <c r="F206" s="807"/>
      <c r="G206" s="807"/>
      <c r="H206" s="807"/>
      <c r="I206" s="807"/>
      <c r="J206" s="807"/>
      <c r="K206" s="807"/>
      <c r="L206" s="807"/>
      <c r="M206" s="807"/>
      <c r="N206" s="806"/>
      <c r="O206" s="806"/>
      <c r="P206" s="803"/>
      <c r="Q206" s="805"/>
      <c r="R206" s="805"/>
      <c r="S206" s="805"/>
      <c r="T206" s="805"/>
      <c r="U206" s="805"/>
      <c r="V206" s="805"/>
      <c r="W206" s="805"/>
      <c r="X206" s="805"/>
      <c r="Y206" s="817"/>
      <c r="Z206" s="806"/>
      <c r="AA206"/>
      <c r="AB206"/>
      <c r="AC206"/>
      <c r="AD206" s="3"/>
      <c r="AE206" s="3"/>
      <c r="AF206" s="3"/>
      <c r="AG206" s="3"/>
      <c r="AH206" s="3"/>
    </row>
    <row r="207" spans="1:34" ht="15">
      <c r="A207" s="807"/>
      <c r="B207" s="807"/>
      <c r="C207" s="807"/>
      <c r="D207" s="807"/>
      <c r="E207" s="807"/>
      <c r="F207" s="807"/>
      <c r="G207" s="807"/>
      <c r="H207" s="807"/>
      <c r="I207" s="807"/>
      <c r="J207" s="807"/>
      <c r="K207" s="807"/>
      <c r="L207" s="807"/>
      <c r="M207" s="807"/>
      <c r="N207" s="806"/>
      <c r="O207" s="806"/>
      <c r="P207" s="806"/>
      <c r="Q207" s="806"/>
      <c r="R207" s="818" t="s">
        <v>193</v>
      </c>
      <c r="S207" s="806"/>
      <c r="T207" s="806"/>
      <c r="U207" s="806"/>
      <c r="V207" s="806"/>
      <c r="W207" s="818" t="s">
        <v>193</v>
      </c>
      <c r="X207" s="806"/>
      <c r="Y207" s="806"/>
      <c r="Z207" s="818" t="s">
        <v>193</v>
      </c>
      <c r="AA207" s="155"/>
      <c r="AB207"/>
      <c r="AC207"/>
    </row>
    <row r="208" spans="1:34" ht="16.5" thickBot="1">
      <c r="A208" s="132">
        <v>2003</v>
      </c>
      <c r="B208" s="127"/>
      <c r="C208" s="127"/>
      <c r="D208" s="127"/>
      <c r="E208" s="127"/>
      <c r="F208" s="127"/>
      <c r="G208" s="127"/>
      <c r="H208" s="127"/>
      <c r="I208" s="127"/>
      <c r="J208" s="127"/>
      <c r="K208" s="127"/>
      <c r="L208" s="127"/>
      <c r="M208" s="131" t="s">
        <v>193</v>
      </c>
      <c r="N208" s="133"/>
      <c r="O208" s="132">
        <v>2003</v>
      </c>
      <c r="P208" s="134" t="s">
        <v>163</v>
      </c>
      <c r="Q208" s="134"/>
      <c r="R208" s="134"/>
      <c r="S208" s="134"/>
      <c r="T208" s="127"/>
      <c r="U208" s="132">
        <v>2003</v>
      </c>
      <c r="V208" s="134" t="s">
        <v>164</v>
      </c>
      <c r="W208" s="134"/>
      <c r="X208" s="127"/>
      <c r="Y208" s="132">
        <v>2003</v>
      </c>
      <c r="Z208" s="127"/>
      <c r="AB208" s="10"/>
      <c r="AC208"/>
    </row>
    <row r="209" spans="1:30" ht="21" customHeight="1" thickBot="1">
      <c r="A209" s="136"/>
      <c r="B209" s="137" t="s">
        <v>166</v>
      </c>
      <c r="C209" s="137" t="s">
        <v>167</v>
      </c>
      <c r="D209" s="137" t="s">
        <v>168</v>
      </c>
      <c r="E209" s="137" t="s">
        <v>169</v>
      </c>
      <c r="F209" s="137" t="s">
        <v>170</v>
      </c>
      <c r="G209" s="137" t="s">
        <v>171</v>
      </c>
      <c r="H209" s="137" t="s">
        <v>172</v>
      </c>
      <c r="I209" s="137" t="s">
        <v>173</v>
      </c>
      <c r="J209" s="137" t="s">
        <v>174</v>
      </c>
      <c r="K209" s="137" t="s">
        <v>175</v>
      </c>
      <c r="L209" s="137" t="s">
        <v>176</v>
      </c>
      <c r="M209" s="138" t="s">
        <v>177</v>
      </c>
      <c r="N209" s="133"/>
      <c r="O209" s="139"/>
      <c r="P209" s="140" t="s">
        <v>178</v>
      </c>
      <c r="Q209" s="140" t="s">
        <v>179</v>
      </c>
      <c r="R209" s="140" t="s">
        <v>180</v>
      </c>
      <c r="S209" s="141" t="s">
        <v>181</v>
      </c>
      <c r="T209" s="127"/>
      <c r="U209" s="139"/>
      <c r="V209" s="140" t="s">
        <v>182</v>
      </c>
      <c r="W209" s="141" t="s">
        <v>183</v>
      </c>
      <c r="X209" s="127"/>
      <c r="Y209" s="139"/>
      <c r="Z209" s="142" t="s">
        <v>184</v>
      </c>
      <c r="AB209" s="10"/>
      <c r="AC209"/>
    </row>
    <row r="210" spans="1:30" ht="15.75" thickBot="1">
      <c r="A210" s="143" t="s">
        <v>185</v>
      </c>
      <c r="B210" s="144">
        <f t="shared" ref="B210:M210" si="0">(B8/1000)/1.02</f>
        <v>5.2365078431372556</v>
      </c>
      <c r="C210" s="144">
        <f t="shared" si="0"/>
        <v>5.1732441176470578</v>
      </c>
      <c r="D210" s="144">
        <f t="shared" si="0"/>
        <v>5.2228058823529402</v>
      </c>
      <c r="E210" s="144">
        <f t="shared" si="0"/>
        <v>5.3374245098039212</v>
      </c>
      <c r="F210" s="144">
        <f t="shared" si="0"/>
        <v>5.0506647058823528</v>
      </c>
      <c r="G210" s="144">
        <f t="shared" si="0"/>
        <v>5.1831676470588235</v>
      </c>
      <c r="H210" s="144">
        <f t="shared" si="0"/>
        <v>4.8524666666666665</v>
      </c>
      <c r="I210" s="144">
        <f t="shared" si="0"/>
        <v>4.940047058823529</v>
      </c>
      <c r="J210" s="144">
        <f t="shared" si="0"/>
        <v>4.9329588235294128</v>
      </c>
      <c r="K210" s="144">
        <f t="shared" si="0"/>
        <v>5.0737068627450972</v>
      </c>
      <c r="L210" s="144">
        <f t="shared" si="0"/>
        <v>5.1152509803921564</v>
      </c>
      <c r="M210" s="145">
        <f t="shared" si="0"/>
        <v>5.098511764705882</v>
      </c>
      <c r="N210" s="133"/>
      <c r="O210" s="143" t="s">
        <v>185</v>
      </c>
      <c r="P210" s="144">
        <f t="shared" ref="P210:S215" si="1">(P8/1000)/1.02</f>
        <v>5.2057843137254896</v>
      </c>
      <c r="Q210" s="144">
        <f t="shared" si="1"/>
        <v>5.1842156862745092</v>
      </c>
      <c r="R210" s="144">
        <f t="shared" si="1"/>
        <v>4.901372549019607</v>
      </c>
      <c r="S210" s="145">
        <f t="shared" si="1"/>
        <v>5.0941176470588232</v>
      </c>
      <c r="T210" s="127"/>
      <c r="U210" s="146" t="s">
        <v>185</v>
      </c>
      <c r="V210" s="147">
        <f t="shared" ref="V210:W215" si="2">(V8/1000)/1.02</f>
        <v>5.1947058823529417</v>
      </c>
      <c r="W210" s="148">
        <f t="shared" si="2"/>
        <v>5.0043137254901957</v>
      </c>
      <c r="X210" s="127"/>
      <c r="Y210" s="149" t="s">
        <v>185</v>
      </c>
      <c r="Z210" s="148">
        <f t="shared" ref="Z210:Z215" si="3">(Z8/1000)/1.02</f>
        <v>5.1024049019607842</v>
      </c>
      <c r="AB210" s="10"/>
      <c r="AC210"/>
    </row>
    <row r="211" spans="1:30" ht="15">
      <c r="A211" s="146" t="s">
        <v>186</v>
      </c>
      <c r="B211" s="130">
        <f t="shared" ref="B211:M211" si="4">(B9/1000)/1.02</f>
        <v>6.2238725490196076</v>
      </c>
      <c r="C211" s="130">
        <f t="shared" si="4"/>
        <v>6.287435294117647</v>
      </c>
      <c r="D211" s="130">
        <f t="shared" si="4"/>
        <v>6.2875666666666667</v>
      </c>
      <c r="E211" s="130">
        <f t="shared" si="4"/>
        <v>6.2486803921568628</v>
      </c>
      <c r="F211" s="130">
        <f t="shared" si="4"/>
        <v>6.2723950980392154</v>
      </c>
      <c r="G211" s="130">
        <f t="shared" si="4"/>
        <v>6.2220852941176465</v>
      </c>
      <c r="H211" s="130">
        <f t="shared" si="4"/>
        <v>6.0920872549019611</v>
      </c>
      <c r="I211" s="130">
        <f t="shared" si="4"/>
        <v>6.1184696078431378</v>
      </c>
      <c r="J211" s="130">
        <f t="shared" si="4"/>
        <v>6.1197029411764694</v>
      </c>
      <c r="K211" s="130">
        <f t="shared" si="4"/>
        <v>6.0536078431372555</v>
      </c>
      <c r="L211" s="130">
        <f t="shared" si="4"/>
        <v>5.989197058823529</v>
      </c>
      <c r="M211" s="150">
        <f t="shared" si="4"/>
        <v>5.9026107843137252</v>
      </c>
      <c r="N211" s="151"/>
      <c r="O211" s="152" t="s">
        <v>186</v>
      </c>
      <c r="P211" s="147">
        <f t="shared" si="1"/>
        <v>6.2614725490196079</v>
      </c>
      <c r="Q211" s="147">
        <f t="shared" si="1"/>
        <v>6.2512862745098037</v>
      </c>
      <c r="R211" s="147">
        <f t="shared" si="1"/>
        <v>6.1147803921568631</v>
      </c>
      <c r="S211" s="148">
        <f t="shared" si="1"/>
        <v>5.9859147058823527</v>
      </c>
      <c r="T211" s="127"/>
      <c r="U211" s="152" t="s">
        <v>186</v>
      </c>
      <c r="V211" s="147">
        <f t="shared" si="2"/>
        <v>6.2560843137254896</v>
      </c>
      <c r="W211" s="148">
        <f t="shared" si="2"/>
        <v>6.0444715686274506</v>
      </c>
      <c r="X211" s="127"/>
      <c r="Y211" s="146" t="s">
        <v>186</v>
      </c>
      <c r="Z211" s="148">
        <f t="shared" si="3"/>
        <v>6.1599686274509802</v>
      </c>
      <c r="AB211" s="10"/>
      <c r="AC211"/>
    </row>
    <row r="212" spans="1:30" ht="15">
      <c r="A212" s="146" t="s">
        <v>187</v>
      </c>
      <c r="B212" s="130">
        <f t="shared" ref="B212:M212" si="5">(B10/1000)/1.02</f>
        <v>6.0686999999999989</v>
      </c>
      <c r="C212" s="130">
        <f t="shared" si="5"/>
        <v>6.0281519607843137</v>
      </c>
      <c r="D212" s="130">
        <f t="shared" si="5"/>
        <v>5.9645196078431377</v>
      </c>
      <c r="E212" s="130">
        <f t="shared" si="5"/>
        <v>5.7945313725490193</v>
      </c>
      <c r="F212" s="130">
        <f t="shared" si="5"/>
        <v>5.7131450980392158</v>
      </c>
      <c r="G212" s="130">
        <f t="shared" si="5"/>
        <v>6.0907892156862742</v>
      </c>
      <c r="H212" s="130">
        <f t="shared" si="5"/>
        <v>6.2681421568627451</v>
      </c>
      <c r="I212" s="130">
        <f t="shared" si="5"/>
        <v>6.1348519607843137</v>
      </c>
      <c r="J212" s="130">
        <f t="shared" si="5"/>
        <v>5.934166666666667</v>
      </c>
      <c r="K212" s="130">
        <f t="shared" si="5"/>
        <v>5.9548156862745101</v>
      </c>
      <c r="L212" s="130">
        <f t="shared" si="5"/>
        <v>5.7666166666666658</v>
      </c>
      <c r="M212" s="150">
        <f t="shared" si="5"/>
        <v>5.8057823529411765</v>
      </c>
      <c r="N212" s="128"/>
      <c r="O212" s="146" t="s">
        <v>187</v>
      </c>
      <c r="P212" s="130">
        <f t="shared" si="1"/>
        <v>6.0088245098039224</v>
      </c>
      <c r="Q212" s="130">
        <f t="shared" si="1"/>
        <v>5.841396078431373</v>
      </c>
      <c r="R212" s="130">
        <f t="shared" si="1"/>
        <v>6.1423715686274507</v>
      </c>
      <c r="S212" s="150">
        <f t="shared" si="1"/>
        <v>5.8701911764705885</v>
      </c>
      <c r="T212" s="127"/>
      <c r="U212" s="146" t="s">
        <v>187</v>
      </c>
      <c r="V212" s="130">
        <f t="shared" si="2"/>
        <v>5.9563686274509804</v>
      </c>
      <c r="W212" s="150">
        <f t="shared" si="2"/>
        <v>6.0233715686274509</v>
      </c>
      <c r="X212" s="127"/>
      <c r="Y212" s="146" t="s">
        <v>187</v>
      </c>
      <c r="Z212" s="150">
        <f t="shared" si="3"/>
        <v>5.9992490196078432</v>
      </c>
      <c r="AB212" s="10"/>
      <c r="AC212"/>
    </row>
    <row r="213" spans="1:30" ht="16.5" customHeight="1">
      <c r="A213" s="146" t="s">
        <v>188</v>
      </c>
      <c r="B213" s="130">
        <f t="shared" ref="B213:M213" si="6">(B11/1000)/1.02</f>
        <v>6.0315137254901954</v>
      </c>
      <c r="C213" s="130">
        <f t="shared" si="6"/>
        <v>6.1577186274509801</v>
      </c>
      <c r="D213" s="130">
        <f t="shared" si="6"/>
        <v>6.1458715686274505</v>
      </c>
      <c r="E213" s="130">
        <f t="shared" si="6"/>
        <v>6.115949019607843</v>
      </c>
      <c r="F213" s="130">
        <f t="shared" si="6"/>
        <v>5.9935666666666672</v>
      </c>
      <c r="G213" s="130">
        <f t="shared" si="6"/>
        <v>0</v>
      </c>
      <c r="H213" s="130">
        <f t="shared" si="6"/>
        <v>5.8634499999999994</v>
      </c>
      <c r="I213" s="130">
        <f t="shared" si="6"/>
        <v>6.0677843137254905</v>
      </c>
      <c r="J213" s="130">
        <f t="shared" si="6"/>
        <v>0</v>
      </c>
      <c r="K213" s="130">
        <f t="shared" si="6"/>
        <v>5.5748637254901956</v>
      </c>
      <c r="L213" s="130">
        <f t="shared" si="6"/>
        <v>5.8706774509803932</v>
      </c>
      <c r="M213" s="150">
        <f t="shared" si="6"/>
        <v>5.4817529411764712</v>
      </c>
      <c r="N213" s="128"/>
      <c r="O213" s="146" t="s">
        <v>188</v>
      </c>
      <c r="P213" s="130">
        <f t="shared" si="1"/>
        <v>6.1293333333333333</v>
      </c>
      <c r="Q213" s="130">
        <f t="shared" si="1"/>
        <v>6.0437607843137258</v>
      </c>
      <c r="R213" s="130">
        <f t="shared" si="1"/>
        <v>5.9258852941176468</v>
      </c>
      <c r="S213" s="150">
        <f t="shared" si="1"/>
        <v>5.7046431372549016</v>
      </c>
      <c r="T213" s="127"/>
      <c r="U213" s="146" t="s">
        <v>188</v>
      </c>
      <c r="V213" s="130">
        <f t="shared" si="2"/>
        <v>6.1015352941176468</v>
      </c>
      <c r="W213" s="150">
        <f t="shared" si="2"/>
        <v>5.7209637254901962</v>
      </c>
      <c r="X213" s="127"/>
      <c r="Y213" s="146" t="s">
        <v>188</v>
      </c>
      <c r="Z213" s="150">
        <f t="shared" si="3"/>
        <v>5.8755999999999995</v>
      </c>
      <c r="AB213" s="10"/>
      <c r="AC213"/>
    </row>
    <row r="214" spans="1:30" ht="15">
      <c r="A214" s="146" t="s">
        <v>71</v>
      </c>
      <c r="B214" s="130">
        <f t="shared" ref="B214:M214" si="7">(B12/1000)/1.02</f>
        <v>3.4558215686274512</v>
      </c>
      <c r="C214" s="130">
        <f t="shared" si="7"/>
        <v>3.3865156862745098</v>
      </c>
      <c r="D214" s="130">
        <f t="shared" si="7"/>
        <v>3.382606862745098</v>
      </c>
      <c r="E214" s="130">
        <f t="shared" si="7"/>
        <v>3.2725803921568626</v>
      </c>
      <c r="F214" s="130">
        <f t="shared" si="7"/>
        <v>3.298655882352941</v>
      </c>
      <c r="G214" s="130">
        <f t="shared" si="7"/>
        <v>3.2663509803921564</v>
      </c>
      <c r="H214" s="130">
        <f t="shared" si="7"/>
        <v>3.2699411764705881</v>
      </c>
      <c r="I214" s="130">
        <f t="shared" si="7"/>
        <v>3.4407098039215684</v>
      </c>
      <c r="J214" s="130">
        <f t="shared" si="7"/>
        <v>3.7441333333333331</v>
      </c>
      <c r="K214" s="130">
        <f t="shared" si="7"/>
        <v>4.0239490196078425</v>
      </c>
      <c r="L214" s="130">
        <f t="shared" si="7"/>
        <v>3.866326470588235</v>
      </c>
      <c r="M214" s="150">
        <f t="shared" si="7"/>
        <v>3.763219607843137</v>
      </c>
      <c r="N214" s="128"/>
      <c r="O214" s="146" t="s">
        <v>71</v>
      </c>
      <c r="P214" s="130">
        <f t="shared" si="1"/>
        <v>3.4087843137254903</v>
      </c>
      <c r="Q214" s="130">
        <f t="shared" si="1"/>
        <v>3.2848000000000002</v>
      </c>
      <c r="R214" s="130">
        <f t="shared" si="1"/>
        <v>3.4832549019607839</v>
      </c>
      <c r="S214" s="150">
        <f t="shared" si="1"/>
        <v>3.9130147058823526</v>
      </c>
      <c r="T214" s="127"/>
      <c r="U214" s="146" t="s">
        <v>71</v>
      </c>
      <c r="V214" s="130">
        <f t="shared" si="2"/>
        <v>3.3463784313725489</v>
      </c>
      <c r="W214" s="150">
        <f t="shared" si="2"/>
        <v>3.6992470588235293</v>
      </c>
      <c r="X214" s="127"/>
      <c r="Y214" s="146" t="s">
        <v>71</v>
      </c>
      <c r="Z214" s="150">
        <f t="shared" si="3"/>
        <v>3.5326215686274507</v>
      </c>
      <c r="AA214" s="156"/>
      <c r="AB214" s="10"/>
      <c r="AC214" s="10"/>
    </row>
    <row r="215" spans="1:30" ht="13.5" thickBot="1">
      <c r="A215" s="149" t="s">
        <v>189</v>
      </c>
      <c r="B215" s="153">
        <f t="shared" ref="B215:M215" si="8">(B13/1000)/1.02</f>
        <v>5.9172696078431368</v>
      </c>
      <c r="C215" s="153">
        <f t="shared" si="8"/>
        <v>5.966162745098039</v>
      </c>
      <c r="D215" s="153">
        <f t="shared" si="8"/>
        <v>5.9567666666666668</v>
      </c>
      <c r="E215" s="153">
        <f t="shared" si="8"/>
        <v>5.8804333333333343</v>
      </c>
      <c r="F215" s="153">
        <f t="shared" si="8"/>
        <v>5.8877735294117644</v>
      </c>
      <c r="G215" s="153">
        <f t="shared" si="8"/>
        <v>5.8418215686274513</v>
      </c>
      <c r="H215" s="153">
        <f t="shared" si="8"/>
        <v>5.6966215686274504</v>
      </c>
      <c r="I215" s="153">
        <f t="shared" si="8"/>
        <v>5.6802382352941176</v>
      </c>
      <c r="J215" s="153">
        <f t="shared" si="8"/>
        <v>5.5874303921568629</v>
      </c>
      <c r="K215" s="153">
        <f t="shared" si="8"/>
        <v>5.5684637254901954</v>
      </c>
      <c r="L215" s="153">
        <f t="shared" si="8"/>
        <v>5.5553745098039213</v>
      </c>
      <c r="M215" s="154">
        <f t="shared" si="8"/>
        <v>5.5044421568627451</v>
      </c>
      <c r="N215" s="128"/>
      <c r="O215" s="149" t="s">
        <v>189</v>
      </c>
      <c r="P215" s="153">
        <f t="shared" si="1"/>
        <v>5.9423254901960787</v>
      </c>
      <c r="Q215" s="153">
        <f t="shared" si="1"/>
        <v>5.8736549019607844</v>
      </c>
      <c r="R215" s="153">
        <f t="shared" si="1"/>
        <v>5.654633333333333</v>
      </c>
      <c r="S215" s="154">
        <f t="shared" si="1"/>
        <v>5.5455862745098035</v>
      </c>
      <c r="T215" s="127"/>
      <c r="U215" s="149" t="s">
        <v>189</v>
      </c>
      <c r="V215" s="153">
        <f t="shared" si="2"/>
        <v>5.9071588235294117</v>
      </c>
      <c r="W215" s="154">
        <f t="shared" si="2"/>
        <v>5.5928627450980395</v>
      </c>
      <c r="X215" s="127"/>
      <c r="Y215" s="149" t="s">
        <v>189</v>
      </c>
      <c r="Z215" s="154">
        <f t="shared" si="3"/>
        <v>5.761283333333334</v>
      </c>
      <c r="AA215" s="156"/>
    </row>
    <row r="216" spans="1:30">
      <c r="A216" s="807"/>
      <c r="B216" s="807"/>
      <c r="C216" s="807"/>
      <c r="D216" s="807"/>
      <c r="E216" s="807"/>
      <c r="F216" s="807"/>
      <c r="G216" s="807"/>
      <c r="H216" s="807"/>
      <c r="I216" s="807"/>
      <c r="J216" s="807"/>
      <c r="K216" s="807"/>
      <c r="L216" s="807"/>
      <c r="M216" s="807"/>
      <c r="N216" s="806"/>
      <c r="O216" s="807"/>
      <c r="P216" s="807"/>
      <c r="Q216" s="807"/>
      <c r="R216" s="807"/>
      <c r="S216" s="807"/>
      <c r="T216" s="807"/>
      <c r="U216" s="807"/>
      <c r="V216" s="807"/>
      <c r="W216" s="807"/>
      <c r="X216" s="807"/>
      <c r="Y216" s="807"/>
      <c r="Z216" s="807"/>
      <c r="AA216" s="156"/>
    </row>
    <row r="217" spans="1:30" ht="16.5" thickBot="1">
      <c r="A217" s="132">
        <v>2004</v>
      </c>
      <c r="B217" s="127"/>
      <c r="C217" s="127"/>
      <c r="D217" s="127"/>
      <c r="E217" s="127"/>
      <c r="F217" s="127"/>
      <c r="G217" s="127"/>
      <c r="H217" s="127"/>
      <c r="I217" s="127"/>
      <c r="J217" s="127"/>
      <c r="K217" s="127"/>
      <c r="L217" s="127"/>
      <c r="M217" s="131" t="s">
        <v>193</v>
      </c>
      <c r="N217" s="133"/>
      <c r="O217" s="132">
        <v>2004</v>
      </c>
      <c r="P217" s="134" t="s">
        <v>163</v>
      </c>
      <c r="Q217" s="134"/>
      <c r="R217" s="134"/>
      <c r="S217" s="134"/>
      <c r="T217" s="127"/>
      <c r="U217" s="132">
        <v>2004</v>
      </c>
      <c r="V217" s="134" t="s">
        <v>164</v>
      </c>
      <c r="W217" s="134"/>
      <c r="X217" s="127"/>
      <c r="Y217" s="132">
        <v>2004</v>
      </c>
      <c r="Z217" s="127"/>
      <c r="AA217" s="156"/>
      <c r="AB217" s="158"/>
      <c r="AD217" s="159"/>
    </row>
    <row r="218" spans="1:30" ht="15.75" thickBot="1">
      <c r="A218" s="139"/>
      <c r="B218" s="140" t="s">
        <v>166</v>
      </c>
      <c r="C218" s="140" t="s">
        <v>167</v>
      </c>
      <c r="D218" s="140" t="s">
        <v>168</v>
      </c>
      <c r="E218" s="140" t="s">
        <v>169</v>
      </c>
      <c r="F218" s="140" t="s">
        <v>170</v>
      </c>
      <c r="G218" s="140" t="s">
        <v>171</v>
      </c>
      <c r="H218" s="140" t="s">
        <v>172</v>
      </c>
      <c r="I218" s="140" t="s">
        <v>173</v>
      </c>
      <c r="J218" s="140" t="s">
        <v>174</v>
      </c>
      <c r="K218" s="140" t="s">
        <v>175</v>
      </c>
      <c r="L218" s="140" t="s">
        <v>176</v>
      </c>
      <c r="M218" s="141" t="s">
        <v>177</v>
      </c>
      <c r="N218" s="133"/>
      <c r="O218" s="139"/>
      <c r="P218" s="140" t="s">
        <v>178</v>
      </c>
      <c r="Q218" s="140" t="s">
        <v>179</v>
      </c>
      <c r="R218" s="140" t="s">
        <v>180</v>
      </c>
      <c r="S218" s="141" t="s">
        <v>181</v>
      </c>
      <c r="T218" s="127"/>
      <c r="U218" s="139"/>
      <c r="V218" s="140" t="s">
        <v>182</v>
      </c>
      <c r="W218" s="141" t="s">
        <v>183</v>
      </c>
      <c r="X218" s="127"/>
      <c r="Y218" s="139"/>
      <c r="Z218" s="142" t="s">
        <v>184</v>
      </c>
      <c r="AA218" s="156"/>
      <c r="AB218" s="158"/>
      <c r="AD218" s="159"/>
    </row>
    <row r="219" spans="1:30" ht="15" thickBot="1">
      <c r="A219" s="152" t="s">
        <v>185</v>
      </c>
      <c r="B219" s="144">
        <f t="shared" ref="B219:M219" si="9">(B17/1000)/1.02</f>
        <v>5.2538990196078421</v>
      </c>
      <c r="C219" s="144">
        <f t="shared" si="9"/>
        <v>5.4613215686274508</v>
      </c>
      <c r="D219" s="144">
        <f t="shared" si="9"/>
        <v>5.727981372549019</v>
      </c>
      <c r="E219" s="144">
        <f t="shared" si="9"/>
        <v>5.8847303921568628</v>
      </c>
      <c r="F219" s="144">
        <f t="shared" si="9"/>
        <v>6.7737245098039205</v>
      </c>
      <c r="G219" s="144">
        <f t="shared" si="9"/>
        <v>8.0382803921568637</v>
      </c>
      <c r="H219" s="144">
        <f t="shared" si="9"/>
        <v>7.3369999999999997</v>
      </c>
      <c r="I219" s="144">
        <f t="shared" si="9"/>
        <v>7.3221176470588238</v>
      </c>
      <c r="J219" s="144">
        <f t="shared" si="9"/>
        <v>7.5097656862745099</v>
      </c>
      <c r="K219" s="144">
        <f t="shared" si="9"/>
        <v>7.4597058823529405</v>
      </c>
      <c r="L219" s="144">
        <f t="shared" si="9"/>
        <v>7.2730803921568628</v>
      </c>
      <c r="M219" s="145">
        <f t="shared" si="9"/>
        <v>7.1986411764705878</v>
      </c>
      <c r="N219" s="133"/>
      <c r="O219" s="143" t="s">
        <v>185</v>
      </c>
      <c r="P219" s="144">
        <f t="shared" ref="P219:S224" si="10">(P17/1000)/1.02</f>
        <v>5.5225490196078431</v>
      </c>
      <c r="Q219" s="144">
        <f t="shared" si="10"/>
        <v>7.1059803921568623</v>
      </c>
      <c r="R219" s="144">
        <f t="shared" si="10"/>
        <v>7.3997058823529409</v>
      </c>
      <c r="S219" s="145">
        <f t="shared" si="10"/>
        <v>7.3055882352941177</v>
      </c>
      <c r="T219" s="127"/>
      <c r="U219" s="143" t="s">
        <v>185</v>
      </c>
      <c r="V219" s="144">
        <f t="shared" ref="V219:W224" si="11">(V17/1000)/1.02</f>
        <v>6.2692156862745101</v>
      </c>
      <c r="W219" s="145">
        <f t="shared" si="11"/>
        <v>7.3528431372549008</v>
      </c>
      <c r="X219" s="127"/>
      <c r="Y219" s="149" t="s">
        <v>185</v>
      </c>
      <c r="Z219" s="145">
        <f t="shared" ref="Z219:Z224" si="12">(Z17/1000)/1.02</f>
        <v>6.9427617647058826</v>
      </c>
      <c r="AA219" s="156"/>
      <c r="AB219" s="158"/>
      <c r="AD219" s="159"/>
    </row>
    <row r="220" spans="1:30" ht="14.25">
      <c r="A220" s="152" t="s">
        <v>186</v>
      </c>
      <c r="B220" s="130">
        <f t="shared" ref="B220:M220" si="13">(B18/1000)/1.02</f>
        <v>6.0638803921568627</v>
      </c>
      <c r="C220" s="130">
        <f t="shared" si="13"/>
        <v>6.1654784313725486</v>
      </c>
      <c r="D220" s="130">
        <f t="shared" si="13"/>
        <v>6.3348647058823531</v>
      </c>
      <c r="E220" s="130">
        <f t="shared" si="13"/>
        <v>6.5798686274509812</v>
      </c>
      <c r="F220" s="130">
        <f t="shared" si="13"/>
        <v>7.6930921568627442</v>
      </c>
      <c r="G220" s="130">
        <f t="shared" si="13"/>
        <v>8.8299519607843138</v>
      </c>
      <c r="H220" s="130">
        <f t="shared" si="13"/>
        <v>8.1810303921568632</v>
      </c>
      <c r="I220" s="130">
        <f t="shared" si="13"/>
        <v>8.1031392156862729</v>
      </c>
      <c r="J220" s="130">
        <f t="shared" si="13"/>
        <v>8.2530254901960767</v>
      </c>
      <c r="K220" s="130">
        <f t="shared" si="13"/>
        <v>8.2109833333333331</v>
      </c>
      <c r="L220" s="130">
        <f t="shared" si="13"/>
        <v>8.1622764705882371</v>
      </c>
      <c r="M220" s="150">
        <f t="shared" si="13"/>
        <v>8.1645656862745088</v>
      </c>
      <c r="N220" s="151"/>
      <c r="O220" s="152" t="s">
        <v>186</v>
      </c>
      <c r="P220" s="130">
        <f t="shared" si="10"/>
        <v>6.2089029411764702</v>
      </c>
      <c r="Q220" s="130">
        <f t="shared" si="10"/>
        <v>7.9621205882352948</v>
      </c>
      <c r="R220" s="130">
        <f t="shared" si="10"/>
        <v>8.1838666666666651</v>
      </c>
      <c r="S220" s="150">
        <f t="shared" si="10"/>
        <v>8.1787225490196072</v>
      </c>
      <c r="T220" s="127"/>
      <c r="U220" s="152" t="s">
        <v>186</v>
      </c>
      <c r="V220" s="130">
        <f t="shared" si="11"/>
        <v>6.9965509803921568</v>
      </c>
      <c r="W220" s="150">
        <f t="shared" si="11"/>
        <v>8.1813852941176481</v>
      </c>
      <c r="X220" s="127"/>
      <c r="Y220" s="146" t="s">
        <v>186</v>
      </c>
      <c r="Z220" s="150">
        <f t="shared" si="12"/>
        <v>7.7273509803921572</v>
      </c>
      <c r="AA220" s="156"/>
      <c r="AB220" s="158"/>
      <c r="AD220" s="159"/>
    </row>
    <row r="221" spans="1:30" ht="14.25">
      <c r="A221" s="146" t="s">
        <v>187</v>
      </c>
      <c r="B221" s="130">
        <f t="shared" ref="B221:M221" si="14">(B19/1000)/1.02</f>
        <v>6.1212166666666663</v>
      </c>
      <c r="C221" s="130">
        <f t="shared" si="14"/>
        <v>6.2233666666666663</v>
      </c>
      <c r="D221" s="130">
        <f t="shared" si="14"/>
        <v>6.3174225490196081</v>
      </c>
      <c r="E221" s="130">
        <f t="shared" si="14"/>
        <v>6.3135029411764698</v>
      </c>
      <c r="F221" s="130">
        <f t="shared" si="14"/>
        <v>7.7098666666666666</v>
      </c>
      <c r="G221" s="130">
        <f t="shared" si="14"/>
        <v>9.0228725490196062</v>
      </c>
      <c r="H221" s="130">
        <f t="shared" si="14"/>
        <v>8.1045186274509806</v>
      </c>
      <c r="I221" s="130">
        <f t="shared" si="14"/>
        <v>8.1038274509803934</v>
      </c>
      <c r="J221" s="130">
        <f t="shared" si="14"/>
        <v>8.0789401960784328</v>
      </c>
      <c r="K221" s="130">
        <f t="shared" si="14"/>
        <v>8.3222215686274499</v>
      </c>
      <c r="L221" s="130">
        <f t="shared" si="14"/>
        <v>8.1080862745098017</v>
      </c>
      <c r="M221" s="150">
        <f t="shared" si="14"/>
        <v>8.1541441176470588</v>
      </c>
      <c r="N221" s="128"/>
      <c r="O221" s="146" t="s">
        <v>187</v>
      </c>
      <c r="P221" s="130">
        <f t="shared" si="10"/>
        <v>6.2538196078431376</v>
      </c>
      <c r="Q221" s="130">
        <f t="shared" si="10"/>
        <v>7.9288833333333342</v>
      </c>
      <c r="R221" s="130">
        <f t="shared" si="10"/>
        <v>8.1133529411764709</v>
      </c>
      <c r="S221" s="150">
        <f t="shared" si="10"/>
        <v>8.200244117647058</v>
      </c>
      <c r="T221" s="127"/>
      <c r="U221" s="146" t="s">
        <v>187</v>
      </c>
      <c r="V221" s="130">
        <f t="shared" si="11"/>
        <v>7.0580156862745103</v>
      </c>
      <c r="W221" s="150">
        <f t="shared" si="11"/>
        <v>8.1448607843137246</v>
      </c>
      <c r="X221" s="127"/>
      <c r="Y221" s="146" t="s">
        <v>187</v>
      </c>
      <c r="Z221" s="150">
        <f t="shared" si="12"/>
        <v>7.9006274509803927</v>
      </c>
      <c r="AA221" s="156"/>
      <c r="AB221" s="158"/>
      <c r="AD221" s="159"/>
    </row>
    <row r="222" spans="1:30" ht="14.25">
      <c r="A222" s="146" t="s">
        <v>188</v>
      </c>
      <c r="B222" s="130">
        <f t="shared" ref="B222:M222" si="15">(B20/1000)/1.02</f>
        <v>0</v>
      </c>
      <c r="C222" s="130">
        <f t="shared" si="15"/>
        <v>0</v>
      </c>
      <c r="D222" s="130">
        <f t="shared" si="15"/>
        <v>5.9421568627450982</v>
      </c>
      <c r="E222" s="130">
        <f t="shared" si="15"/>
        <v>0</v>
      </c>
      <c r="F222" s="130">
        <f t="shared" si="15"/>
        <v>0</v>
      </c>
      <c r="G222" s="130">
        <f t="shared" si="15"/>
        <v>7.8846715686274509</v>
      </c>
      <c r="H222" s="130">
        <f t="shared" si="15"/>
        <v>0</v>
      </c>
      <c r="I222" s="130">
        <f t="shared" si="15"/>
        <v>8.5</v>
      </c>
      <c r="J222" s="130">
        <f t="shared" si="15"/>
        <v>6.4372549019607836</v>
      </c>
      <c r="K222" s="130">
        <f t="shared" si="15"/>
        <v>7.2049833333333329</v>
      </c>
      <c r="L222" s="130">
        <f t="shared" si="15"/>
        <v>6.8674166666666663</v>
      </c>
      <c r="M222" s="150">
        <f t="shared" si="15"/>
        <v>6.6960784313725492</v>
      </c>
      <c r="N222" s="128"/>
      <c r="O222" s="146" t="s">
        <v>188</v>
      </c>
      <c r="P222" s="130">
        <f t="shared" si="10"/>
        <v>5.9421568627450982</v>
      </c>
      <c r="Q222" s="130">
        <f t="shared" si="10"/>
        <v>7.8846715686274509</v>
      </c>
      <c r="R222" s="130">
        <f t="shared" si="10"/>
        <v>7.6159666666666661</v>
      </c>
      <c r="S222" s="150">
        <f t="shared" si="10"/>
        <v>6.952727450980392</v>
      </c>
      <c r="T222" s="127"/>
      <c r="U222" s="146" t="s">
        <v>188</v>
      </c>
      <c r="V222" s="130">
        <f t="shared" si="11"/>
        <v>7.2580539215686279</v>
      </c>
      <c r="W222" s="150">
        <f t="shared" si="11"/>
        <v>7.045678431372548</v>
      </c>
      <c r="X222" s="127"/>
      <c r="Y222" s="146" t="s">
        <v>188</v>
      </c>
      <c r="Z222" s="150">
        <f t="shared" si="12"/>
        <v>7.0587029411764712</v>
      </c>
      <c r="AA222" s="156"/>
      <c r="AB222" s="158"/>
      <c r="AD222" s="159"/>
    </row>
    <row r="223" spans="1:30" ht="14.25">
      <c r="A223" s="146" t="s">
        <v>71</v>
      </c>
      <c r="B223" s="130">
        <f t="shared" ref="B223:M223" si="16">(B21/1000)/1.02</f>
        <v>3.8544127450980397</v>
      </c>
      <c r="C223" s="130">
        <f t="shared" si="16"/>
        <v>4.3492784313725492</v>
      </c>
      <c r="D223" s="130">
        <f t="shared" si="16"/>
        <v>4.7389598039215679</v>
      </c>
      <c r="E223" s="130">
        <f t="shared" si="16"/>
        <v>5.0654205882352938</v>
      </c>
      <c r="F223" s="130">
        <f t="shared" si="16"/>
        <v>5.7970049019607837</v>
      </c>
      <c r="G223" s="130">
        <f t="shared" si="16"/>
        <v>7.4843794117647056</v>
      </c>
      <c r="H223" s="130">
        <f t="shared" si="16"/>
        <v>6.4705431372549009</v>
      </c>
      <c r="I223" s="130">
        <f t="shared" si="16"/>
        <v>6.5998058823529409</v>
      </c>
      <c r="J223" s="130">
        <f t="shared" si="16"/>
        <v>6.9215</v>
      </c>
      <c r="K223" s="130">
        <f t="shared" si="16"/>
        <v>6.8603029411764709</v>
      </c>
      <c r="L223" s="130">
        <f t="shared" si="16"/>
        <v>6.5678931372549023</v>
      </c>
      <c r="M223" s="150">
        <f t="shared" si="16"/>
        <v>6.3197794117647064</v>
      </c>
      <c r="N223" s="128"/>
      <c r="O223" s="146" t="s">
        <v>71</v>
      </c>
      <c r="P223" s="130">
        <f t="shared" si="10"/>
        <v>4.3899647058823534</v>
      </c>
      <c r="Q223" s="130">
        <f t="shared" si="10"/>
        <v>6.3981931372549026</v>
      </c>
      <c r="R223" s="130">
        <f t="shared" si="10"/>
        <v>6.7064401960784314</v>
      </c>
      <c r="S223" s="150">
        <f t="shared" si="10"/>
        <v>6.5732205882352943</v>
      </c>
      <c r="T223" s="127"/>
      <c r="U223" s="146" t="s">
        <v>71</v>
      </c>
      <c r="V223" s="130">
        <f t="shared" si="11"/>
        <v>5.4861235294117643</v>
      </c>
      <c r="W223" s="150">
        <f t="shared" si="11"/>
        <v>6.6382774509803921</v>
      </c>
      <c r="X223" s="127"/>
      <c r="Y223" s="146" t="s">
        <v>71</v>
      </c>
      <c r="Z223" s="150">
        <f t="shared" si="12"/>
        <v>6.254756862745098</v>
      </c>
      <c r="AA223" s="156"/>
      <c r="AB223" s="158"/>
      <c r="AD223" s="159"/>
    </row>
    <row r="224" spans="1:30" ht="15" thickBot="1">
      <c r="A224" s="149" t="s">
        <v>189</v>
      </c>
      <c r="B224" s="153">
        <f t="shared" ref="B224:M224" si="17">(B22/1000)/1.02</f>
        <v>5.5575843137254903</v>
      </c>
      <c r="C224" s="153">
        <f t="shared" si="17"/>
        <v>5.6484617647058819</v>
      </c>
      <c r="D224" s="153">
        <f t="shared" si="17"/>
        <v>5.8401794117647059</v>
      </c>
      <c r="E224" s="153">
        <f t="shared" si="17"/>
        <v>6.008022549019608</v>
      </c>
      <c r="F224" s="153">
        <f t="shared" si="17"/>
        <v>6.6930794117647059</v>
      </c>
      <c r="G224" s="153">
        <f t="shared" si="17"/>
        <v>7.7667509803921568</v>
      </c>
      <c r="H224" s="153">
        <f t="shared" si="17"/>
        <v>7.1477941176470585</v>
      </c>
      <c r="I224" s="153">
        <f t="shared" si="17"/>
        <v>7.0367490196078437</v>
      </c>
      <c r="J224" s="153">
        <f t="shared" si="17"/>
        <v>7.1956372549019605</v>
      </c>
      <c r="K224" s="153">
        <f t="shared" si="17"/>
        <v>7.2669058823529404</v>
      </c>
      <c r="L224" s="153">
        <f t="shared" si="17"/>
        <v>7.1789921568627451</v>
      </c>
      <c r="M224" s="154">
        <f t="shared" si="17"/>
        <v>7.1024137254901962</v>
      </c>
      <c r="N224" s="128"/>
      <c r="O224" s="149" t="s">
        <v>189</v>
      </c>
      <c r="P224" s="153">
        <f t="shared" si="10"/>
        <v>5.6949931372549019</v>
      </c>
      <c r="Q224" s="153">
        <f t="shared" si="10"/>
        <v>6.8757450980392152</v>
      </c>
      <c r="R224" s="153">
        <f t="shared" si="10"/>
        <v>7.1276617647058824</v>
      </c>
      <c r="S224" s="154">
        <f t="shared" si="10"/>
        <v>7.1794647058823529</v>
      </c>
      <c r="T224" s="127"/>
      <c r="U224" s="149" t="s">
        <v>189</v>
      </c>
      <c r="V224" s="153">
        <f t="shared" si="11"/>
        <v>6.1689509803921565</v>
      </c>
      <c r="W224" s="154">
        <f t="shared" si="11"/>
        <v>7.1542901960784313</v>
      </c>
      <c r="X224" s="127"/>
      <c r="Y224" s="149" t="s">
        <v>189</v>
      </c>
      <c r="Z224" s="154">
        <f t="shared" si="12"/>
        <v>6.6909460784313728</v>
      </c>
      <c r="AA224" s="28"/>
      <c r="AB224" s="160"/>
      <c r="AD224" s="159"/>
    </row>
    <row r="225" spans="1:30" ht="13.5" customHeight="1">
      <c r="A225" s="127"/>
      <c r="B225" s="127"/>
      <c r="C225" s="127"/>
      <c r="D225" s="127"/>
      <c r="E225" s="127"/>
      <c r="F225" s="127"/>
      <c r="G225" s="127"/>
      <c r="H225" s="127"/>
      <c r="I225" s="127"/>
      <c r="J225" s="127"/>
      <c r="K225" s="127"/>
      <c r="L225" s="127"/>
      <c r="M225" s="127"/>
      <c r="N225" s="128"/>
      <c r="O225" s="127"/>
      <c r="P225" s="133"/>
      <c r="Q225" s="133"/>
      <c r="R225" s="133"/>
      <c r="S225" s="133"/>
      <c r="T225" s="133"/>
      <c r="U225" s="133"/>
      <c r="V225" s="133"/>
      <c r="W225" s="133"/>
      <c r="X225" s="133"/>
      <c r="Y225" s="133"/>
      <c r="Z225" s="133"/>
      <c r="AA225" s="28"/>
      <c r="AB225" s="69"/>
      <c r="AD225" s="161"/>
    </row>
    <row r="226" spans="1:30" ht="16.5" thickBot="1">
      <c r="A226" s="132">
        <v>2005</v>
      </c>
      <c r="B226" s="127"/>
      <c r="C226" s="127"/>
      <c r="D226" s="127"/>
      <c r="E226" s="127"/>
      <c r="F226" s="127"/>
      <c r="G226" s="127"/>
      <c r="H226" s="127"/>
      <c r="I226" s="127"/>
      <c r="J226" s="127"/>
      <c r="K226" s="127"/>
      <c r="L226" s="127"/>
      <c r="M226" s="131" t="s">
        <v>193</v>
      </c>
      <c r="N226" s="127"/>
      <c r="O226" s="132">
        <v>2005</v>
      </c>
      <c r="P226" s="134" t="s">
        <v>163</v>
      </c>
      <c r="Q226" s="134"/>
      <c r="R226" s="134"/>
      <c r="S226" s="134"/>
      <c r="T226" s="127"/>
      <c r="U226" s="132">
        <v>2005</v>
      </c>
      <c r="V226" s="134" t="s">
        <v>164</v>
      </c>
      <c r="W226" s="134"/>
      <c r="X226" s="127"/>
      <c r="Y226" s="132">
        <v>2005</v>
      </c>
      <c r="Z226" s="127"/>
      <c r="AA226" s="28"/>
      <c r="AB226" s="69"/>
      <c r="AD226" s="45"/>
    </row>
    <row r="227" spans="1:30" ht="14.25" thickBot="1">
      <c r="A227" s="139"/>
      <c r="B227" s="140" t="s">
        <v>166</v>
      </c>
      <c r="C227" s="140" t="s">
        <v>167</v>
      </c>
      <c r="D227" s="140" t="s">
        <v>168</v>
      </c>
      <c r="E227" s="140" t="s">
        <v>169</v>
      </c>
      <c r="F227" s="140" t="s">
        <v>170</v>
      </c>
      <c r="G227" s="140" t="s">
        <v>171</v>
      </c>
      <c r="H227" s="140" t="s">
        <v>172</v>
      </c>
      <c r="I227" s="140" t="s">
        <v>173</v>
      </c>
      <c r="J227" s="140" t="s">
        <v>174</v>
      </c>
      <c r="K227" s="140" t="s">
        <v>175</v>
      </c>
      <c r="L227" s="140" t="s">
        <v>176</v>
      </c>
      <c r="M227" s="141" t="s">
        <v>177</v>
      </c>
      <c r="N227" s="133"/>
      <c r="O227" s="139"/>
      <c r="P227" s="140" t="s">
        <v>178</v>
      </c>
      <c r="Q227" s="140" t="s">
        <v>179</v>
      </c>
      <c r="R227" s="140" t="s">
        <v>180</v>
      </c>
      <c r="S227" s="141" t="s">
        <v>181</v>
      </c>
      <c r="T227" s="127"/>
      <c r="U227" s="139"/>
      <c r="V227" s="140" t="s">
        <v>182</v>
      </c>
      <c r="W227" s="141" t="s">
        <v>183</v>
      </c>
      <c r="X227" s="127"/>
      <c r="Y227" s="139"/>
      <c r="Z227" s="157" t="s">
        <v>184</v>
      </c>
      <c r="AA227" s="28"/>
      <c r="AB227" s="69"/>
    </row>
    <row r="228" spans="1:30" ht="13.5" thickBot="1">
      <c r="A228" s="152" t="s">
        <v>185</v>
      </c>
      <c r="B228" s="144">
        <f t="shared" ref="B228:M228" si="18">(B26/1000)/1.02</f>
        <v>7.4247372549019603</v>
      </c>
      <c r="C228" s="144">
        <f t="shared" si="18"/>
        <v>7.9821666666666662</v>
      </c>
      <c r="D228" s="144">
        <f t="shared" si="18"/>
        <v>8.1619019607843128</v>
      </c>
      <c r="E228" s="144">
        <f t="shared" si="18"/>
        <v>8.1266960784313724</v>
      </c>
      <c r="F228" s="144">
        <f t="shared" si="18"/>
        <v>8.0685098039215681</v>
      </c>
      <c r="G228" s="144">
        <f t="shared" si="18"/>
        <v>8.2055686274509814</v>
      </c>
      <c r="H228" s="144">
        <f t="shared" si="18"/>
        <v>8.1876372549019596</v>
      </c>
      <c r="I228" s="144">
        <f t="shared" si="18"/>
        <v>8.1658627450980408</v>
      </c>
      <c r="J228" s="144">
        <f t="shared" si="18"/>
        <v>7.9813568627450975</v>
      </c>
      <c r="K228" s="144">
        <f t="shared" si="18"/>
        <v>7.6535196078431369</v>
      </c>
      <c r="L228" s="144">
        <f t="shared" si="18"/>
        <v>7.644539215686275</v>
      </c>
      <c r="M228" s="145">
        <f t="shared" si="18"/>
        <v>7.5081372549019614</v>
      </c>
      <c r="N228" s="133"/>
      <c r="O228" s="149" t="s">
        <v>185</v>
      </c>
      <c r="P228" s="144">
        <f t="shared" ref="P228:S233" si="19">(P26/1000)/1.02</f>
        <v>7.8979411764705878</v>
      </c>
      <c r="Q228" s="144">
        <f t="shared" si="19"/>
        <v>8.140098039215685</v>
      </c>
      <c r="R228" s="144">
        <f t="shared" si="19"/>
        <v>8.1274509803921564</v>
      </c>
      <c r="S228" s="145">
        <f t="shared" si="19"/>
        <v>7.5961764705882349</v>
      </c>
      <c r="T228" s="127"/>
      <c r="U228" s="149" t="s">
        <v>185</v>
      </c>
      <c r="V228" s="144">
        <f t="shared" ref="V228:W233" si="20">(V26/1000)/1.02</f>
        <v>8.0429411764705883</v>
      </c>
      <c r="W228" s="145">
        <f t="shared" si="20"/>
        <v>7.8982352941176472</v>
      </c>
      <c r="X228" s="127"/>
      <c r="Y228" s="149" t="s">
        <v>185</v>
      </c>
      <c r="Z228" s="145">
        <f t="shared" ref="Z228:Z233" si="21">(Z26/1000)/1.02</f>
        <v>7.970088235294118</v>
      </c>
      <c r="AA228" s="28"/>
    </row>
    <row r="229" spans="1:30">
      <c r="A229" s="152" t="s">
        <v>186</v>
      </c>
      <c r="B229" s="130">
        <f t="shared" ref="B229:M229" si="22">(B27/1000)/1.02</f>
        <v>8.3491245098039215</v>
      </c>
      <c r="C229" s="130">
        <f t="shared" si="22"/>
        <v>8.753068627450979</v>
      </c>
      <c r="D229" s="130">
        <f t="shared" si="22"/>
        <v>8.8245117647058819</v>
      </c>
      <c r="E229" s="130">
        <f t="shared" si="22"/>
        <v>8.8811107843137247</v>
      </c>
      <c r="F229" s="130">
        <f t="shared" si="22"/>
        <v>8.7516607843137244</v>
      </c>
      <c r="G229" s="130">
        <f t="shared" si="22"/>
        <v>8.8863607843137249</v>
      </c>
      <c r="H229" s="130">
        <f t="shared" si="22"/>
        <v>8.7923862745098038</v>
      </c>
      <c r="I229" s="130">
        <f t="shared" si="22"/>
        <v>8.8587921568627461</v>
      </c>
      <c r="J229" s="130">
        <f t="shared" si="22"/>
        <v>8.759652941176471</v>
      </c>
      <c r="K229" s="130">
        <f t="shared" si="22"/>
        <v>8.5987519607843144</v>
      </c>
      <c r="L229" s="130">
        <f t="shared" si="22"/>
        <v>8.652293137254901</v>
      </c>
      <c r="M229" s="150">
        <f t="shared" si="22"/>
        <v>8.5969323529411756</v>
      </c>
      <c r="N229" s="133"/>
      <c r="O229" s="146" t="s">
        <v>186</v>
      </c>
      <c r="P229" s="130">
        <f t="shared" si="19"/>
        <v>8.6922235294117627</v>
      </c>
      <c r="Q229" s="130">
        <f t="shared" si="19"/>
        <v>8.8447598039215691</v>
      </c>
      <c r="R229" s="130">
        <f t="shared" si="19"/>
        <v>8.8070088235294115</v>
      </c>
      <c r="S229" s="150">
        <f t="shared" si="19"/>
        <v>8.6151568627450974</v>
      </c>
      <c r="T229" s="127"/>
      <c r="U229" s="146" t="s">
        <v>186</v>
      </c>
      <c r="V229" s="130">
        <f t="shared" si="20"/>
        <v>8.784802941176471</v>
      </c>
      <c r="W229" s="150">
        <f t="shared" si="20"/>
        <v>8.7290441176470583</v>
      </c>
      <c r="X229" s="127"/>
      <c r="Y229" s="146" t="s">
        <v>186</v>
      </c>
      <c r="Z229" s="150">
        <f t="shared" si="21"/>
        <v>8.756023529411765</v>
      </c>
      <c r="AA229" s="28"/>
    </row>
    <row r="230" spans="1:30">
      <c r="A230" s="146" t="s">
        <v>187</v>
      </c>
      <c r="B230" s="130">
        <f t="shared" ref="B230:M230" si="23">(B28/1000)/1.02</f>
        <v>8.3172872549019594</v>
      </c>
      <c r="C230" s="130">
        <f t="shared" si="23"/>
        <v>8.54226862745098</v>
      </c>
      <c r="D230" s="130">
        <f t="shared" si="23"/>
        <v>8.7112725490196077</v>
      </c>
      <c r="E230" s="130">
        <f t="shared" si="23"/>
        <v>8.82715294117647</v>
      </c>
      <c r="F230" s="130">
        <f t="shared" si="23"/>
        <v>8.70632156862745</v>
      </c>
      <c r="G230" s="130">
        <f t="shared" si="23"/>
        <v>8.7114343137254906</v>
      </c>
      <c r="H230" s="130">
        <f t="shared" si="23"/>
        <v>8.6334058823529425</v>
      </c>
      <c r="I230" s="130">
        <f t="shared" si="23"/>
        <v>8.6919803921568626</v>
      </c>
      <c r="J230" s="130">
        <f t="shared" si="23"/>
        <v>8.6457892156862748</v>
      </c>
      <c r="K230" s="130">
        <f t="shared" si="23"/>
        <v>8.5609264705882353</v>
      </c>
      <c r="L230" s="130">
        <f t="shared" si="23"/>
        <v>8.5794313725490206</v>
      </c>
      <c r="M230" s="150">
        <f t="shared" si="23"/>
        <v>8.4865745098039227</v>
      </c>
      <c r="N230" s="133"/>
      <c r="O230" s="146" t="s">
        <v>187</v>
      </c>
      <c r="P230" s="130">
        <f t="shared" si="19"/>
        <v>8.5289833333333327</v>
      </c>
      <c r="Q230" s="130">
        <f t="shared" si="19"/>
        <v>8.7453068627450978</v>
      </c>
      <c r="R230" s="130">
        <f t="shared" si="19"/>
        <v>8.6568931372549027</v>
      </c>
      <c r="S230" s="150">
        <f t="shared" si="19"/>
        <v>8.5413960784313741</v>
      </c>
      <c r="T230" s="127"/>
      <c r="U230" s="146" t="s">
        <v>187</v>
      </c>
      <c r="V230" s="130">
        <f t="shared" si="20"/>
        <v>8.6599009803921572</v>
      </c>
      <c r="W230" s="150">
        <f t="shared" si="20"/>
        <v>8.6230539215686282</v>
      </c>
      <c r="X230" s="127"/>
      <c r="Y230" s="146" t="s">
        <v>187</v>
      </c>
      <c r="Z230" s="150">
        <f t="shared" si="21"/>
        <v>8.6388647058823516</v>
      </c>
      <c r="AA230" s="28"/>
    </row>
    <row r="231" spans="1:30">
      <c r="A231" s="146" t="s">
        <v>188</v>
      </c>
      <c r="B231" s="130">
        <f t="shared" ref="B231:M231" si="24">(B29/1000)/1.02</f>
        <v>0</v>
      </c>
      <c r="C231" s="130">
        <f t="shared" si="24"/>
        <v>6.280392156862745</v>
      </c>
      <c r="D231" s="130">
        <f t="shared" si="24"/>
        <v>8.2499999999999982</v>
      </c>
      <c r="E231" s="130">
        <f t="shared" si="24"/>
        <v>8.4469117647058827</v>
      </c>
      <c r="F231" s="130">
        <f t="shared" si="24"/>
        <v>9.1029411764705888</v>
      </c>
      <c r="G231" s="130">
        <f t="shared" si="24"/>
        <v>0</v>
      </c>
      <c r="H231" s="130">
        <f t="shared" si="24"/>
        <v>7.657462745098039</v>
      </c>
      <c r="I231" s="130">
        <f t="shared" si="24"/>
        <v>0</v>
      </c>
      <c r="J231" s="130">
        <f t="shared" si="24"/>
        <v>7.3894176470588233</v>
      </c>
      <c r="K231" s="130">
        <f t="shared" si="24"/>
        <v>8.2527372549019589</v>
      </c>
      <c r="L231" s="130">
        <f t="shared" si="24"/>
        <v>0</v>
      </c>
      <c r="M231" s="150">
        <f t="shared" si="24"/>
        <v>7.3805833333333322</v>
      </c>
      <c r="N231" s="133"/>
      <c r="O231" s="146" t="s">
        <v>188</v>
      </c>
      <c r="P231" s="130">
        <f t="shared" si="19"/>
        <v>6.1759382352941179</v>
      </c>
      <c r="Q231" s="130">
        <f t="shared" si="19"/>
        <v>8.5188058823529413</v>
      </c>
      <c r="R231" s="130">
        <f t="shared" si="19"/>
        <v>7.4789705882352946</v>
      </c>
      <c r="S231" s="150">
        <f t="shared" si="19"/>
        <v>7.7433990196078426</v>
      </c>
      <c r="T231" s="127"/>
      <c r="U231" s="146" t="s">
        <v>188</v>
      </c>
      <c r="V231" s="130">
        <f t="shared" si="20"/>
        <v>6.4357627450980397</v>
      </c>
      <c r="W231" s="150">
        <f t="shared" si="20"/>
        <v>7.4826950980392164</v>
      </c>
      <c r="X231" s="127"/>
      <c r="Y231" s="146" t="s">
        <v>188</v>
      </c>
      <c r="Z231" s="150">
        <f t="shared" si="21"/>
        <v>7.2431392156862744</v>
      </c>
      <c r="AA231" s="28"/>
    </row>
    <row r="232" spans="1:30">
      <c r="A232" s="146" t="s">
        <v>71</v>
      </c>
      <c r="B232" s="130">
        <f t="shared" ref="B232:M232" si="25">(B30/1000)/1.02</f>
        <v>6.6406352941176472</v>
      </c>
      <c r="C232" s="130">
        <f t="shared" si="25"/>
        <v>7.2353078431372548</v>
      </c>
      <c r="D232" s="130">
        <f t="shared" si="25"/>
        <v>7.4778882352941176</v>
      </c>
      <c r="E232" s="130">
        <f t="shared" si="25"/>
        <v>7.4230715686274511</v>
      </c>
      <c r="F232" s="130">
        <f t="shared" si="25"/>
        <v>7.4001058823529409</v>
      </c>
      <c r="G232" s="130">
        <f t="shared" si="25"/>
        <v>7.5079382352941169</v>
      </c>
      <c r="H232" s="130">
        <f t="shared" si="25"/>
        <v>7.4217813725490194</v>
      </c>
      <c r="I232" s="130">
        <f t="shared" si="25"/>
        <v>7.4159431372549012</v>
      </c>
      <c r="J232" s="130">
        <f t="shared" si="25"/>
        <v>7.127775490196079</v>
      </c>
      <c r="K232" s="130">
        <f t="shared" si="25"/>
        <v>6.6268323529411761</v>
      </c>
      <c r="L232" s="130">
        <f t="shared" si="25"/>
        <v>6.5592382352941172</v>
      </c>
      <c r="M232" s="150">
        <f t="shared" si="25"/>
        <v>6.2796147058823539</v>
      </c>
      <c r="N232" s="133"/>
      <c r="O232" s="146" t="s">
        <v>71</v>
      </c>
      <c r="P232" s="130">
        <f t="shared" si="19"/>
        <v>7.1432039215686274</v>
      </c>
      <c r="Q232" s="130">
        <f t="shared" si="19"/>
        <v>7.4486774509803917</v>
      </c>
      <c r="R232" s="130">
        <f t="shared" si="19"/>
        <v>7.3427735294117644</v>
      </c>
      <c r="S232" s="150">
        <f t="shared" si="19"/>
        <v>6.474643137254902</v>
      </c>
      <c r="T232" s="127"/>
      <c r="U232" s="146" t="s">
        <v>71</v>
      </c>
      <c r="V232" s="130">
        <f t="shared" si="20"/>
        <v>7.3260460784313723</v>
      </c>
      <c r="W232" s="150">
        <f t="shared" si="20"/>
        <v>6.953639215686275</v>
      </c>
      <c r="X232" s="127"/>
      <c r="Y232" s="146" t="s">
        <v>71</v>
      </c>
      <c r="Z232" s="150">
        <f t="shared" si="21"/>
        <v>7.1441294117647054</v>
      </c>
      <c r="AA232" s="28"/>
    </row>
    <row r="233" spans="1:30" ht="13.5" thickBot="1">
      <c r="A233" s="149" t="s">
        <v>189</v>
      </c>
      <c r="B233" s="153">
        <f t="shared" ref="B233:M233" si="26">(B31/1000)/1.02</f>
        <v>7.2908784313725485</v>
      </c>
      <c r="C233" s="153">
        <f t="shared" si="26"/>
        <v>7.5923049019607838</v>
      </c>
      <c r="D233" s="153">
        <f t="shared" si="26"/>
        <v>7.7001029411764703</v>
      </c>
      <c r="E233" s="153">
        <f t="shared" si="26"/>
        <v>7.726003921568628</v>
      </c>
      <c r="F233" s="153">
        <f t="shared" si="26"/>
        <v>7.8138549019607835</v>
      </c>
      <c r="G233" s="153">
        <f t="shared" si="26"/>
        <v>7.7300470588235299</v>
      </c>
      <c r="H233" s="153">
        <f t="shared" si="26"/>
        <v>7.6562245098039217</v>
      </c>
      <c r="I233" s="153">
        <f t="shared" si="26"/>
        <v>7.7245245098039224</v>
      </c>
      <c r="J233" s="153">
        <f t="shared" si="26"/>
        <v>7.6098725490196069</v>
      </c>
      <c r="K233" s="153">
        <f t="shared" si="26"/>
        <v>7.4776627450980397</v>
      </c>
      <c r="L233" s="153">
        <f t="shared" si="26"/>
        <v>7.4673794117647061</v>
      </c>
      <c r="M233" s="154">
        <f t="shared" si="26"/>
        <v>7.3708421568627447</v>
      </c>
      <c r="N233" s="133"/>
      <c r="O233" s="149" t="s">
        <v>189</v>
      </c>
      <c r="P233" s="153">
        <f t="shared" si="19"/>
        <v>7.5387578431372546</v>
      </c>
      <c r="Q233" s="153">
        <f t="shared" si="19"/>
        <v>7.7558470588235293</v>
      </c>
      <c r="R233" s="153">
        <f t="shared" si="19"/>
        <v>7.6668872549019609</v>
      </c>
      <c r="S233" s="154">
        <f t="shared" si="19"/>
        <v>7.4362343137254898</v>
      </c>
      <c r="T233" s="127"/>
      <c r="U233" s="149" t="s">
        <v>189</v>
      </c>
      <c r="V233" s="153">
        <f t="shared" si="20"/>
        <v>7.6636549019607845</v>
      </c>
      <c r="W233" s="154">
        <f t="shared" si="20"/>
        <v>7.5539088235294116</v>
      </c>
      <c r="X233" s="127"/>
      <c r="Y233" s="149" t="s">
        <v>189</v>
      </c>
      <c r="Z233" s="154">
        <f t="shared" si="21"/>
        <v>7.6091539215686277</v>
      </c>
    </row>
    <row r="234" spans="1:30" ht="13.5" customHeight="1">
      <c r="A234" s="127"/>
      <c r="B234" s="127"/>
      <c r="C234" s="127"/>
      <c r="D234" s="127"/>
      <c r="E234" s="127"/>
      <c r="F234" s="127"/>
      <c r="G234" s="127"/>
      <c r="H234" s="127"/>
      <c r="I234" s="127"/>
      <c r="J234" s="127"/>
      <c r="K234" s="127"/>
      <c r="L234" s="127"/>
      <c r="M234" s="127"/>
      <c r="N234" s="133"/>
      <c r="O234" s="127"/>
      <c r="P234" s="129"/>
      <c r="Q234" s="130"/>
      <c r="R234" s="130"/>
      <c r="S234" s="130"/>
      <c r="T234" s="130"/>
      <c r="U234" s="130"/>
      <c r="V234" s="130"/>
      <c r="W234" s="130"/>
      <c r="X234" s="130"/>
      <c r="Y234" s="130"/>
      <c r="Z234" s="133"/>
    </row>
    <row r="235" spans="1:30" ht="13.5" customHeight="1" thickBot="1">
      <c r="A235" s="132">
        <v>2006</v>
      </c>
      <c r="B235" s="127"/>
      <c r="C235" s="127"/>
      <c r="D235" s="127"/>
      <c r="E235" s="127"/>
      <c r="F235" s="127"/>
      <c r="G235" s="127"/>
      <c r="H235" s="127"/>
      <c r="I235" s="127"/>
      <c r="J235" s="127"/>
      <c r="K235" s="127"/>
      <c r="L235" s="127"/>
      <c r="M235" s="131" t="s">
        <v>193</v>
      </c>
      <c r="N235" s="133"/>
      <c r="O235" s="132">
        <v>2006</v>
      </c>
      <c r="P235" s="134" t="s">
        <v>163</v>
      </c>
      <c r="Q235" s="134"/>
      <c r="R235" s="134"/>
      <c r="S235" s="134"/>
      <c r="T235" s="127"/>
      <c r="U235" s="132">
        <v>2006</v>
      </c>
      <c r="V235" s="134" t="s">
        <v>164</v>
      </c>
      <c r="W235" s="134"/>
      <c r="X235" s="127"/>
      <c r="Y235" s="132">
        <v>2006</v>
      </c>
      <c r="Z235" s="127"/>
    </row>
    <row r="236" spans="1:30" ht="21" customHeight="1" thickBot="1">
      <c r="A236" s="139"/>
      <c r="B236" s="140" t="s">
        <v>166</v>
      </c>
      <c r="C236" s="140" t="s">
        <v>167</v>
      </c>
      <c r="D236" s="140" t="s">
        <v>168</v>
      </c>
      <c r="E236" s="140" t="s">
        <v>169</v>
      </c>
      <c r="F236" s="140" t="s">
        <v>170</v>
      </c>
      <c r="G236" s="140" t="s">
        <v>171</v>
      </c>
      <c r="H236" s="140" t="s">
        <v>172</v>
      </c>
      <c r="I236" s="140" t="s">
        <v>173</v>
      </c>
      <c r="J236" s="140" t="s">
        <v>174</v>
      </c>
      <c r="K236" s="140" t="s">
        <v>175</v>
      </c>
      <c r="L236" s="140" t="s">
        <v>176</v>
      </c>
      <c r="M236" s="141" t="s">
        <v>177</v>
      </c>
      <c r="N236" s="133"/>
      <c r="O236" s="139"/>
      <c r="P236" s="140" t="s">
        <v>178</v>
      </c>
      <c r="Q236" s="140" t="s">
        <v>179</v>
      </c>
      <c r="R236" s="140" t="s">
        <v>180</v>
      </c>
      <c r="S236" s="141" t="s">
        <v>181</v>
      </c>
      <c r="T236" s="127"/>
      <c r="U236" s="139"/>
      <c r="V236" s="140" t="s">
        <v>182</v>
      </c>
      <c r="W236" s="141" t="s">
        <v>183</v>
      </c>
      <c r="X236" s="127"/>
      <c r="Y236" s="139"/>
      <c r="Z236" s="157" t="s">
        <v>184</v>
      </c>
    </row>
    <row r="237" spans="1:30" ht="12.75" customHeight="1" thickBot="1">
      <c r="A237" s="152" t="s">
        <v>185</v>
      </c>
      <c r="B237" s="144">
        <f t="shared" ref="B237:M237" si="27">(B35/1000)/1.02</f>
        <v>7.7014901960784314</v>
      </c>
      <c r="C237" s="144">
        <f t="shared" si="27"/>
        <v>8.0772352941176475</v>
      </c>
      <c r="D237" s="144">
        <f t="shared" si="27"/>
        <v>8.2086176470588228</v>
      </c>
      <c r="E237" s="144">
        <f t="shared" si="27"/>
        <v>8.2707784313725483</v>
      </c>
      <c r="F237" s="144">
        <f t="shared" si="27"/>
        <v>8.3419411764705877</v>
      </c>
      <c r="G237" s="144">
        <f t="shared" si="27"/>
        <v>8.4938431372549008</v>
      </c>
      <c r="H237" s="144">
        <f t="shared" si="27"/>
        <v>8.2186568627450995</v>
      </c>
      <c r="I237" s="144">
        <f t="shared" si="27"/>
        <v>8.1544460784313717</v>
      </c>
      <c r="J237" s="144">
        <f t="shared" si="27"/>
        <v>8.3224049019607822</v>
      </c>
      <c r="K237" s="144">
        <f t="shared" si="27"/>
        <v>8.0960960784313727</v>
      </c>
      <c r="L237" s="144">
        <f t="shared" si="27"/>
        <v>7.8823333333333334</v>
      </c>
      <c r="M237" s="145">
        <f t="shared" si="27"/>
        <v>7.9092029411764706</v>
      </c>
      <c r="N237" s="133"/>
      <c r="O237" s="149" t="s">
        <v>185</v>
      </c>
      <c r="P237" s="144">
        <f t="shared" ref="P237:S242" si="28">(P35/1000)/1.02</f>
        <v>8.0451960784313741</v>
      </c>
      <c r="Q237" s="144">
        <f t="shared" si="28"/>
        <v>8.3601960784313718</v>
      </c>
      <c r="R237" s="144">
        <f t="shared" si="28"/>
        <v>8.2281372549019611</v>
      </c>
      <c r="S237" s="145">
        <f t="shared" si="28"/>
        <v>7.9619607843137254</v>
      </c>
      <c r="T237" s="127"/>
      <c r="U237" s="149" t="s">
        <v>185</v>
      </c>
      <c r="V237" s="144">
        <f t="shared" ref="V237:W242" si="29">(V35/1000)/1.02</f>
        <v>8.2056862745098034</v>
      </c>
      <c r="W237" s="145">
        <f t="shared" si="29"/>
        <v>8.0950000000000006</v>
      </c>
      <c r="X237" s="127"/>
      <c r="Y237" s="149" t="s">
        <v>185</v>
      </c>
      <c r="Z237" s="145">
        <f t="shared" ref="Z237:Z242" si="30">(Z35/1000)/1.02</f>
        <v>8.1538588235294114</v>
      </c>
    </row>
    <row r="238" spans="1:30" ht="13.5" customHeight="1">
      <c r="A238" s="152" t="s">
        <v>186</v>
      </c>
      <c r="B238" s="130">
        <f t="shared" ref="B238:M238" si="31">(B36/1000)/1.02</f>
        <v>8.8632529411764711</v>
      </c>
      <c r="C238" s="130">
        <f t="shared" si="31"/>
        <v>9.1227509803921567</v>
      </c>
      <c r="D238" s="130">
        <f t="shared" si="31"/>
        <v>9.2885764705882341</v>
      </c>
      <c r="E238" s="130">
        <f t="shared" si="31"/>
        <v>9.3338401960784303</v>
      </c>
      <c r="F238" s="130">
        <f t="shared" si="31"/>
        <v>9.3554705882352938</v>
      </c>
      <c r="G238" s="130">
        <f t="shared" si="31"/>
        <v>9.4560107843137242</v>
      </c>
      <c r="H238" s="130">
        <f t="shared" si="31"/>
        <v>9.2511235294117657</v>
      </c>
      <c r="I238" s="130">
        <f t="shared" si="31"/>
        <v>9.1067490196078431</v>
      </c>
      <c r="J238" s="130">
        <f t="shared" si="31"/>
        <v>9.2608029411764701</v>
      </c>
      <c r="K238" s="130">
        <f t="shared" si="31"/>
        <v>9.0732852941176478</v>
      </c>
      <c r="L238" s="130">
        <f t="shared" si="31"/>
        <v>8.975811764705881</v>
      </c>
      <c r="M238" s="150">
        <f t="shared" si="31"/>
        <v>8.9084127450980404</v>
      </c>
      <c r="N238" s="133"/>
      <c r="O238" s="146" t="s">
        <v>186</v>
      </c>
      <c r="P238" s="130">
        <f t="shared" si="28"/>
        <v>9.135883333333334</v>
      </c>
      <c r="Q238" s="130">
        <f t="shared" si="28"/>
        <v>9.3762676470588247</v>
      </c>
      <c r="R238" s="130">
        <f t="shared" si="28"/>
        <v>9.1997500000000016</v>
      </c>
      <c r="S238" s="150">
        <f t="shared" si="28"/>
        <v>8.9855892156862733</v>
      </c>
      <c r="T238" s="127"/>
      <c r="U238" s="146" t="s">
        <v>186</v>
      </c>
      <c r="V238" s="130">
        <f t="shared" si="29"/>
        <v>9.26042156862745</v>
      </c>
      <c r="W238" s="150">
        <f t="shared" si="29"/>
        <v>9.0954460784313724</v>
      </c>
      <c r="X238" s="127"/>
      <c r="Y238" s="146" t="s">
        <v>186</v>
      </c>
      <c r="Z238" s="150">
        <f t="shared" si="30"/>
        <v>9.182716666666666</v>
      </c>
    </row>
    <row r="239" spans="1:30" ht="12.75" customHeight="1">
      <c r="A239" s="146" t="s">
        <v>187</v>
      </c>
      <c r="B239" s="130">
        <f t="shared" ref="B239:M239" si="32">(B37/1000)/1.02</f>
        <v>8.7016774509803909</v>
      </c>
      <c r="C239" s="130">
        <f t="shared" si="32"/>
        <v>8.9573666666666671</v>
      </c>
      <c r="D239" s="130">
        <f t="shared" si="32"/>
        <v>9.0764686274509785</v>
      </c>
      <c r="E239" s="130">
        <f t="shared" si="32"/>
        <v>9.19746274509804</v>
      </c>
      <c r="F239" s="130">
        <f t="shared" si="32"/>
        <v>9.3189313725490184</v>
      </c>
      <c r="G239" s="130">
        <f t="shared" si="32"/>
        <v>9.4013421568627464</v>
      </c>
      <c r="H239" s="130">
        <f t="shared" si="32"/>
        <v>9.2704990196078434</v>
      </c>
      <c r="I239" s="130">
        <f t="shared" si="32"/>
        <v>9.2428901960784309</v>
      </c>
      <c r="J239" s="130">
        <f t="shared" si="32"/>
        <v>9.3429078431372545</v>
      </c>
      <c r="K239" s="130">
        <f t="shared" si="32"/>
        <v>9.2044745098039211</v>
      </c>
      <c r="L239" s="130">
        <f t="shared" si="32"/>
        <v>8.9246313725490189</v>
      </c>
      <c r="M239" s="150">
        <f t="shared" si="32"/>
        <v>8.9118931372549017</v>
      </c>
      <c r="N239" s="162"/>
      <c r="O239" s="146" t="s">
        <v>187</v>
      </c>
      <c r="P239" s="130">
        <f t="shared" si="28"/>
        <v>8.9616411764705877</v>
      </c>
      <c r="Q239" s="130">
        <f t="shared" si="28"/>
        <v>9.3103431372549004</v>
      </c>
      <c r="R239" s="130">
        <f t="shared" si="28"/>
        <v>9.2893882352941173</v>
      </c>
      <c r="S239" s="150">
        <f t="shared" si="28"/>
        <v>9.0199588235294108</v>
      </c>
      <c r="T239" s="127"/>
      <c r="U239" s="146" t="s">
        <v>187</v>
      </c>
      <c r="V239" s="130">
        <f t="shared" si="29"/>
        <v>9.1845509803921566</v>
      </c>
      <c r="W239" s="150">
        <f t="shared" si="29"/>
        <v>9.1579852941176476</v>
      </c>
      <c r="X239" s="127"/>
      <c r="Y239" s="146" t="s">
        <v>187</v>
      </c>
      <c r="Z239" s="150">
        <f t="shared" si="30"/>
        <v>9.1715568627450974</v>
      </c>
    </row>
    <row r="240" spans="1:30" ht="11.25" customHeight="1">
      <c r="A240" s="146" t="s">
        <v>188</v>
      </c>
      <c r="B240" s="130">
        <f t="shared" ref="B240:M240" si="33">(B38/1000)/1.02</f>
        <v>7.2829117647058821</v>
      </c>
      <c r="C240" s="130">
        <f t="shared" si="33"/>
        <v>6.3725490196078427</v>
      </c>
      <c r="D240" s="130">
        <f t="shared" si="33"/>
        <v>7.6731872549019604</v>
      </c>
      <c r="E240" s="130">
        <f t="shared" si="33"/>
        <v>0</v>
      </c>
      <c r="F240" s="130">
        <f t="shared" si="33"/>
        <v>7.7891470588235299</v>
      </c>
      <c r="G240" s="130">
        <f t="shared" si="33"/>
        <v>0</v>
      </c>
      <c r="H240" s="130">
        <f t="shared" si="33"/>
        <v>7.3950147058823523</v>
      </c>
      <c r="I240" s="130">
        <f t="shared" si="33"/>
        <v>0</v>
      </c>
      <c r="J240" s="130">
        <f t="shared" si="33"/>
        <v>7.2098039215686276</v>
      </c>
      <c r="K240" s="130">
        <f t="shared" si="33"/>
        <v>8.0326862745098051</v>
      </c>
      <c r="L240" s="130">
        <f t="shared" si="33"/>
        <v>7.4310029411764704</v>
      </c>
      <c r="M240" s="150">
        <f t="shared" si="33"/>
        <v>7.2747784313725488</v>
      </c>
      <c r="N240" s="162"/>
      <c r="O240" s="146" t="s">
        <v>188</v>
      </c>
      <c r="P240" s="130">
        <f t="shared" si="28"/>
        <v>6.7042931372549015</v>
      </c>
      <c r="Q240" s="130">
        <f t="shared" si="28"/>
        <v>7.7891499999999994</v>
      </c>
      <c r="R240" s="130">
        <f t="shared" si="28"/>
        <v>7.3005450980392146</v>
      </c>
      <c r="S240" s="150">
        <f t="shared" si="28"/>
        <v>7.4371490196078422</v>
      </c>
      <c r="T240" s="127"/>
      <c r="U240" s="146" t="s">
        <v>188</v>
      </c>
      <c r="V240" s="130">
        <f t="shared" si="29"/>
        <v>6.9710245098039207</v>
      </c>
      <c r="W240" s="150">
        <f t="shared" si="29"/>
        <v>7.4060264705882348</v>
      </c>
      <c r="X240" s="127"/>
      <c r="Y240" s="146" t="s">
        <v>188</v>
      </c>
      <c r="Z240" s="150">
        <f t="shared" si="30"/>
        <v>7.2210166666666664</v>
      </c>
    </row>
    <row r="241" spans="1:26" ht="10.5" customHeight="1">
      <c r="A241" s="146" t="s">
        <v>71</v>
      </c>
      <c r="B241" s="130">
        <f t="shared" ref="B241:M241" si="34">(B39/1000)/1.02</f>
        <v>6.6249460784313721</v>
      </c>
      <c r="C241" s="130">
        <f t="shared" si="34"/>
        <v>6.8809509803921562</v>
      </c>
      <c r="D241" s="130">
        <f t="shared" si="34"/>
        <v>7.1858039215686276</v>
      </c>
      <c r="E241" s="130">
        <f t="shared" si="34"/>
        <v>7.1838019607843133</v>
      </c>
      <c r="F241" s="130">
        <f t="shared" si="34"/>
        <v>7.2603823529411766</v>
      </c>
      <c r="G241" s="130">
        <f t="shared" si="34"/>
        <v>7.4546519607843136</v>
      </c>
      <c r="H241" s="130">
        <f t="shared" si="34"/>
        <v>7.1973872549019609</v>
      </c>
      <c r="I241" s="130">
        <f t="shared" si="34"/>
        <v>7.0018431372549026</v>
      </c>
      <c r="J241" s="130">
        <f t="shared" si="34"/>
        <v>7.148703921568627</v>
      </c>
      <c r="K241" s="130">
        <f t="shared" si="34"/>
        <v>7.0485323529411756</v>
      </c>
      <c r="L241" s="130">
        <f t="shared" si="34"/>
        <v>6.8131823529411761</v>
      </c>
      <c r="M241" s="150">
        <f t="shared" si="34"/>
        <v>6.6564019607843132</v>
      </c>
      <c r="N241" s="162"/>
      <c r="O241" s="146" t="s">
        <v>71</v>
      </c>
      <c r="P241" s="130">
        <f t="shared" si="28"/>
        <v>6.9485568627450975</v>
      </c>
      <c r="Q241" s="130">
        <f t="shared" si="28"/>
        <v>7.2868666666666666</v>
      </c>
      <c r="R241" s="130">
        <f t="shared" si="28"/>
        <v>7.1123627450980385</v>
      </c>
      <c r="S241" s="150">
        <f t="shared" si="28"/>
        <v>6.8568529411764709</v>
      </c>
      <c r="T241" s="127"/>
      <c r="U241" s="146" t="s">
        <v>71</v>
      </c>
      <c r="V241" s="130">
        <f t="shared" si="29"/>
        <v>7.1153627450980395</v>
      </c>
      <c r="W241" s="150">
        <f t="shared" si="29"/>
        <v>6.9821901960784309</v>
      </c>
      <c r="X241" s="127"/>
      <c r="Y241" s="146" t="s">
        <v>71</v>
      </c>
      <c r="Z241" s="150">
        <f t="shared" si="30"/>
        <v>7.0545421568627447</v>
      </c>
    </row>
    <row r="242" spans="1:26" ht="14.25" thickBot="1">
      <c r="A242" s="149" t="s">
        <v>189</v>
      </c>
      <c r="B242" s="153">
        <f t="shared" ref="B242:M242" si="35">(B40/1000)/1.02</f>
        <v>7.5596872549019611</v>
      </c>
      <c r="C242" s="153">
        <f t="shared" si="35"/>
        <v>7.7057607843137248</v>
      </c>
      <c r="D242" s="153">
        <f t="shared" si="35"/>
        <v>7.7938862745098039</v>
      </c>
      <c r="E242" s="153">
        <f t="shared" si="35"/>
        <v>7.8368156862745089</v>
      </c>
      <c r="F242" s="153">
        <f t="shared" si="35"/>
        <v>7.8606470588235284</v>
      </c>
      <c r="G242" s="153">
        <f t="shared" si="35"/>
        <v>7.992210784313726</v>
      </c>
      <c r="H242" s="153">
        <f t="shared" si="35"/>
        <v>7.8996264705882338</v>
      </c>
      <c r="I242" s="153">
        <f t="shared" si="35"/>
        <v>7.7874558823529405</v>
      </c>
      <c r="J242" s="153">
        <f t="shared" si="35"/>
        <v>7.879873529411765</v>
      </c>
      <c r="K242" s="153">
        <f t="shared" si="35"/>
        <v>7.8084147058823525</v>
      </c>
      <c r="L242" s="153">
        <f t="shared" si="35"/>
        <v>7.5945509803921567</v>
      </c>
      <c r="M242" s="154">
        <f t="shared" si="35"/>
        <v>7.63088431372549</v>
      </c>
      <c r="N242" s="162"/>
      <c r="O242" s="149" t="s">
        <v>189</v>
      </c>
      <c r="P242" s="153">
        <f t="shared" si="28"/>
        <v>7.7120196078431373</v>
      </c>
      <c r="Q242" s="153">
        <f t="shared" si="28"/>
        <v>7.887177450980392</v>
      </c>
      <c r="R242" s="153">
        <f t="shared" si="28"/>
        <v>7.8512911764705882</v>
      </c>
      <c r="S242" s="154">
        <f t="shared" si="28"/>
        <v>7.681692156862745</v>
      </c>
      <c r="T242" s="127"/>
      <c r="U242" s="149" t="s">
        <v>189</v>
      </c>
      <c r="V242" s="153">
        <f t="shared" si="29"/>
        <v>7.8028460784313731</v>
      </c>
      <c r="W242" s="154">
        <f t="shared" si="29"/>
        <v>7.7634950980392157</v>
      </c>
      <c r="X242" s="127"/>
      <c r="Y242" s="149" t="s">
        <v>189</v>
      </c>
      <c r="Z242" s="154">
        <f t="shared" si="30"/>
        <v>7.7837519607843131</v>
      </c>
    </row>
    <row r="243" spans="1:26" ht="13.5">
      <c r="A243" s="127"/>
      <c r="B243" s="127"/>
      <c r="C243" s="127"/>
      <c r="D243" s="127"/>
      <c r="E243" s="127"/>
      <c r="F243" s="127"/>
      <c r="G243" s="127"/>
      <c r="H243" s="127"/>
      <c r="I243" s="127"/>
      <c r="J243" s="127"/>
      <c r="K243" s="127"/>
      <c r="L243" s="127"/>
      <c r="M243" s="127"/>
      <c r="N243" s="162"/>
      <c r="O243" s="163"/>
      <c r="P243" s="129"/>
      <c r="Q243" s="130"/>
      <c r="R243" s="130"/>
      <c r="S243" s="130"/>
      <c r="T243" s="130"/>
      <c r="U243" s="130"/>
      <c r="V243" s="130"/>
      <c r="W243" s="130"/>
      <c r="X243" s="130"/>
      <c r="Y243" s="130"/>
      <c r="Z243" s="133"/>
    </row>
    <row r="244" spans="1:26" ht="16.5" thickBot="1">
      <c r="A244" s="132">
        <v>2007</v>
      </c>
      <c r="B244" s="127"/>
      <c r="C244" s="127"/>
      <c r="D244" s="127"/>
      <c r="E244" s="127"/>
      <c r="F244" s="127"/>
      <c r="G244" s="127"/>
      <c r="H244" s="127"/>
      <c r="I244" s="127"/>
      <c r="J244" s="127"/>
      <c r="K244" s="127"/>
      <c r="L244" s="127"/>
      <c r="M244" s="131" t="s">
        <v>193</v>
      </c>
      <c r="N244" s="162"/>
      <c r="O244" s="132">
        <v>2007</v>
      </c>
      <c r="P244" s="134" t="s">
        <v>163</v>
      </c>
      <c r="Q244" s="134"/>
      <c r="R244" s="134"/>
      <c r="S244" s="134"/>
      <c r="T244" s="127"/>
      <c r="U244" s="132">
        <v>2007</v>
      </c>
      <c r="V244" s="134" t="s">
        <v>164</v>
      </c>
      <c r="W244" s="134"/>
      <c r="X244" s="127"/>
      <c r="Y244" s="132">
        <v>2007</v>
      </c>
      <c r="Z244" s="127"/>
    </row>
    <row r="245" spans="1:26" ht="14.25" thickBot="1">
      <c r="A245" s="139"/>
      <c r="B245" s="140" t="s">
        <v>166</v>
      </c>
      <c r="C245" s="140" t="s">
        <v>167</v>
      </c>
      <c r="D245" s="140" t="s">
        <v>168</v>
      </c>
      <c r="E245" s="140" t="s">
        <v>169</v>
      </c>
      <c r="F245" s="140" t="s">
        <v>170</v>
      </c>
      <c r="G245" s="140" t="s">
        <v>171</v>
      </c>
      <c r="H245" s="140" t="s">
        <v>172</v>
      </c>
      <c r="I245" s="140" t="s">
        <v>173</v>
      </c>
      <c r="J245" s="140" t="s">
        <v>174</v>
      </c>
      <c r="K245" s="140" t="s">
        <v>175</v>
      </c>
      <c r="L245" s="140" t="s">
        <v>176</v>
      </c>
      <c r="M245" s="141" t="s">
        <v>177</v>
      </c>
      <c r="N245" s="127"/>
      <c r="O245" s="139"/>
      <c r="P245" s="140" t="s">
        <v>178</v>
      </c>
      <c r="Q245" s="140" t="s">
        <v>179</v>
      </c>
      <c r="R245" s="140" t="s">
        <v>180</v>
      </c>
      <c r="S245" s="141" t="s">
        <v>181</v>
      </c>
      <c r="T245" s="127"/>
      <c r="U245" s="139"/>
      <c r="V245" s="140" t="s">
        <v>182</v>
      </c>
      <c r="W245" s="141" t="s">
        <v>183</v>
      </c>
      <c r="X245" s="127"/>
      <c r="Y245" s="139"/>
      <c r="Z245" s="142" t="s">
        <v>184</v>
      </c>
    </row>
    <row r="246" spans="1:26" ht="13.5" thickBot="1">
      <c r="A246" s="152" t="s">
        <v>185</v>
      </c>
      <c r="B246" s="144">
        <f t="shared" ref="B246:M246" si="36">(B44/1000)/1.02</f>
        <v>8.1373411764705885</v>
      </c>
      <c r="C246" s="144">
        <f t="shared" si="36"/>
        <v>8.2883039215686267</v>
      </c>
      <c r="D246" s="144">
        <f t="shared" si="36"/>
        <v>8.2255392156862737</v>
      </c>
      <c r="E246" s="144">
        <f t="shared" si="36"/>
        <v>8.1022411764705886</v>
      </c>
      <c r="F246" s="144">
        <f t="shared" si="36"/>
        <v>7.823078431372549</v>
      </c>
      <c r="G246" s="144">
        <f t="shared" si="36"/>
        <v>7.7247352941176466</v>
      </c>
      <c r="H246" s="144">
        <f t="shared" si="36"/>
        <v>7.6790784313725489</v>
      </c>
      <c r="I246" s="144">
        <f t="shared" si="36"/>
        <v>7.9253431372549015</v>
      </c>
      <c r="J246" s="144">
        <f t="shared" si="36"/>
        <v>8.0726862745098042</v>
      </c>
      <c r="K246" s="144">
        <f t="shared" si="36"/>
        <v>7.7459117647058822</v>
      </c>
      <c r="L246" s="144">
        <f t="shared" si="36"/>
        <v>7.4972352941176474</v>
      </c>
      <c r="M246" s="145">
        <f t="shared" si="36"/>
        <v>7.5499637254901959</v>
      </c>
      <c r="N246" s="127"/>
      <c r="O246" s="149" t="s">
        <v>185</v>
      </c>
      <c r="P246" s="144">
        <f t="shared" ref="P246:S251" si="37">(P44/1000)/1.02</f>
        <v>8.2173431372549022</v>
      </c>
      <c r="Q246" s="144">
        <f t="shared" si="37"/>
        <v>7.8720686274509806</v>
      </c>
      <c r="R246" s="144">
        <f t="shared" si="37"/>
        <v>7.905343137254901</v>
      </c>
      <c r="S246" s="145">
        <f t="shared" si="37"/>
        <v>7.6096911764705881</v>
      </c>
      <c r="T246" s="127"/>
      <c r="U246" s="149" t="s">
        <v>185</v>
      </c>
      <c r="V246" s="144">
        <f t="shared" ref="V246:W251" si="38">(V44/1000)/1.02</f>
        <v>8.0426764705882352</v>
      </c>
      <c r="W246" s="145">
        <f t="shared" si="38"/>
        <v>7.7549147058823529</v>
      </c>
      <c r="X246" s="127"/>
      <c r="Y246" s="149" t="s">
        <v>185</v>
      </c>
      <c r="Z246" s="145">
        <f t="shared" ref="Z246:Z251" si="39">(Z44/1000)/1.02</f>
        <v>7.8938803921568619</v>
      </c>
    </row>
    <row r="247" spans="1:26">
      <c r="A247" s="152" t="s">
        <v>186</v>
      </c>
      <c r="B247" s="130">
        <f t="shared" ref="B247:M247" si="40">(B45/1000)/1.02</f>
        <v>9.1444313725490201</v>
      </c>
      <c r="C247" s="130">
        <f t="shared" si="40"/>
        <v>9.1494529411764685</v>
      </c>
      <c r="D247" s="130">
        <f t="shared" si="40"/>
        <v>9.0296225490196083</v>
      </c>
      <c r="E247" s="130">
        <f t="shared" si="40"/>
        <v>8.9527392156862735</v>
      </c>
      <c r="F247" s="130">
        <f t="shared" si="40"/>
        <v>8.6643617647058804</v>
      </c>
      <c r="G247" s="130">
        <f t="shared" si="40"/>
        <v>8.4870754901960765</v>
      </c>
      <c r="H247" s="130">
        <f t="shared" si="40"/>
        <v>8.3744009803921564</v>
      </c>
      <c r="I247" s="130">
        <f t="shared" si="40"/>
        <v>8.6988029411764725</v>
      </c>
      <c r="J247" s="130">
        <f t="shared" si="40"/>
        <v>8.7344754901960791</v>
      </c>
      <c r="K247" s="130">
        <f t="shared" si="40"/>
        <v>8.4917999999999996</v>
      </c>
      <c r="L247" s="130">
        <f t="shared" si="40"/>
        <v>8.326375490196078</v>
      </c>
      <c r="M247" s="150">
        <f t="shared" si="40"/>
        <v>8.3652411764705885</v>
      </c>
      <c r="N247" s="127"/>
      <c r="O247" s="146" t="s">
        <v>186</v>
      </c>
      <c r="P247" s="130">
        <f t="shared" si="37"/>
        <v>9.1065754901960787</v>
      </c>
      <c r="Q247" s="130">
        <f t="shared" si="37"/>
        <v>8.6963303921568613</v>
      </c>
      <c r="R247" s="130">
        <f t="shared" si="37"/>
        <v>8.6213470588235293</v>
      </c>
      <c r="S247" s="150">
        <f t="shared" si="37"/>
        <v>8.3996637254901945</v>
      </c>
      <c r="T247" s="127"/>
      <c r="U247" s="146" t="s">
        <v>186</v>
      </c>
      <c r="V247" s="130">
        <f t="shared" si="38"/>
        <v>8.9084441176470577</v>
      </c>
      <c r="W247" s="150">
        <f t="shared" si="38"/>
        <v>8.510273529411764</v>
      </c>
      <c r="X247" s="127"/>
      <c r="Y247" s="146" t="s">
        <v>186</v>
      </c>
      <c r="Z247" s="150">
        <f t="shared" si="39"/>
        <v>8.7074843137254909</v>
      </c>
    </row>
    <row r="248" spans="1:26">
      <c r="A248" s="146" t="s">
        <v>187</v>
      </c>
      <c r="B248" s="130">
        <f t="shared" ref="B248:M248" si="41">(B46/1000)/1.02</f>
        <v>9.1556549019607836</v>
      </c>
      <c r="C248" s="130">
        <f t="shared" si="41"/>
        <v>9.1991549019607852</v>
      </c>
      <c r="D248" s="130">
        <f t="shared" si="41"/>
        <v>8.9179843137254888</v>
      </c>
      <c r="E248" s="130">
        <f t="shared" si="41"/>
        <v>8.9250745098039204</v>
      </c>
      <c r="F248" s="130">
        <f t="shared" si="41"/>
        <v>8.5559274509803913</v>
      </c>
      <c r="G248" s="130">
        <f t="shared" si="41"/>
        <v>8.519096078431371</v>
      </c>
      <c r="H248" s="130">
        <f t="shared" si="41"/>
        <v>8.5406833333333321</v>
      </c>
      <c r="I248" s="130">
        <f t="shared" si="41"/>
        <v>8.7101892156862739</v>
      </c>
      <c r="J248" s="130">
        <f t="shared" si="41"/>
        <v>8.8196990196078424</v>
      </c>
      <c r="K248" s="130">
        <f t="shared" si="41"/>
        <v>8.4837754901960771</v>
      </c>
      <c r="L248" s="130">
        <f t="shared" si="41"/>
        <v>8.1424372549019619</v>
      </c>
      <c r="M248" s="150">
        <f t="shared" si="41"/>
        <v>8.2343137254901944</v>
      </c>
      <c r="N248" s="127"/>
      <c r="O248" s="146" t="s">
        <v>187</v>
      </c>
      <c r="P248" s="130">
        <f t="shared" si="37"/>
        <v>9.0736980392156852</v>
      </c>
      <c r="Q248" s="130">
        <f t="shared" si="37"/>
        <v>8.6545715686274516</v>
      </c>
      <c r="R248" s="130">
        <f t="shared" si="37"/>
        <v>8.6995411764705874</v>
      </c>
      <c r="S248" s="150">
        <f t="shared" si="37"/>
        <v>8.3020715686274489</v>
      </c>
      <c r="T248" s="127"/>
      <c r="U248" s="146" t="s">
        <v>187</v>
      </c>
      <c r="V248" s="130">
        <f t="shared" si="38"/>
        <v>8.8506715686274511</v>
      </c>
      <c r="W248" s="150">
        <f t="shared" si="38"/>
        <v>8.535207843137254</v>
      </c>
      <c r="X248" s="127"/>
      <c r="Y248" s="146" t="s">
        <v>187</v>
      </c>
      <c r="Z248" s="150">
        <f t="shared" si="39"/>
        <v>8.6916598039215689</v>
      </c>
    </row>
    <row r="249" spans="1:26">
      <c r="A249" s="146" t="s">
        <v>188</v>
      </c>
      <c r="B249" s="130">
        <f t="shared" ref="B249:M249" si="42">(B47/1000)/1.02</f>
        <v>0</v>
      </c>
      <c r="C249" s="130">
        <f t="shared" si="42"/>
        <v>0</v>
      </c>
      <c r="D249" s="130">
        <f t="shared" si="42"/>
        <v>7.7695117647058822</v>
      </c>
      <c r="E249" s="130">
        <f t="shared" si="42"/>
        <v>8.7255882352941168</v>
      </c>
      <c r="F249" s="130">
        <f t="shared" si="42"/>
        <v>7.5831235294117647</v>
      </c>
      <c r="G249" s="130">
        <f t="shared" si="42"/>
        <v>6.6365490196078429</v>
      </c>
      <c r="H249" s="130">
        <f t="shared" si="42"/>
        <v>0</v>
      </c>
      <c r="I249" s="130">
        <f t="shared" si="42"/>
        <v>7.1715686274509807</v>
      </c>
      <c r="J249" s="130">
        <f t="shared" si="42"/>
        <v>7.9031568627450985</v>
      </c>
      <c r="K249" s="130">
        <f t="shared" si="42"/>
        <v>7.4460784313725483</v>
      </c>
      <c r="L249" s="130">
        <f t="shared" si="42"/>
        <v>8.1683421568627441</v>
      </c>
      <c r="M249" s="150">
        <f t="shared" si="42"/>
        <v>6.3627450980392162</v>
      </c>
      <c r="N249" s="127"/>
      <c r="O249" s="146" t="s">
        <v>188</v>
      </c>
      <c r="P249" s="130">
        <f t="shared" si="37"/>
        <v>7.7695117647058822</v>
      </c>
      <c r="Q249" s="130">
        <f t="shared" si="37"/>
        <v>7.3865137254901949</v>
      </c>
      <c r="R249" s="130">
        <f t="shared" si="37"/>
        <v>7.4058852941176472</v>
      </c>
      <c r="S249" s="150">
        <f t="shared" si="37"/>
        <v>7.219414705882353</v>
      </c>
      <c r="T249" s="127"/>
      <c r="U249" s="146" t="s">
        <v>188</v>
      </c>
      <c r="V249" s="130">
        <f t="shared" si="38"/>
        <v>7.4187343137254906</v>
      </c>
      <c r="W249" s="150">
        <f t="shared" si="38"/>
        <v>7.2820166666666664</v>
      </c>
      <c r="X249" s="127"/>
      <c r="Y249" s="146" t="s">
        <v>188</v>
      </c>
      <c r="Z249" s="150">
        <f t="shared" si="39"/>
        <v>7.3973127450980387</v>
      </c>
    </row>
    <row r="250" spans="1:26">
      <c r="A250" s="146" t="s">
        <v>71</v>
      </c>
      <c r="B250" s="130">
        <f t="shared" ref="B250:M250" si="43">(B48/1000)/1.02</f>
        <v>6.8734794117647047</v>
      </c>
      <c r="C250" s="130">
        <f t="shared" si="43"/>
        <v>7.1400980392156859</v>
      </c>
      <c r="D250" s="130">
        <f t="shared" si="43"/>
        <v>7.2062117647058823</v>
      </c>
      <c r="E250" s="130">
        <f t="shared" si="43"/>
        <v>7.141283333333333</v>
      </c>
      <c r="F250" s="130">
        <f t="shared" si="43"/>
        <v>6.9524372549019606</v>
      </c>
      <c r="G250" s="130">
        <f t="shared" si="43"/>
        <v>6.9182009803921565</v>
      </c>
      <c r="H250" s="130">
        <f t="shared" si="43"/>
        <v>6.9095705882352938</v>
      </c>
      <c r="I250" s="130">
        <f t="shared" si="43"/>
        <v>7.0804519607843135</v>
      </c>
      <c r="J250" s="130">
        <f t="shared" si="43"/>
        <v>7.3273823529411768</v>
      </c>
      <c r="K250" s="130">
        <f t="shared" si="43"/>
        <v>7.0329401960784317</v>
      </c>
      <c r="L250" s="130">
        <f t="shared" si="43"/>
        <v>6.568514705882353</v>
      </c>
      <c r="M250" s="150">
        <f t="shared" si="43"/>
        <v>6.4174598039215685</v>
      </c>
      <c r="N250" s="127"/>
      <c r="O250" s="146" t="s">
        <v>71</v>
      </c>
      <c r="P250" s="130">
        <f t="shared" si="37"/>
        <v>7.0719539215686273</v>
      </c>
      <c r="Q250" s="130">
        <f t="shared" si="37"/>
        <v>6.9929372549019604</v>
      </c>
      <c r="R250" s="130">
        <f t="shared" si="37"/>
        <v>7.1132039215686271</v>
      </c>
      <c r="S250" s="150">
        <f t="shared" si="37"/>
        <v>6.7273019607843141</v>
      </c>
      <c r="T250" s="127"/>
      <c r="U250" s="146" t="s">
        <v>71</v>
      </c>
      <c r="V250" s="130">
        <f t="shared" si="38"/>
        <v>7.0293000000000001</v>
      </c>
      <c r="W250" s="150">
        <f t="shared" si="38"/>
        <v>6.9144666666666668</v>
      </c>
      <c r="X250" s="127"/>
      <c r="Y250" s="146" t="s">
        <v>71</v>
      </c>
      <c r="Z250" s="150">
        <f t="shared" si="39"/>
        <v>6.9677343137254901</v>
      </c>
    </row>
    <row r="251" spans="1:26" ht="13.5" thickBot="1">
      <c r="A251" s="149" t="s">
        <v>189</v>
      </c>
      <c r="B251" s="153">
        <f t="shared" ref="B251:M251" si="44">(B49/1000)/1.02</f>
        <v>7.7219872549019604</v>
      </c>
      <c r="C251" s="153">
        <f t="shared" si="44"/>
        <v>7.8014392156862735</v>
      </c>
      <c r="D251" s="153">
        <f t="shared" si="44"/>
        <v>7.7725999999999997</v>
      </c>
      <c r="E251" s="153">
        <f t="shared" si="44"/>
        <v>7.6552029411764702</v>
      </c>
      <c r="F251" s="153">
        <f t="shared" si="44"/>
        <v>7.5254499999999993</v>
      </c>
      <c r="G251" s="153">
        <f t="shared" si="44"/>
        <v>7.4891715686274507</v>
      </c>
      <c r="H251" s="153">
        <f t="shared" si="44"/>
        <v>7.4921539215686277</v>
      </c>
      <c r="I251" s="153">
        <f t="shared" si="44"/>
        <v>7.6553264705882347</v>
      </c>
      <c r="J251" s="153">
        <f t="shared" si="44"/>
        <v>7.7673431372549011</v>
      </c>
      <c r="K251" s="153">
        <f t="shared" si="44"/>
        <v>7.5601529411764696</v>
      </c>
      <c r="L251" s="153">
        <f t="shared" si="44"/>
        <v>7.4538480392156865</v>
      </c>
      <c r="M251" s="154">
        <f t="shared" si="44"/>
        <v>7.4491999999999994</v>
      </c>
      <c r="N251" s="127"/>
      <c r="O251" s="149" t="s">
        <v>189</v>
      </c>
      <c r="P251" s="153">
        <f t="shared" si="37"/>
        <v>7.7654901960784315</v>
      </c>
      <c r="Q251" s="153">
        <f t="shared" si="37"/>
        <v>7.550416666666667</v>
      </c>
      <c r="R251" s="153">
        <f t="shared" si="37"/>
        <v>7.6437117647058823</v>
      </c>
      <c r="S251" s="154">
        <f t="shared" si="37"/>
        <v>7.4956686274509803</v>
      </c>
      <c r="T251" s="127"/>
      <c r="U251" s="149" t="s">
        <v>189</v>
      </c>
      <c r="V251" s="153">
        <f t="shared" si="38"/>
        <v>7.6587078431372548</v>
      </c>
      <c r="W251" s="154">
        <f t="shared" si="38"/>
        <v>7.5666245098039218</v>
      </c>
      <c r="X251" s="127"/>
      <c r="Y251" s="149" t="s">
        <v>189</v>
      </c>
      <c r="Z251" s="154">
        <f t="shared" si="39"/>
        <v>7.6116274509803912</v>
      </c>
    </row>
    <row r="252" spans="1:26">
      <c r="E252" s="45"/>
      <c r="F252" s="164"/>
      <c r="M252" s="164"/>
      <c r="O252" s="165"/>
      <c r="P252" s="166"/>
      <c r="Q252" s="156"/>
      <c r="R252" s="156"/>
      <c r="S252" s="156"/>
      <c r="T252" s="156"/>
      <c r="U252" s="156"/>
      <c r="V252" s="156"/>
      <c r="W252" s="156"/>
      <c r="X252" s="156"/>
      <c r="Y252" s="156"/>
      <c r="Z252" s="156"/>
    </row>
    <row r="253" spans="1:26" ht="16.5" thickBot="1">
      <c r="A253" s="132">
        <v>2008</v>
      </c>
      <c r="B253" s="127"/>
      <c r="C253" s="127"/>
      <c r="D253" s="127"/>
      <c r="E253" s="127"/>
      <c r="F253" s="127"/>
      <c r="G253" s="127"/>
      <c r="H253" s="127"/>
      <c r="I253" s="127"/>
      <c r="J253" s="127"/>
      <c r="K253" s="127"/>
      <c r="L253" s="127"/>
      <c r="M253" s="131" t="s">
        <v>193</v>
      </c>
      <c r="O253" s="132">
        <v>2008</v>
      </c>
      <c r="P253" s="134" t="s">
        <v>163</v>
      </c>
      <c r="Q253" s="134"/>
      <c r="R253" s="134"/>
      <c r="S253" s="134"/>
      <c r="T253" s="127"/>
      <c r="U253" s="132">
        <v>2008</v>
      </c>
      <c r="V253" s="134" t="s">
        <v>164</v>
      </c>
      <c r="W253" s="134"/>
      <c r="X253" s="127"/>
      <c r="Y253" s="132">
        <v>2008</v>
      </c>
      <c r="Z253" s="127"/>
    </row>
    <row r="254" spans="1:26" ht="14.25" thickBot="1">
      <c r="A254" s="139"/>
      <c r="B254" s="140" t="s">
        <v>166</v>
      </c>
      <c r="C254" s="140" t="s">
        <v>167</v>
      </c>
      <c r="D254" s="140" t="s">
        <v>168</v>
      </c>
      <c r="E254" s="140" t="s">
        <v>169</v>
      </c>
      <c r="F254" s="140" t="s">
        <v>170</v>
      </c>
      <c r="G254" s="140" t="s">
        <v>171</v>
      </c>
      <c r="H254" s="140" t="s">
        <v>172</v>
      </c>
      <c r="I254" s="140" t="s">
        <v>173</v>
      </c>
      <c r="J254" s="140" t="s">
        <v>174</v>
      </c>
      <c r="K254" s="140" t="s">
        <v>175</v>
      </c>
      <c r="L254" s="140" t="s">
        <v>176</v>
      </c>
      <c r="M254" s="141" t="s">
        <v>177</v>
      </c>
      <c r="O254" s="139"/>
      <c r="P254" s="140" t="s">
        <v>178</v>
      </c>
      <c r="Q254" s="140" t="s">
        <v>179</v>
      </c>
      <c r="R254" s="140" t="s">
        <v>180</v>
      </c>
      <c r="S254" s="141" t="s">
        <v>181</v>
      </c>
      <c r="T254" s="127"/>
      <c r="U254" s="139"/>
      <c r="V254" s="140" t="s">
        <v>182</v>
      </c>
      <c r="W254" s="141" t="s">
        <v>183</v>
      </c>
      <c r="X254" s="127"/>
      <c r="Y254" s="139"/>
      <c r="Z254" s="142" t="s">
        <v>184</v>
      </c>
    </row>
    <row r="255" spans="1:26" ht="13.5" thickBot="1">
      <c r="A255" s="152" t="s">
        <v>185</v>
      </c>
      <c r="B255" s="144">
        <f t="shared" ref="B255:M255" si="45">(B53/1000)/1.02</f>
        <v>7.9709607843137258</v>
      </c>
      <c r="C255" s="144">
        <f t="shared" si="45"/>
        <v>8.0775294117647061</v>
      </c>
      <c r="D255" s="144">
        <f t="shared" si="45"/>
        <v>8.0612352941176475</v>
      </c>
      <c r="E255" s="144">
        <f t="shared" si="45"/>
        <v>8.0661568627450979</v>
      </c>
      <c r="F255" s="144">
        <f t="shared" si="45"/>
        <v>8.0794411764705885</v>
      </c>
      <c r="G255" s="144">
        <f t="shared" si="45"/>
        <v>8.2769215686274489</v>
      </c>
      <c r="H255" s="144">
        <f t="shared" si="45"/>
        <v>7.8959656862745105</v>
      </c>
      <c r="I255" s="144">
        <f t="shared" si="45"/>
        <v>7.943559803921568</v>
      </c>
      <c r="J255" s="144">
        <f t="shared" si="45"/>
        <v>8.1213725490196076</v>
      </c>
      <c r="K255" s="144">
        <f t="shared" si="45"/>
        <v>8.0958823529411763</v>
      </c>
      <c r="L255" s="144">
        <f t="shared" si="45"/>
        <v>8.0029411764705891</v>
      </c>
      <c r="M255" s="144">
        <f t="shared" si="45"/>
        <v>8.2403333333333322</v>
      </c>
      <c r="O255" s="149" t="s">
        <v>185</v>
      </c>
      <c r="P255" s="144">
        <f t="shared" ref="P255:S260" si="46">(P53/1000)/1.02</f>
        <v>8.035382352941177</v>
      </c>
      <c r="Q255" s="144">
        <f t="shared" si="46"/>
        <v>8.1366470588235291</v>
      </c>
      <c r="R255" s="144">
        <f t="shared" si="46"/>
        <v>7.9881372549019609</v>
      </c>
      <c r="S255" s="145">
        <f t="shared" si="46"/>
        <v>8.1069607843137259</v>
      </c>
      <c r="T255" s="127"/>
      <c r="U255" s="149" t="s">
        <v>185</v>
      </c>
      <c r="V255" s="144">
        <f t="shared" ref="V255:W260" si="47">(V53/1000)/1.02</f>
        <v>8.0882843137254898</v>
      </c>
      <c r="W255" s="145">
        <f t="shared" si="47"/>
        <v>8.0514705882352935</v>
      </c>
      <c r="X255" s="127"/>
      <c r="Y255" s="149" t="s">
        <v>185</v>
      </c>
      <c r="Z255" s="145">
        <f t="shared" ref="Z255:Z260" si="48">(Z53/1000)/1.02</f>
        <v>8.070333333333334</v>
      </c>
    </row>
    <row r="256" spans="1:26">
      <c r="A256" s="152" t="s">
        <v>186</v>
      </c>
      <c r="B256" s="130">
        <f t="shared" ref="B256:M256" si="49">(B54/1000)/1.02</f>
        <v>8.8219941176470584</v>
      </c>
      <c r="C256" s="130">
        <f t="shared" si="49"/>
        <v>8.7497774509803925</v>
      </c>
      <c r="D256" s="130">
        <f t="shared" si="49"/>
        <v>8.6568049019607862</v>
      </c>
      <c r="E256" s="130">
        <f t="shared" si="49"/>
        <v>8.7103470588235297</v>
      </c>
      <c r="F256" s="130">
        <f t="shared" si="49"/>
        <v>8.6891049019607856</v>
      </c>
      <c r="G256" s="130">
        <f t="shared" si="49"/>
        <v>8.8501519607843147</v>
      </c>
      <c r="H256" s="130">
        <f t="shared" si="49"/>
        <v>8.5875137254901954</v>
      </c>
      <c r="I256" s="130">
        <f t="shared" si="49"/>
        <v>8.6981264705882353</v>
      </c>
      <c r="J256" s="130">
        <f t="shared" si="49"/>
        <v>8.8509745098039225</v>
      </c>
      <c r="K256" s="130">
        <f t="shared" si="49"/>
        <v>8.9120362745098038</v>
      </c>
      <c r="L256" s="130">
        <f t="shared" si="49"/>
        <v>8.9125127450980397</v>
      </c>
      <c r="M256" s="130">
        <f t="shared" si="49"/>
        <v>9.1569676470588224</v>
      </c>
      <c r="O256" s="146" t="s">
        <v>186</v>
      </c>
      <c r="P256" s="130">
        <f t="shared" si="46"/>
        <v>8.7444411764705894</v>
      </c>
      <c r="Q256" s="130">
        <f t="shared" si="46"/>
        <v>8.7488921568627465</v>
      </c>
      <c r="R256" s="130">
        <f t="shared" si="46"/>
        <v>8.7122901960784311</v>
      </c>
      <c r="S256" s="150">
        <f t="shared" si="46"/>
        <v>8.9845225490196086</v>
      </c>
      <c r="T256" s="127"/>
      <c r="U256" s="146" t="s">
        <v>186</v>
      </c>
      <c r="V256" s="130">
        <f t="shared" si="47"/>
        <v>8.7467303921568629</v>
      </c>
      <c r="W256" s="150">
        <f t="shared" si="47"/>
        <v>8.8584137254901965</v>
      </c>
      <c r="X256" s="127"/>
      <c r="Y256" s="146" t="s">
        <v>186</v>
      </c>
      <c r="Z256" s="150">
        <f t="shared" si="48"/>
        <v>8.7989225490196077</v>
      </c>
    </row>
    <row r="257" spans="1:28">
      <c r="A257" s="146" t="s">
        <v>187</v>
      </c>
      <c r="B257" s="130">
        <f t="shared" ref="B257:M257" si="50">(B55/1000)/1.02</f>
        <v>8.7599735294117647</v>
      </c>
      <c r="C257" s="130">
        <f t="shared" si="50"/>
        <v>8.6188088235294096</v>
      </c>
      <c r="D257" s="130">
        <f t="shared" si="50"/>
        <v>8.5011843137254903</v>
      </c>
      <c r="E257" s="130">
        <f t="shared" si="50"/>
        <v>8.6428862745098041</v>
      </c>
      <c r="F257" s="130">
        <f t="shared" si="50"/>
        <v>8.7518019607843129</v>
      </c>
      <c r="G257" s="130">
        <f t="shared" si="50"/>
        <v>8.9833607843137262</v>
      </c>
      <c r="H257" s="130">
        <f t="shared" si="50"/>
        <v>8.7123862745098037</v>
      </c>
      <c r="I257" s="130">
        <f t="shared" si="50"/>
        <v>8.8467470588235297</v>
      </c>
      <c r="J257" s="130">
        <f t="shared" si="50"/>
        <v>9.0062029411764684</v>
      </c>
      <c r="K257" s="130">
        <f t="shared" si="50"/>
        <v>8.9930882352941168</v>
      </c>
      <c r="L257" s="130">
        <f t="shared" si="50"/>
        <v>8.9770696078431396</v>
      </c>
      <c r="M257" s="130">
        <f t="shared" si="50"/>
        <v>8.9334254901960772</v>
      </c>
      <c r="O257" s="146" t="s">
        <v>187</v>
      </c>
      <c r="P257" s="130">
        <f t="shared" si="46"/>
        <v>8.6352647058823528</v>
      </c>
      <c r="Q257" s="130">
        <f t="shared" si="46"/>
        <v>8.7868852941176456</v>
      </c>
      <c r="R257" s="130">
        <f t="shared" si="46"/>
        <v>8.876522549019608</v>
      </c>
      <c r="S257" s="150">
        <f t="shared" si="46"/>
        <v>8.9715284313725494</v>
      </c>
      <c r="T257" s="127"/>
      <c r="U257" s="146" t="s">
        <v>187</v>
      </c>
      <c r="V257" s="130">
        <f t="shared" si="47"/>
        <v>8.718697058823528</v>
      </c>
      <c r="W257" s="150">
        <f t="shared" si="47"/>
        <v>8.9132499999999997</v>
      </c>
      <c r="X257" s="127"/>
      <c r="Y257" s="146" t="s">
        <v>187</v>
      </c>
      <c r="Z257" s="150">
        <f t="shared" si="48"/>
        <v>8.8163754901960765</v>
      </c>
    </row>
    <row r="258" spans="1:28">
      <c r="A258" s="146" t="s">
        <v>188</v>
      </c>
      <c r="B258" s="130">
        <f t="shared" ref="B258:M258" si="51">(B56/1000)/1.02</f>
        <v>7.3901529411764706</v>
      </c>
      <c r="C258" s="130">
        <f t="shared" si="51"/>
        <v>7.8180892156862747</v>
      </c>
      <c r="D258" s="130">
        <f t="shared" si="51"/>
        <v>8.3921568627450984</v>
      </c>
      <c r="E258" s="130">
        <f t="shared" si="51"/>
        <v>6.2578313725490196</v>
      </c>
      <c r="F258" s="130">
        <f t="shared" si="51"/>
        <v>8.4171705882352938</v>
      </c>
      <c r="G258" s="130">
        <f t="shared" si="51"/>
        <v>9.3049019607843135</v>
      </c>
      <c r="H258" s="130">
        <f t="shared" si="51"/>
        <v>7.9697264705882347</v>
      </c>
      <c r="I258" s="130">
        <f t="shared" si="51"/>
        <v>7.8676470588235299</v>
      </c>
      <c r="J258" s="130">
        <f t="shared" si="51"/>
        <v>7.3973098039215683</v>
      </c>
      <c r="K258" s="130">
        <f t="shared" si="51"/>
        <v>0</v>
      </c>
      <c r="L258" s="130">
        <f t="shared" si="51"/>
        <v>7.6294656862745098</v>
      </c>
      <c r="M258" s="130">
        <f t="shared" si="51"/>
        <v>7.5549019607843144</v>
      </c>
      <c r="O258" s="146" t="s">
        <v>188</v>
      </c>
      <c r="P258" s="130">
        <f t="shared" si="46"/>
        <v>7.5246862745098042</v>
      </c>
      <c r="Q258" s="130">
        <f t="shared" si="46"/>
        <v>6.8169441176470595</v>
      </c>
      <c r="R258" s="130">
        <f t="shared" si="46"/>
        <v>7.7539901960784308</v>
      </c>
      <c r="S258" s="150">
        <f t="shared" si="46"/>
        <v>7.6205558823529405</v>
      </c>
      <c r="T258" s="127"/>
      <c r="U258" s="146" t="s">
        <v>188</v>
      </c>
      <c r="V258" s="130">
        <f t="shared" si="47"/>
        <v>7.3396186274509807</v>
      </c>
      <c r="W258" s="150">
        <f t="shared" si="47"/>
        <v>7.7120196078431373</v>
      </c>
      <c r="X258" s="127"/>
      <c r="Y258" s="146" t="s">
        <v>188</v>
      </c>
      <c r="Z258" s="150">
        <f t="shared" si="48"/>
        <v>7.4501911764705877</v>
      </c>
    </row>
    <row r="259" spans="1:28">
      <c r="A259" s="146" t="s">
        <v>71</v>
      </c>
      <c r="B259" s="130">
        <f t="shared" ref="B259:M259" si="52">(B57/1000)/1.02</f>
        <v>6.8315431372549025</v>
      </c>
      <c r="C259" s="130">
        <f t="shared" si="52"/>
        <v>7.0132254901960778</v>
      </c>
      <c r="D259" s="130">
        <f t="shared" si="52"/>
        <v>7.1644058823529413</v>
      </c>
      <c r="E259" s="130">
        <f t="shared" si="52"/>
        <v>7.2068980392156856</v>
      </c>
      <c r="F259" s="130">
        <f t="shared" si="52"/>
        <v>7.2544156862745099</v>
      </c>
      <c r="G259" s="130">
        <f t="shared" si="52"/>
        <v>7.5015872549019598</v>
      </c>
      <c r="H259" s="130">
        <f t="shared" si="52"/>
        <v>7.0996558823529421</v>
      </c>
      <c r="I259" s="130">
        <f t="shared" si="52"/>
        <v>7.0792696078431367</v>
      </c>
      <c r="J259" s="130">
        <f t="shared" si="52"/>
        <v>7.2243460784313722</v>
      </c>
      <c r="K259" s="130">
        <f t="shared" si="52"/>
        <v>7.1712921568627452</v>
      </c>
      <c r="L259" s="130">
        <f t="shared" si="52"/>
        <v>6.8906068627450976</v>
      </c>
      <c r="M259" s="130">
        <f t="shared" si="52"/>
        <v>7.0572107843137246</v>
      </c>
      <c r="O259" s="146" t="s">
        <v>71</v>
      </c>
      <c r="P259" s="130">
        <f t="shared" si="46"/>
        <v>6.9922058823529412</v>
      </c>
      <c r="Q259" s="130">
        <f t="shared" si="46"/>
        <v>7.312792156862745</v>
      </c>
      <c r="R259" s="130">
        <f t="shared" si="46"/>
        <v>7.1363578431372554</v>
      </c>
      <c r="S259" s="150">
        <f t="shared" si="46"/>
        <v>7.0486931372549018</v>
      </c>
      <c r="T259" s="127"/>
      <c r="U259" s="146" t="s">
        <v>71</v>
      </c>
      <c r="V259" s="130">
        <f t="shared" si="47"/>
        <v>7.1623000000000001</v>
      </c>
      <c r="W259" s="150">
        <f t="shared" si="47"/>
        <v>7.0901421568627443</v>
      </c>
      <c r="X259" s="127"/>
      <c r="Y259" s="146" t="s">
        <v>71</v>
      </c>
      <c r="Z259" s="150">
        <f t="shared" si="48"/>
        <v>7.1252225490196075</v>
      </c>
    </row>
    <row r="260" spans="1:28" ht="13.5" thickBot="1">
      <c r="A260" s="149" t="s">
        <v>189</v>
      </c>
      <c r="B260" s="153">
        <f t="shared" ref="B260:M260" si="53">(B58/1000)/1.02</f>
        <v>7.6750019607843143</v>
      </c>
      <c r="C260" s="153">
        <f t="shared" si="53"/>
        <v>7.763489215686274</v>
      </c>
      <c r="D260" s="153">
        <f t="shared" si="53"/>
        <v>7.8314862745098033</v>
      </c>
      <c r="E260" s="153">
        <f t="shared" si="53"/>
        <v>7.8077098039215675</v>
      </c>
      <c r="F260" s="153">
        <f t="shared" si="53"/>
        <v>7.8336745098039211</v>
      </c>
      <c r="G260" s="153">
        <f t="shared" si="53"/>
        <v>7.9274499999999994</v>
      </c>
      <c r="H260" s="153">
        <f t="shared" si="53"/>
        <v>7.7047813725490197</v>
      </c>
      <c r="I260" s="153">
        <f t="shared" si="53"/>
        <v>7.6726666666666663</v>
      </c>
      <c r="J260" s="153">
        <f t="shared" si="53"/>
        <v>7.8147284313725489</v>
      </c>
      <c r="K260" s="153">
        <f t="shared" si="53"/>
        <v>7.7989656862745091</v>
      </c>
      <c r="L260" s="153">
        <f t="shared" si="53"/>
        <v>7.7529519607843138</v>
      </c>
      <c r="M260" s="153">
        <f t="shared" si="53"/>
        <v>7.9181725490196087</v>
      </c>
      <c r="O260" s="149" t="s">
        <v>189</v>
      </c>
      <c r="P260" s="153">
        <f t="shared" si="46"/>
        <v>7.7561568627450974</v>
      </c>
      <c r="Q260" s="153">
        <f t="shared" si="46"/>
        <v>7.8521107843137248</v>
      </c>
      <c r="R260" s="153">
        <f t="shared" si="46"/>
        <v>7.734647058823529</v>
      </c>
      <c r="S260" s="154">
        <f t="shared" si="46"/>
        <v>7.8173382352941179</v>
      </c>
      <c r="T260" s="127"/>
      <c r="U260" s="149" t="s">
        <v>189</v>
      </c>
      <c r="V260" s="153">
        <f t="shared" si="47"/>
        <v>7.8071382352941177</v>
      </c>
      <c r="W260" s="154">
        <f t="shared" si="47"/>
        <v>7.7795303921568628</v>
      </c>
      <c r="X260" s="127"/>
      <c r="Y260" s="149" t="s">
        <v>189</v>
      </c>
      <c r="Z260" s="154">
        <f t="shared" si="48"/>
        <v>7.7934519607843136</v>
      </c>
    </row>
    <row r="262" spans="1:28" ht="16.5" thickBot="1">
      <c r="A262" s="132">
        <v>2009</v>
      </c>
      <c r="B262" s="127"/>
      <c r="C262" s="127"/>
      <c r="D262" s="127"/>
      <c r="E262" s="127"/>
      <c r="F262" s="127"/>
      <c r="G262" s="127"/>
      <c r="H262" s="127"/>
      <c r="I262" s="127"/>
      <c r="J262" s="127"/>
      <c r="K262" s="127"/>
      <c r="L262" s="127"/>
      <c r="M262" s="131" t="s">
        <v>193</v>
      </c>
      <c r="O262" s="132">
        <v>2009</v>
      </c>
      <c r="P262" s="134" t="s">
        <v>163</v>
      </c>
      <c r="Q262" s="134"/>
      <c r="R262" s="134"/>
      <c r="S262" s="134"/>
      <c r="T262" s="127"/>
      <c r="U262" s="132">
        <v>2009</v>
      </c>
      <c r="V262" s="134" t="s">
        <v>164</v>
      </c>
      <c r="W262" s="134"/>
      <c r="X262" s="127"/>
      <c r="Y262" s="132">
        <v>2009</v>
      </c>
      <c r="Z262" s="127"/>
    </row>
    <row r="263" spans="1:28" ht="14.25" thickBot="1">
      <c r="A263" s="139"/>
      <c r="B263" s="140" t="s">
        <v>166</v>
      </c>
      <c r="C263" s="140" t="s">
        <v>167</v>
      </c>
      <c r="D263" s="140" t="s">
        <v>168</v>
      </c>
      <c r="E263" s="140" t="s">
        <v>169</v>
      </c>
      <c r="F263" s="140" t="s">
        <v>170</v>
      </c>
      <c r="G263" s="140" t="s">
        <v>171</v>
      </c>
      <c r="H263" s="140" t="s">
        <v>172</v>
      </c>
      <c r="I263" s="140" t="s">
        <v>173</v>
      </c>
      <c r="J263" s="140" t="s">
        <v>174</v>
      </c>
      <c r="K263" s="140" t="s">
        <v>175</v>
      </c>
      <c r="L263" s="140" t="s">
        <v>176</v>
      </c>
      <c r="M263" s="141" t="s">
        <v>177</v>
      </c>
      <c r="O263" s="139"/>
      <c r="P263" s="140" t="s">
        <v>178</v>
      </c>
      <c r="Q263" s="140" t="s">
        <v>179</v>
      </c>
      <c r="R263" s="140" t="s">
        <v>180</v>
      </c>
      <c r="S263" s="141" t="s">
        <v>181</v>
      </c>
      <c r="T263" s="127"/>
      <c r="U263" s="139"/>
      <c r="V263" s="140" t="s">
        <v>182</v>
      </c>
      <c r="W263" s="141" t="s">
        <v>183</v>
      </c>
      <c r="X263" s="127"/>
      <c r="Y263" s="139"/>
      <c r="Z263" s="142" t="s">
        <v>184</v>
      </c>
    </row>
    <row r="264" spans="1:28" ht="13.5" thickBot="1">
      <c r="A264" s="152" t="s">
        <v>185</v>
      </c>
      <c r="B264" s="144">
        <f t="shared" ref="B264:M264" si="54">(B62/1000)/1.02</f>
        <v>8.6632156862745102</v>
      </c>
      <c r="C264" s="144">
        <f t="shared" si="54"/>
        <v>9.129186274509804</v>
      </c>
      <c r="D264" s="144">
        <f t="shared" si="54"/>
        <v>9.4749049019607838</v>
      </c>
      <c r="E264" s="144">
        <f t="shared" si="54"/>
        <v>9.2831323529411769</v>
      </c>
      <c r="F264" s="144">
        <f t="shared" si="54"/>
        <v>9.4269637254901966</v>
      </c>
      <c r="G264" s="144">
        <f t="shared" si="54"/>
        <v>9.7041029411764708</v>
      </c>
      <c r="H264" s="144">
        <f t="shared" si="54"/>
        <v>9.4623176470588231</v>
      </c>
      <c r="I264" s="144">
        <f t="shared" si="54"/>
        <v>9.271215686274509</v>
      </c>
      <c r="J264" s="144">
        <f t="shared" si="54"/>
        <v>9.1892843137254907</v>
      </c>
      <c r="K264" s="144">
        <f t="shared" si="54"/>
        <v>8.8157862745098043</v>
      </c>
      <c r="L264" s="144">
        <f t="shared" si="54"/>
        <v>8.9159470588235283</v>
      </c>
      <c r="M264" s="144">
        <f t="shared" si="54"/>
        <v>9.0849019607843147</v>
      </c>
      <c r="O264" s="149" t="s">
        <v>185</v>
      </c>
      <c r="P264" s="144">
        <f t="shared" ref="P264:S269" si="55">(P62/1000)/1.02</f>
        <v>9.1140000000000008</v>
      </c>
      <c r="Q264" s="144">
        <f t="shared" si="55"/>
        <v>9.4592254901960793</v>
      </c>
      <c r="R264" s="144">
        <f t="shared" si="55"/>
        <v>9.3113627450980392</v>
      </c>
      <c r="S264" s="145">
        <f t="shared" si="55"/>
        <v>8.9406960784313725</v>
      </c>
      <c r="T264" s="127"/>
      <c r="U264" s="149" t="s">
        <v>185</v>
      </c>
      <c r="V264" s="144">
        <f t="shared" ref="V264:W269" si="56">(V62/1000)/1.02</f>
        <v>9.2970882352941189</v>
      </c>
      <c r="W264" s="145">
        <f t="shared" si="56"/>
        <v>9.1325294117647058</v>
      </c>
      <c r="X264" s="127"/>
      <c r="Y264" s="149" t="s">
        <v>185</v>
      </c>
      <c r="Z264" s="145">
        <f t="shared" ref="Z264:Z269" si="57">(Z62/1000)/1.02</f>
        <v>9.215107843137254</v>
      </c>
      <c r="AA264" s="75"/>
    </row>
    <row r="265" spans="1:28">
      <c r="A265" s="152" t="s">
        <v>186</v>
      </c>
      <c r="B265" s="130">
        <f t="shared" ref="B265:M265" si="58">(B63/1000)/1.02</f>
        <v>9.5138470588235293</v>
      </c>
      <c r="C265" s="130">
        <f t="shared" si="58"/>
        <v>9.9179205882352939</v>
      </c>
      <c r="D265" s="130">
        <f t="shared" si="58"/>
        <v>10.251778431372548</v>
      </c>
      <c r="E265" s="130">
        <f t="shared" si="58"/>
        <v>10.128876470588235</v>
      </c>
      <c r="F265" s="130">
        <f t="shared" si="58"/>
        <v>10.305026470588235</v>
      </c>
      <c r="G265" s="130">
        <f t="shared" si="58"/>
        <v>10.595389215686275</v>
      </c>
      <c r="H265" s="130">
        <f t="shared" si="58"/>
        <v>10.443916666666667</v>
      </c>
      <c r="I265" s="130">
        <f t="shared" si="58"/>
        <v>10.431122549019609</v>
      </c>
      <c r="J265" s="130">
        <f t="shared" si="58"/>
        <v>10.316649019607844</v>
      </c>
      <c r="K265" s="130">
        <f t="shared" si="58"/>
        <v>10.037352941176472</v>
      </c>
      <c r="L265" s="130">
        <f t="shared" si="58"/>
        <v>10.21281862745098</v>
      </c>
      <c r="M265" s="130">
        <f t="shared" si="58"/>
        <v>10.312480392156862</v>
      </c>
      <c r="O265" s="146" t="s">
        <v>186</v>
      </c>
      <c r="P265" s="130">
        <f t="shared" si="55"/>
        <v>9.9216872549019595</v>
      </c>
      <c r="Q265" s="130">
        <f t="shared" si="55"/>
        <v>10.33304019607843</v>
      </c>
      <c r="R265" s="130">
        <f t="shared" si="55"/>
        <v>10.393694117647057</v>
      </c>
      <c r="S265" s="150">
        <f t="shared" si="55"/>
        <v>10.194032352941177</v>
      </c>
      <c r="T265" s="127"/>
      <c r="U265" s="146" t="s">
        <v>186</v>
      </c>
      <c r="V265" s="130">
        <f t="shared" si="56"/>
        <v>10.129090196078431</v>
      </c>
      <c r="W265" s="150">
        <f t="shared" si="56"/>
        <v>10.298413725490196</v>
      </c>
      <c r="X265" s="127"/>
      <c r="Y265" s="146" t="s">
        <v>186</v>
      </c>
      <c r="Z265" s="150">
        <f t="shared" si="57"/>
        <v>10.209119607843137</v>
      </c>
      <c r="AA265" s="75"/>
    </row>
    <row r="266" spans="1:28">
      <c r="A266" s="146" t="s">
        <v>187</v>
      </c>
      <c r="B266" s="130">
        <f t="shared" ref="B266:M266" si="59">(B64/1000)/1.02</f>
        <v>9.546423529411765</v>
      </c>
      <c r="C266" s="130">
        <f t="shared" si="59"/>
        <v>9.9922264705882355</v>
      </c>
      <c r="D266" s="130">
        <f t="shared" si="59"/>
        <v>10.472062745098039</v>
      </c>
      <c r="E266" s="130">
        <f t="shared" si="59"/>
        <v>10.410544117647056</v>
      </c>
      <c r="F266" s="130">
        <f t="shared" si="59"/>
        <v>10.566232352941176</v>
      </c>
      <c r="G266" s="130">
        <f t="shared" si="59"/>
        <v>10.843402941176471</v>
      </c>
      <c r="H266" s="130">
        <f t="shared" si="59"/>
        <v>10.672122549019607</v>
      </c>
      <c r="I266" s="130">
        <f t="shared" si="59"/>
        <v>10.709756862745097</v>
      </c>
      <c r="J266" s="130">
        <f t="shared" si="59"/>
        <v>10.670248039215688</v>
      </c>
      <c r="K266" s="130">
        <f t="shared" si="59"/>
        <v>10.465809803921569</v>
      </c>
      <c r="L266" s="130">
        <f t="shared" si="59"/>
        <v>10.456409803921568</v>
      </c>
      <c r="M266" s="130">
        <f t="shared" si="59"/>
        <v>10.482206862745098</v>
      </c>
      <c r="O266" s="146" t="s">
        <v>187</v>
      </c>
      <c r="P266" s="130">
        <f t="shared" si="55"/>
        <v>10.127084313725492</v>
      </c>
      <c r="Q266" s="130">
        <f t="shared" si="55"/>
        <v>10.607463725490195</v>
      </c>
      <c r="R266" s="130">
        <f t="shared" si="55"/>
        <v>10.678729411764705</v>
      </c>
      <c r="S266" s="150">
        <f t="shared" si="55"/>
        <v>10.469009803921569</v>
      </c>
      <c r="T266" s="127"/>
      <c r="U266" s="146" t="s">
        <v>187</v>
      </c>
      <c r="V266" s="130">
        <f t="shared" si="56"/>
        <v>10.384846078431371</v>
      </c>
      <c r="W266" s="150">
        <f t="shared" si="56"/>
        <v>10.570888235294118</v>
      </c>
      <c r="X266" s="127"/>
      <c r="Y266" s="146" t="s">
        <v>187</v>
      </c>
      <c r="Z266" s="150">
        <f t="shared" si="57"/>
        <v>10.491053921568627</v>
      </c>
      <c r="AA266" s="75"/>
    </row>
    <row r="267" spans="1:28">
      <c r="A267" s="146" t="s">
        <v>188</v>
      </c>
      <c r="B267" s="130">
        <f t="shared" ref="B267:M267" si="60">(B65/1000)/1.02</f>
        <v>7.0558823529411763</v>
      </c>
      <c r="C267" s="130">
        <f t="shared" si="60"/>
        <v>8.3434558823529414</v>
      </c>
      <c r="D267" s="130">
        <f t="shared" si="60"/>
        <v>0</v>
      </c>
      <c r="E267" s="130">
        <f t="shared" si="60"/>
        <v>0</v>
      </c>
      <c r="F267" s="130">
        <f t="shared" si="60"/>
        <v>8</v>
      </c>
      <c r="G267" s="130">
        <f t="shared" si="60"/>
        <v>0</v>
      </c>
      <c r="H267" s="130">
        <f t="shared" si="60"/>
        <v>0</v>
      </c>
      <c r="I267" s="130">
        <f t="shared" si="60"/>
        <v>0</v>
      </c>
      <c r="J267" s="130">
        <f t="shared" si="60"/>
        <v>7.4519607843137257</v>
      </c>
      <c r="K267" s="130">
        <f t="shared" si="60"/>
        <v>8.4612284313725485</v>
      </c>
      <c r="L267" s="130">
        <f t="shared" si="60"/>
        <v>8.3503333333333334</v>
      </c>
      <c r="M267" s="130">
        <f t="shared" si="60"/>
        <v>0</v>
      </c>
      <c r="O267" s="146" t="s">
        <v>188</v>
      </c>
      <c r="P267" s="130">
        <f t="shared" si="55"/>
        <v>8.2597725490196101</v>
      </c>
      <c r="Q267" s="130">
        <f t="shared" si="55"/>
        <v>8</v>
      </c>
      <c r="R267" s="130">
        <f t="shared" si="55"/>
        <v>7.4519607843137257</v>
      </c>
      <c r="S267" s="150">
        <f t="shared" si="55"/>
        <v>8.4489656862745086</v>
      </c>
      <c r="T267" s="127"/>
      <c r="U267" s="146" t="s">
        <v>188</v>
      </c>
      <c r="V267" s="130">
        <f t="shared" si="56"/>
        <v>8.177582352941176</v>
      </c>
      <c r="W267" s="150">
        <f t="shared" si="56"/>
        <v>7.8492343137254901</v>
      </c>
      <c r="X267" s="127"/>
      <c r="Y267" s="146" t="s">
        <v>188</v>
      </c>
      <c r="Z267" s="150">
        <f t="shared" si="57"/>
        <v>8.1285137254901976</v>
      </c>
      <c r="AA267" s="75"/>
    </row>
    <row r="268" spans="1:28">
      <c r="A268" s="146" t="s">
        <v>71</v>
      </c>
      <c r="B268" s="130">
        <f t="shared" ref="B268:M268" si="61">(B66/1000)/1.02</f>
        <v>7.5045450980392152</v>
      </c>
      <c r="C268" s="130">
        <f t="shared" si="61"/>
        <v>7.8538490196078428</v>
      </c>
      <c r="D268" s="130">
        <f t="shared" si="61"/>
        <v>8.3218411764705884</v>
      </c>
      <c r="E268" s="130">
        <f t="shared" si="61"/>
        <v>8.2250911764705901</v>
      </c>
      <c r="F268" s="130">
        <f t="shared" si="61"/>
        <v>8.2923666666666662</v>
      </c>
      <c r="G268" s="130">
        <f t="shared" si="61"/>
        <v>8.5578627450980385</v>
      </c>
      <c r="H268" s="130">
        <f t="shared" si="61"/>
        <v>8.1978029411764695</v>
      </c>
      <c r="I268" s="130">
        <f t="shared" si="61"/>
        <v>7.9295450980392159</v>
      </c>
      <c r="J268" s="130">
        <f t="shared" si="61"/>
        <v>7.7692725490196075</v>
      </c>
      <c r="K268" s="130">
        <f t="shared" si="61"/>
        <v>7.3609401960784311</v>
      </c>
      <c r="L268" s="130">
        <f t="shared" si="61"/>
        <v>7.335255882352941</v>
      </c>
      <c r="M268" s="130">
        <f t="shared" si="61"/>
        <v>7.3674950980392158</v>
      </c>
      <c r="O268" s="146" t="s">
        <v>71</v>
      </c>
      <c r="P268" s="130">
        <f t="shared" si="55"/>
        <v>7.9058617647058824</v>
      </c>
      <c r="Q268" s="130">
        <f t="shared" si="55"/>
        <v>8.3479264705882343</v>
      </c>
      <c r="R268" s="130">
        <f t="shared" si="55"/>
        <v>7.9649205882352945</v>
      </c>
      <c r="S268" s="150">
        <f t="shared" si="55"/>
        <v>7.3543225490196074</v>
      </c>
      <c r="T268" s="127"/>
      <c r="U268" s="146" t="s">
        <v>71</v>
      </c>
      <c r="V268" s="130">
        <f t="shared" si="56"/>
        <v>8.149072549019607</v>
      </c>
      <c r="W268" s="150">
        <f t="shared" si="56"/>
        <v>7.6666696078431373</v>
      </c>
      <c r="X268" s="127"/>
      <c r="Y268" s="146" t="s">
        <v>71</v>
      </c>
      <c r="Z268" s="150">
        <f t="shared" si="57"/>
        <v>7.8940225490196072</v>
      </c>
      <c r="AA268" s="75"/>
    </row>
    <row r="269" spans="1:28" ht="13.5" thickBot="1">
      <c r="A269" s="149" t="s">
        <v>189</v>
      </c>
      <c r="B269" s="153">
        <f t="shared" ref="B269:M269" si="62">(B67/1000)/1.02</f>
        <v>8.2161970588235285</v>
      </c>
      <c r="C269" s="153">
        <f t="shared" si="62"/>
        <v>8.5061735294117646</v>
      </c>
      <c r="D269" s="153">
        <f t="shared" si="62"/>
        <v>8.8987970588235292</v>
      </c>
      <c r="E269" s="153">
        <f t="shared" si="62"/>
        <v>8.8845509803921559</v>
      </c>
      <c r="F269" s="153">
        <f t="shared" si="62"/>
        <v>8.9041156862745101</v>
      </c>
      <c r="G269" s="153">
        <f t="shared" si="62"/>
        <v>9.1186578431372549</v>
      </c>
      <c r="H269" s="153">
        <f t="shared" si="62"/>
        <v>9.0289078431372545</v>
      </c>
      <c r="I269" s="153">
        <f t="shared" si="62"/>
        <v>9.000198039215686</v>
      </c>
      <c r="J269" s="153">
        <f t="shared" si="62"/>
        <v>8.9832558823529425</v>
      </c>
      <c r="K269" s="153">
        <f t="shared" si="62"/>
        <v>8.7489715686274501</v>
      </c>
      <c r="L269" s="153">
        <f t="shared" si="62"/>
        <v>8.825706862745097</v>
      </c>
      <c r="M269" s="153">
        <f t="shared" si="62"/>
        <v>8.8733117647058837</v>
      </c>
      <c r="O269" s="149" t="s">
        <v>189</v>
      </c>
      <c r="P269" s="153">
        <f t="shared" si="55"/>
        <v>8.5685078431372563</v>
      </c>
      <c r="Q269" s="153">
        <f t="shared" si="55"/>
        <v>8.9562558823529397</v>
      </c>
      <c r="R269" s="153">
        <f t="shared" si="55"/>
        <v>9.0038568627450974</v>
      </c>
      <c r="S269" s="154">
        <f t="shared" si="55"/>
        <v>8.8139637254901952</v>
      </c>
      <c r="T269" s="127"/>
      <c r="U269" s="149" t="s">
        <v>189</v>
      </c>
      <c r="V269" s="153">
        <f t="shared" si="56"/>
        <v>8.7772176470588228</v>
      </c>
      <c r="W269" s="154">
        <f t="shared" si="56"/>
        <v>8.9122078431372547</v>
      </c>
      <c r="X269" s="127"/>
      <c r="Y269" s="149" t="s">
        <v>189</v>
      </c>
      <c r="Z269" s="154">
        <f t="shared" si="57"/>
        <v>8.8461107843137246</v>
      </c>
      <c r="AA269" s="75"/>
    </row>
    <row r="270" spans="1:28" ht="18">
      <c r="B270" s="96"/>
      <c r="C270" s="96"/>
      <c r="D270" s="96"/>
      <c r="E270" s="96"/>
      <c r="F270" s="164"/>
      <c r="G270" s="167"/>
      <c r="H270" s="96"/>
      <c r="I270" s="96"/>
      <c r="J270" s="96"/>
      <c r="K270" s="96"/>
      <c r="L270" s="96"/>
      <c r="M270" s="164"/>
      <c r="N270" s="96"/>
      <c r="O270" s="168"/>
      <c r="P270" s="168"/>
      <c r="Q270" s="168"/>
      <c r="R270" s="168"/>
      <c r="S270" s="168"/>
      <c r="T270" s="168"/>
      <c r="U270" s="168"/>
      <c r="V270" s="168"/>
      <c r="W270" s="168"/>
      <c r="X270" s="168"/>
      <c r="Y270" s="168"/>
      <c r="Z270" s="168"/>
    </row>
    <row r="271" spans="1:28" ht="16.5" thickBot="1">
      <c r="A271" s="132">
        <v>2010</v>
      </c>
      <c r="B271" s="127"/>
      <c r="C271" s="127"/>
      <c r="D271" s="127"/>
      <c r="E271" s="127"/>
      <c r="F271" s="127"/>
      <c r="G271" s="127"/>
      <c r="H271" s="127"/>
      <c r="I271" s="127"/>
      <c r="J271" s="127"/>
      <c r="K271" s="127"/>
      <c r="L271" s="127"/>
      <c r="M271" s="131" t="s">
        <v>193</v>
      </c>
      <c r="O271" s="132">
        <v>2010</v>
      </c>
      <c r="P271" s="134" t="s">
        <v>163</v>
      </c>
      <c r="Q271" s="134"/>
      <c r="R271" s="134"/>
      <c r="S271" s="134"/>
      <c r="T271" s="127"/>
      <c r="U271" s="132">
        <v>2010</v>
      </c>
      <c r="V271" s="134" t="s">
        <v>164</v>
      </c>
      <c r="W271" s="134"/>
      <c r="X271" s="127"/>
      <c r="Y271" s="132">
        <v>2010</v>
      </c>
      <c r="Z271" s="127"/>
    </row>
    <row r="272" spans="1:28" ht="14.25" thickBot="1">
      <c r="A272" s="139"/>
      <c r="B272" s="140" t="s">
        <v>166</v>
      </c>
      <c r="C272" s="140" t="s">
        <v>167</v>
      </c>
      <c r="D272" s="140" t="s">
        <v>168</v>
      </c>
      <c r="E272" s="140" t="s">
        <v>169</v>
      </c>
      <c r="F272" s="140" t="s">
        <v>170</v>
      </c>
      <c r="G272" s="140" t="s">
        <v>171</v>
      </c>
      <c r="H272" s="140" t="s">
        <v>172</v>
      </c>
      <c r="I272" s="140" t="s">
        <v>173</v>
      </c>
      <c r="J272" s="140" t="s">
        <v>174</v>
      </c>
      <c r="K272" s="140" t="s">
        <v>175</v>
      </c>
      <c r="L272" s="140" t="s">
        <v>176</v>
      </c>
      <c r="M272" s="141" t="s">
        <v>177</v>
      </c>
      <c r="O272" s="139"/>
      <c r="P272" s="140" t="s">
        <v>178</v>
      </c>
      <c r="Q272" s="140" t="s">
        <v>179</v>
      </c>
      <c r="R272" s="140" t="s">
        <v>180</v>
      </c>
      <c r="S272" s="141" t="s">
        <v>181</v>
      </c>
      <c r="T272" s="127"/>
      <c r="U272" s="139"/>
      <c r="V272" s="140" t="s">
        <v>182</v>
      </c>
      <c r="W272" s="141" t="s">
        <v>183</v>
      </c>
      <c r="X272" s="127"/>
      <c r="Y272" s="139"/>
      <c r="Z272" s="142" t="s">
        <v>184</v>
      </c>
      <c r="AB272" s="75"/>
    </row>
    <row r="273" spans="1:28" ht="13.5" thickBot="1">
      <c r="A273" s="152" t="s">
        <v>185</v>
      </c>
      <c r="B273" s="144">
        <f t="shared" ref="B273:M273" si="63">(B71/1000)/1.02</f>
        <v>9.4317647058823528</v>
      </c>
      <c r="C273" s="144">
        <f t="shared" si="63"/>
        <v>9.4452647058823516</v>
      </c>
      <c r="D273" s="144">
        <f t="shared" si="63"/>
        <v>8.7765147058823523</v>
      </c>
      <c r="E273" s="144">
        <f t="shared" si="63"/>
        <v>8.7791274509803898</v>
      </c>
      <c r="F273" s="144">
        <f t="shared" si="63"/>
        <v>8.4365294117647061</v>
      </c>
      <c r="G273" s="144">
        <f t="shared" si="63"/>
        <v>8.4510098039215684</v>
      </c>
      <c r="H273" s="144">
        <f t="shared" si="63"/>
        <v>8.2935000000000016</v>
      </c>
      <c r="I273" s="144">
        <f t="shared" si="63"/>
        <v>8.5082549019607843</v>
      </c>
      <c r="J273" s="144">
        <f t="shared" si="63"/>
        <v>8.6562352941176481</v>
      </c>
      <c r="K273" s="144">
        <f t="shared" si="63"/>
        <v>8.7949607843137247</v>
      </c>
      <c r="L273" s="144">
        <f t="shared" si="63"/>
        <v>9.4017647058823517</v>
      </c>
      <c r="M273" s="144">
        <f t="shared" si="63"/>
        <v>9.9118598039215673</v>
      </c>
      <c r="O273" s="149" t="s">
        <v>185</v>
      </c>
      <c r="P273" s="144">
        <f t="shared" ref="P273:S278" si="64">(P71/1000)/1.02</f>
        <v>9.1714901960784303</v>
      </c>
      <c r="Q273" s="144">
        <f t="shared" si="64"/>
        <v>8.5377058823529399</v>
      </c>
      <c r="R273" s="144">
        <f t="shared" si="64"/>
        <v>8.5019019607843145</v>
      </c>
      <c r="S273" s="145">
        <f t="shared" si="64"/>
        <v>9.3745568627450986</v>
      </c>
      <c r="T273" s="127"/>
      <c r="U273" s="149" t="s">
        <v>185</v>
      </c>
      <c r="V273" s="144">
        <f t="shared" ref="V273:W278" si="65">(V71/1000)/1.02</f>
        <v>8.8310098039215674</v>
      </c>
      <c r="W273" s="145">
        <f t="shared" si="65"/>
        <v>8.9572784313725506</v>
      </c>
      <c r="X273" s="127"/>
      <c r="Y273" s="149" t="s">
        <v>185</v>
      </c>
      <c r="Z273" s="145">
        <f t="shared" ref="Z273:Z278" si="66">(Z71/1000)/1.02</f>
        <v>8.8967921568627428</v>
      </c>
      <c r="AA273" s="75"/>
      <c r="AB273" s="75"/>
    </row>
    <row r="274" spans="1:28">
      <c r="A274" s="152" t="s">
        <v>186</v>
      </c>
      <c r="B274" s="130">
        <f t="shared" ref="B274:M274" si="67">(B72/1000)/1.02</f>
        <v>10.663835294117645</v>
      </c>
      <c r="C274" s="130">
        <f t="shared" si="67"/>
        <v>10.58443431372549</v>
      </c>
      <c r="D274" s="130">
        <f t="shared" si="67"/>
        <v>9.7114235294117641</v>
      </c>
      <c r="E274" s="130">
        <f t="shared" si="67"/>
        <v>9.5474215686274526</v>
      </c>
      <c r="F274" s="130">
        <f t="shared" si="67"/>
        <v>9.0253833333333322</v>
      </c>
      <c r="G274" s="130">
        <f t="shared" si="67"/>
        <v>8.976466666666667</v>
      </c>
      <c r="H274" s="130">
        <f t="shared" si="67"/>
        <v>8.8288892156862762</v>
      </c>
      <c r="I274" s="130">
        <f t="shared" si="67"/>
        <v>9.1258450980392141</v>
      </c>
      <c r="J274" s="130">
        <f t="shared" si="67"/>
        <v>9.3070078431372547</v>
      </c>
      <c r="K274" s="130">
        <f t="shared" si="67"/>
        <v>9.6344235294117642</v>
      </c>
      <c r="L274" s="130">
        <f t="shared" si="67"/>
        <v>10.581882352941177</v>
      </c>
      <c r="M274" s="130">
        <f t="shared" si="67"/>
        <v>11.177170588235295</v>
      </c>
      <c r="O274" s="146" t="s">
        <v>186</v>
      </c>
      <c r="P274" s="130">
        <f t="shared" si="64"/>
        <v>10.27494705882353</v>
      </c>
      <c r="Q274" s="130">
        <f t="shared" si="64"/>
        <v>9.1498107843137255</v>
      </c>
      <c r="R274" s="130">
        <f t="shared" si="64"/>
        <v>9.1116088235294121</v>
      </c>
      <c r="S274" s="150">
        <f t="shared" si="64"/>
        <v>10.493461764705883</v>
      </c>
      <c r="T274" s="127"/>
      <c r="U274" s="146" t="s">
        <v>186</v>
      </c>
      <c r="V274" s="130">
        <f t="shared" si="65"/>
        <v>9.656807843137253</v>
      </c>
      <c r="W274" s="150">
        <f t="shared" si="65"/>
        <v>9.8416039215686268</v>
      </c>
      <c r="X274" s="127"/>
      <c r="Y274" s="146" t="s">
        <v>186</v>
      </c>
      <c r="Z274" s="150">
        <f t="shared" si="66"/>
        <v>9.7550254901960791</v>
      </c>
      <c r="AA274" s="75"/>
      <c r="AB274" s="75"/>
    </row>
    <row r="275" spans="1:28">
      <c r="A275" s="146" t="s">
        <v>187</v>
      </c>
      <c r="B275" s="130">
        <f t="shared" ref="B275:M275" si="68">(B73/1000)/1.02</f>
        <v>10.95747843137255</v>
      </c>
      <c r="C275" s="130">
        <f t="shared" si="68"/>
        <v>10.735768627450982</v>
      </c>
      <c r="D275" s="130">
        <f t="shared" si="68"/>
        <v>9.8054990196078435</v>
      </c>
      <c r="E275" s="130">
        <f t="shared" si="68"/>
        <v>9.7320078431372536</v>
      </c>
      <c r="F275" s="130">
        <f t="shared" si="68"/>
        <v>9.1416480392156867</v>
      </c>
      <c r="G275" s="130">
        <f t="shared" si="68"/>
        <v>9.1099088235294108</v>
      </c>
      <c r="H275" s="130">
        <f t="shared" si="68"/>
        <v>8.8967392156862761</v>
      </c>
      <c r="I275" s="130">
        <f t="shared" si="68"/>
        <v>9.3329470588235282</v>
      </c>
      <c r="J275" s="130">
        <f t="shared" si="68"/>
        <v>9.553758823529412</v>
      </c>
      <c r="K275" s="130">
        <f t="shared" si="68"/>
        <v>9.8522186274509824</v>
      </c>
      <c r="L275" s="130">
        <f t="shared" si="68"/>
        <v>10.856671568627451</v>
      </c>
      <c r="M275" s="130">
        <f t="shared" si="68"/>
        <v>11.376336274509802</v>
      </c>
      <c r="O275" s="146" t="s">
        <v>187</v>
      </c>
      <c r="P275" s="130">
        <f t="shared" si="64"/>
        <v>10.450186274509804</v>
      </c>
      <c r="Q275" s="130">
        <f t="shared" si="64"/>
        <v>9.2520352941176469</v>
      </c>
      <c r="R275" s="130">
        <f t="shared" si="64"/>
        <v>9.2644970588235296</v>
      </c>
      <c r="S275" s="150">
        <f t="shared" si="64"/>
        <v>10.720519607843137</v>
      </c>
      <c r="T275" s="127"/>
      <c r="U275" s="146" t="s">
        <v>187</v>
      </c>
      <c r="V275" s="130">
        <f t="shared" si="65"/>
        <v>9.6679715686274506</v>
      </c>
      <c r="W275" s="150">
        <f t="shared" si="65"/>
        <v>9.9324441176470586</v>
      </c>
      <c r="X275" s="127"/>
      <c r="Y275" s="146" t="s">
        <v>187</v>
      </c>
      <c r="Z275" s="150">
        <f t="shared" si="66"/>
        <v>9.8349794117647065</v>
      </c>
      <c r="AA275" s="75"/>
      <c r="AB275" s="75"/>
    </row>
    <row r="276" spans="1:28">
      <c r="A276" s="146" t="s">
        <v>188</v>
      </c>
      <c r="B276" s="130">
        <f t="shared" ref="B276:M276" si="69">(B74/1000)/1.02</f>
        <v>0</v>
      </c>
      <c r="C276" s="130">
        <f t="shared" si="69"/>
        <v>10.537254901960784</v>
      </c>
      <c r="D276" s="130">
        <f t="shared" si="69"/>
        <v>9.2391019607843123</v>
      </c>
      <c r="E276" s="130">
        <f t="shared" si="69"/>
        <v>5.9911764705882353</v>
      </c>
      <c r="F276" s="130">
        <f t="shared" si="69"/>
        <v>8.4378823529411751</v>
      </c>
      <c r="G276" s="130">
        <f t="shared" si="69"/>
        <v>8.056862745098039</v>
      </c>
      <c r="H276" s="130">
        <f t="shared" si="69"/>
        <v>8.0780490196078443</v>
      </c>
      <c r="I276" s="130">
        <f t="shared" si="69"/>
        <v>8.627568627450982</v>
      </c>
      <c r="J276" s="130">
        <f t="shared" si="69"/>
        <v>7.6494009803921568</v>
      </c>
      <c r="K276" s="130">
        <f t="shared" si="69"/>
        <v>0</v>
      </c>
      <c r="L276" s="130">
        <f t="shared" si="69"/>
        <v>0</v>
      </c>
      <c r="M276" s="130">
        <f t="shared" si="69"/>
        <v>8.0918294117647047</v>
      </c>
      <c r="O276" s="146" t="s">
        <v>188</v>
      </c>
      <c r="P276" s="130">
        <f t="shared" si="64"/>
        <v>9.3637245098039212</v>
      </c>
      <c r="Q276" s="130">
        <f t="shared" si="64"/>
        <v>8.2457578431372553</v>
      </c>
      <c r="R276" s="130">
        <f t="shared" si="64"/>
        <v>8.1555019607843136</v>
      </c>
      <c r="S276" s="150">
        <f t="shared" si="64"/>
        <v>8.0918294117647047</v>
      </c>
      <c r="T276" s="127"/>
      <c r="U276" s="146" t="s">
        <v>188</v>
      </c>
      <c r="V276" s="130">
        <f t="shared" si="65"/>
        <v>8.5879921568627449</v>
      </c>
      <c r="W276" s="150">
        <f t="shared" si="65"/>
        <v>8.1081578431372545</v>
      </c>
      <c r="X276" s="127"/>
      <c r="Y276" s="146" t="s">
        <v>188</v>
      </c>
      <c r="Z276" s="150">
        <f t="shared" si="66"/>
        <v>8.2939931372549012</v>
      </c>
      <c r="AA276" s="75"/>
      <c r="AB276" s="75"/>
    </row>
    <row r="277" spans="1:28">
      <c r="A277" s="146" t="s">
        <v>71</v>
      </c>
      <c r="B277" s="130">
        <f t="shared" ref="B277:M277" si="70">(B75/1000)/1.02</f>
        <v>7.6987490196078436</v>
      </c>
      <c r="C277" s="130">
        <f t="shared" si="70"/>
        <v>7.7641774509803918</v>
      </c>
      <c r="D277" s="130">
        <f t="shared" si="70"/>
        <v>7.6692333333333336</v>
      </c>
      <c r="E277" s="130">
        <f t="shared" si="70"/>
        <v>7.6816578431372546</v>
      </c>
      <c r="F277" s="130">
        <f t="shared" si="70"/>
        <v>7.5618058823529415</v>
      </c>
      <c r="G277" s="130">
        <f t="shared" si="70"/>
        <v>7.6600754901960784</v>
      </c>
      <c r="H277" s="130">
        <f t="shared" si="70"/>
        <v>7.503643137254902</v>
      </c>
      <c r="I277" s="130">
        <f t="shared" si="70"/>
        <v>7.4639941176470597</v>
      </c>
      <c r="J277" s="130">
        <f t="shared" si="70"/>
        <v>7.6025941176470591</v>
      </c>
      <c r="K277" s="130">
        <f t="shared" si="70"/>
        <v>7.5617882352941184</v>
      </c>
      <c r="L277" s="130">
        <f t="shared" si="70"/>
        <v>7.6284372549019608</v>
      </c>
      <c r="M277" s="130">
        <f t="shared" si="70"/>
        <v>7.850011764705882</v>
      </c>
      <c r="O277" s="146" t="s">
        <v>71</v>
      </c>
      <c r="P277" s="130">
        <f t="shared" si="64"/>
        <v>7.7070009803921566</v>
      </c>
      <c r="Q277" s="130">
        <f t="shared" si="64"/>
        <v>7.6363352941176466</v>
      </c>
      <c r="R277" s="130">
        <f t="shared" si="64"/>
        <v>7.5332794117647053</v>
      </c>
      <c r="S277" s="150">
        <f t="shared" si="64"/>
        <v>7.6773323529411757</v>
      </c>
      <c r="T277" s="127"/>
      <c r="U277" s="146" t="s">
        <v>71</v>
      </c>
      <c r="V277" s="130">
        <f t="shared" si="65"/>
        <v>7.6707921568627446</v>
      </c>
      <c r="W277" s="150">
        <f t="shared" si="65"/>
        <v>7.6081970588235288</v>
      </c>
      <c r="X277" s="127"/>
      <c r="Y277" s="146" t="s">
        <v>71</v>
      </c>
      <c r="Z277" s="150">
        <f t="shared" si="66"/>
        <v>7.6393715686274506</v>
      </c>
      <c r="AA277" s="75"/>
      <c r="AB277" s="75"/>
    </row>
    <row r="278" spans="1:28" ht="13.5" thickBot="1">
      <c r="A278" s="149" t="s">
        <v>189</v>
      </c>
      <c r="B278" s="153">
        <f t="shared" ref="B278:M278" si="71">(B76/1000)/1.02</f>
        <v>9.1670725490196077</v>
      </c>
      <c r="C278" s="153">
        <f t="shared" si="71"/>
        <v>9.2249999999999996</v>
      </c>
      <c r="D278" s="153">
        <f t="shared" si="71"/>
        <v>8.6148519607843124</v>
      </c>
      <c r="E278" s="153">
        <f t="shared" si="71"/>
        <v>8.4553088235294123</v>
      </c>
      <c r="F278" s="153">
        <f t="shared" si="71"/>
        <v>8.1928431372549024</v>
      </c>
      <c r="G278" s="153">
        <f t="shared" si="71"/>
        <v>8.2411862745098041</v>
      </c>
      <c r="H278" s="153">
        <f t="shared" si="71"/>
        <v>8.1249960784313711</v>
      </c>
      <c r="I278" s="153">
        <f t="shared" si="71"/>
        <v>8.2725970588235302</v>
      </c>
      <c r="J278" s="153">
        <f t="shared" si="71"/>
        <v>8.4183205882352929</v>
      </c>
      <c r="K278" s="153">
        <f t="shared" si="71"/>
        <v>8.4586480392156851</v>
      </c>
      <c r="L278" s="153">
        <f t="shared" si="71"/>
        <v>8.6843431372549027</v>
      </c>
      <c r="M278" s="153">
        <f t="shared" si="71"/>
        <v>9.0239754901960776</v>
      </c>
      <c r="O278" s="149" t="s">
        <v>189</v>
      </c>
      <c r="P278" s="153">
        <f t="shared" si="64"/>
        <v>8.9429284313725486</v>
      </c>
      <c r="Q278" s="153">
        <f t="shared" si="64"/>
        <v>8.2848284313725475</v>
      </c>
      <c r="R278" s="153">
        <f t="shared" si="64"/>
        <v>8.2859823529411756</v>
      </c>
      <c r="S278" s="154">
        <f t="shared" si="64"/>
        <v>8.7062421568627446</v>
      </c>
      <c r="T278" s="127"/>
      <c r="U278" s="149" t="s">
        <v>189</v>
      </c>
      <c r="V278" s="153">
        <f t="shared" si="65"/>
        <v>8.5867294117647059</v>
      </c>
      <c r="W278" s="154">
        <f t="shared" si="65"/>
        <v>8.5009382352941163</v>
      </c>
      <c r="X278" s="127"/>
      <c r="Y278" s="149" t="s">
        <v>189</v>
      </c>
      <c r="Z278" s="154">
        <f t="shared" si="66"/>
        <v>8.5428274509803916</v>
      </c>
      <c r="AA278" s="75"/>
    </row>
    <row r="279" spans="1:28">
      <c r="B279" s="96"/>
      <c r="C279" s="96"/>
      <c r="D279" s="96"/>
      <c r="E279" s="96"/>
      <c r="F279" s="164"/>
      <c r="G279" s="96"/>
      <c r="H279" s="96"/>
      <c r="I279" s="96"/>
      <c r="J279" s="96"/>
      <c r="K279" s="96"/>
      <c r="L279" s="96"/>
      <c r="M279" s="164"/>
      <c r="N279" s="96"/>
      <c r="O279" s="96"/>
      <c r="P279" s="69"/>
      <c r="Q279" s="69"/>
      <c r="R279" s="69"/>
      <c r="T279" s="69"/>
      <c r="U279" s="69"/>
      <c r="V279" s="69"/>
      <c r="X279" s="69"/>
      <c r="Y279" s="69"/>
    </row>
    <row r="280" spans="1:28" ht="16.5" thickBot="1">
      <c r="A280" s="132">
        <v>2011</v>
      </c>
      <c r="B280" s="127"/>
      <c r="C280" s="127"/>
      <c r="D280" s="127"/>
      <c r="E280" s="127"/>
      <c r="F280" s="127"/>
      <c r="G280" s="127"/>
      <c r="H280" s="127"/>
      <c r="I280" s="127"/>
      <c r="J280" s="127"/>
      <c r="K280" s="127"/>
      <c r="L280" s="127"/>
      <c r="M280" s="131" t="s">
        <v>193</v>
      </c>
      <c r="O280" s="132">
        <v>2011</v>
      </c>
      <c r="P280" s="134" t="s">
        <v>163</v>
      </c>
      <c r="Q280" s="134"/>
      <c r="R280" s="134"/>
      <c r="S280" s="134"/>
      <c r="T280" s="127"/>
      <c r="U280" s="132">
        <v>2011</v>
      </c>
      <c r="V280" s="134" t="s">
        <v>164</v>
      </c>
      <c r="W280" s="134"/>
      <c r="X280" s="127"/>
      <c r="Y280" s="132">
        <v>2011</v>
      </c>
      <c r="Z280" s="127"/>
    </row>
    <row r="281" spans="1:28" ht="14.25" thickBot="1">
      <c r="A281" s="139"/>
      <c r="B281" s="140" t="s">
        <v>166</v>
      </c>
      <c r="C281" s="140" t="s">
        <v>167</v>
      </c>
      <c r="D281" s="140" t="s">
        <v>168</v>
      </c>
      <c r="E281" s="140" t="s">
        <v>169</v>
      </c>
      <c r="F281" s="140" t="s">
        <v>170</v>
      </c>
      <c r="G281" s="140" t="s">
        <v>171</v>
      </c>
      <c r="H281" s="140" t="s">
        <v>172</v>
      </c>
      <c r="I281" s="140" t="s">
        <v>173</v>
      </c>
      <c r="J281" s="140" t="s">
        <v>174</v>
      </c>
      <c r="K281" s="140" t="s">
        <v>175</v>
      </c>
      <c r="L281" s="140" t="s">
        <v>176</v>
      </c>
      <c r="M281" s="141" t="s">
        <v>177</v>
      </c>
      <c r="O281" s="139"/>
      <c r="P281" s="140" t="s">
        <v>178</v>
      </c>
      <c r="Q281" s="140" t="s">
        <v>179</v>
      </c>
      <c r="R281" s="140" t="s">
        <v>180</v>
      </c>
      <c r="S281" s="141" t="s">
        <v>181</v>
      </c>
      <c r="T281" s="127"/>
      <c r="U281" s="139"/>
      <c r="V281" s="140" t="s">
        <v>182</v>
      </c>
      <c r="W281" s="141" t="s">
        <v>183</v>
      </c>
      <c r="X281" s="127"/>
      <c r="Y281" s="139"/>
      <c r="Z281" s="142" t="s">
        <v>184</v>
      </c>
    </row>
    <row r="282" spans="1:28" ht="13.5" thickBot="1">
      <c r="A282" s="152" t="s">
        <v>185</v>
      </c>
      <c r="B282" s="147">
        <f t="shared" ref="B282:M282" si="72">(B80/1000)/1.02</f>
        <v>10.128637254901959</v>
      </c>
      <c r="C282" s="147">
        <f t="shared" si="72"/>
        <v>10.063219607843136</v>
      </c>
      <c r="D282" s="147">
        <f t="shared" si="72"/>
        <v>10.593051960784315</v>
      </c>
      <c r="E282" s="147">
        <f t="shared" si="72"/>
        <v>10.734735294117646</v>
      </c>
      <c r="F282" s="147">
        <f t="shared" si="72"/>
        <v>10.877735294117647</v>
      </c>
      <c r="G282" s="147">
        <f t="shared" si="72"/>
        <v>10.581401960784314</v>
      </c>
      <c r="H282" s="147">
        <f t="shared" si="72"/>
        <v>10.851558823529412</v>
      </c>
      <c r="I282" s="147">
        <f t="shared" si="72"/>
        <v>11.311549019607844</v>
      </c>
      <c r="J282" s="147">
        <f t="shared" si="72"/>
        <v>11.726196078431371</v>
      </c>
      <c r="K282" s="147">
        <f t="shared" si="72"/>
        <v>11.833980392156862</v>
      </c>
      <c r="L282" s="147">
        <f t="shared" si="72"/>
        <v>11.974627450980392</v>
      </c>
      <c r="M282" s="147">
        <f t="shared" si="72"/>
        <v>12.40722549019608</v>
      </c>
      <c r="O282" s="143" t="s">
        <v>185</v>
      </c>
      <c r="P282" s="144">
        <f t="shared" ref="P282:S287" si="73">(P80/1000)/1.02</f>
        <v>10.293496078431373</v>
      </c>
      <c r="Q282" s="144">
        <f t="shared" si="73"/>
        <v>10.721696078431371</v>
      </c>
      <c r="R282" s="144">
        <f t="shared" si="73"/>
        <v>11.306509803921568</v>
      </c>
      <c r="S282" s="145">
        <f t="shared" si="73"/>
        <v>12.042264705882353</v>
      </c>
      <c r="T282" s="127"/>
      <c r="U282" s="143" t="s">
        <v>185</v>
      </c>
      <c r="V282" s="144">
        <f t="shared" ref="V282:W287" si="74">(V80/1000)/1.02</f>
        <v>10.494696078431373</v>
      </c>
      <c r="W282" s="145">
        <f t="shared" si="74"/>
        <v>11.692862745098038</v>
      </c>
      <c r="X282" s="127"/>
      <c r="Y282" s="143" t="s">
        <v>185</v>
      </c>
      <c r="Z282" s="145">
        <f t="shared" ref="Z282:Z287" si="75">(Z80/1000)/1.02</f>
        <v>11.099666666666666</v>
      </c>
      <c r="AA282" s="75"/>
    </row>
    <row r="283" spans="1:28">
      <c r="A283" s="152" t="s">
        <v>186</v>
      </c>
      <c r="B283" s="147">
        <f t="shared" ref="B283:M283" si="76">(B81/1000)/1.02</f>
        <v>11.471843137254902</v>
      </c>
      <c r="C283" s="147">
        <f t="shared" si="76"/>
        <v>11.152172549019607</v>
      </c>
      <c r="D283" s="147">
        <f t="shared" si="76"/>
        <v>11.790287254901962</v>
      </c>
      <c r="E283" s="147">
        <f t="shared" si="76"/>
        <v>11.894906862745099</v>
      </c>
      <c r="F283" s="147">
        <f t="shared" si="76"/>
        <v>11.874585294117646</v>
      </c>
      <c r="G283" s="147">
        <f t="shared" si="76"/>
        <v>11.477060784313725</v>
      </c>
      <c r="H283" s="147">
        <f t="shared" si="76"/>
        <v>11.840730392156862</v>
      </c>
      <c r="I283" s="147">
        <f t="shared" si="76"/>
        <v>12.55548725490196</v>
      </c>
      <c r="J283" s="147">
        <f t="shared" si="76"/>
        <v>13.093652941176469</v>
      </c>
      <c r="K283" s="147">
        <f t="shared" si="76"/>
        <v>13.306825490196079</v>
      </c>
      <c r="L283" s="147">
        <f t="shared" si="76"/>
        <v>13.406679411764706</v>
      </c>
      <c r="M283" s="148">
        <f t="shared" si="76"/>
        <v>13.67232549019608</v>
      </c>
      <c r="O283" s="152" t="s">
        <v>186</v>
      </c>
      <c r="P283" s="147">
        <f t="shared" si="73"/>
        <v>11.495216666666666</v>
      </c>
      <c r="Q283" s="147">
        <f t="shared" si="73"/>
        <v>11.733939215686275</v>
      </c>
      <c r="R283" s="147">
        <f t="shared" si="73"/>
        <v>12.492946078431373</v>
      </c>
      <c r="S283" s="148">
        <f t="shared" si="73"/>
        <v>13.451011764705882</v>
      </c>
      <c r="T283" s="127"/>
      <c r="U283" s="152" t="s">
        <v>186</v>
      </c>
      <c r="V283" s="147">
        <f t="shared" si="74"/>
        <v>11.605275490196076</v>
      </c>
      <c r="W283" s="148">
        <f t="shared" si="74"/>
        <v>12.9787431372549</v>
      </c>
      <c r="X283" s="127"/>
      <c r="Y283" s="152" t="s">
        <v>186</v>
      </c>
      <c r="Z283" s="148">
        <f t="shared" si="75"/>
        <v>12.249729411764706</v>
      </c>
      <c r="AA283" s="75"/>
    </row>
    <row r="284" spans="1:28">
      <c r="A284" s="146" t="s">
        <v>187</v>
      </c>
      <c r="B284" s="130">
        <f t="shared" ref="B284:M284" si="77">(B82/1000)/1.02</f>
        <v>11.670990196078431</v>
      </c>
      <c r="C284" s="130">
        <f t="shared" si="77"/>
        <v>11.252611764705883</v>
      </c>
      <c r="D284" s="130">
        <f t="shared" si="77"/>
        <v>11.806849019607844</v>
      </c>
      <c r="E284" s="130">
        <f t="shared" si="77"/>
        <v>11.932605882352942</v>
      </c>
      <c r="F284" s="130">
        <f t="shared" si="77"/>
        <v>11.894346078431372</v>
      </c>
      <c r="G284" s="130">
        <f t="shared" si="77"/>
        <v>11.449323529411764</v>
      </c>
      <c r="H284" s="130">
        <f t="shared" si="77"/>
        <v>11.799193137254901</v>
      </c>
      <c r="I284" s="130">
        <f t="shared" si="77"/>
        <v>12.582308823529411</v>
      </c>
      <c r="J284" s="130">
        <f t="shared" si="77"/>
        <v>13.122502941176469</v>
      </c>
      <c r="K284" s="130">
        <f t="shared" si="77"/>
        <v>13.422139215686276</v>
      </c>
      <c r="L284" s="130">
        <f t="shared" si="77"/>
        <v>13.482817647058823</v>
      </c>
      <c r="M284" s="150">
        <f t="shared" si="77"/>
        <v>13.725786274509803</v>
      </c>
      <c r="O284" s="146" t="s">
        <v>187</v>
      </c>
      <c r="P284" s="130">
        <f t="shared" si="73"/>
        <v>11.585163725490196</v>
      </c>
      <c r="Q284" s="130">
        <f t="shared" si="73"/>
        <v>11.736373529411765</v>
      </c>
      <c r="R284" s="130">
        <f t="shared" si="73"/>
        <v>12.725842156862745</v>
      </c>
      <c r="S284" s="150">
        <f t="shared" si="73"/>
        <v>13.546566666666665</v>
      </c>
      <c r="T284" s="127"/>
      <c r="U284" s="146" t="s">
        <v>187</v>
      </c>
      <c r="V284" s="130">
        <f t="shared" si="74"/>
        <v>11.650693137254903</v>
      </c>
      <c r="W284" s="150">
        <f t="shared" si="74"/>
        <v>13.287360784313725</v>
      </c>
      <c r="X284" s="127"/>
      <c r="Y284" s="146" t="s">
        <v>187</v>
      </c>
      <c r="Z284" s="150">
        <f t="shared" si="75"/>
        <v>12.796916666666666</v>
      </c>
      <c r="AA284" s="75"/>
    </row>
    <row r="285" spans="1:28">
      <c r="A285" s="146" t="s">
        <v>188</v>
      </c>
      <c r="B285" s="130">
        <f t="shared" ref="B285:M285" si="78">(B83/1000)/1.02</f>
        <v>0</v>
      </c>
      <c r="C285" s="130">
        <f t="shared" si="78"/>
        <v>8.2209303921568626</v>
      </c>
      <c r="D285" s="130">
        <f t="shared" si="78"/>
        <v>0</v>
      </c>
      <c r="E285" s="130">
        <f t="shared" si="78"/>
        <v>10.050980392156863</v>
      </c>
      <c r="F285" s="130">
        <f t="shared" si="78"/>
        <v>9.3927960784313722</v>
      </c>
      <c r="G285" s="130">
        <f t="shared" si="78"/>
        <v>8.6963568627450982</v>
      </c>
      <c r="H285" s="130">
        <f t="shared" si="78"/>
        <v>12.731372549019609</v>
      </c>
      <c r="I285" s="130">
        <f t="shared" si="78"/>
        <v>0</v>
      </c>
      <c r="J285" s="130">
        <f t="shared" si="78"/>
        <v>9.7575901960784321</v>
      </c>
      <c r="K285" s="130">
        <f t="shared" si="78"/>
        <v>10.792202941176471</v>
      </c>
      <c r="L285" s="130">
        <f t="shared" si="78"/>
        <v>9.4747803921568625</v>
      </c>
      <c r="M285" s="150">
        <f t="shared" si="78"/>
        <v>10.645893137254902</v>
      </c>
      <c r="O285" s="146" t="s">
        <v>188</v>
      </c>
      <c r="P285" s="130">
        <f t="shared" si="73"/>
        <v>8.2209303921568626</v>
      </c>
      <c r="Q285" s="130">
        <f t="shared" si="73"/>
        <v>9.3122950980392147</v>
      </c>
      <c r="R285" s="130">
        <f t="shared" si="73"/>
        <v>9.9824588235294112</v>
      </c>
      <c r="S285" s="150">
        <f t="shared" si="73"/>
        <v>10.63457843137255</v>
      </c>
      <c r="T285" s="127"/>
      <c r="U285" s="146" t="s">
        <v>188</v>
      </c>
      <c r="V285" s="130">
        <f t="shared" si="74"/>
        <v>8.828370588235293</v>
      </c>
      <c r="W285" s="150">
        <f t="shared" si="74"/>
        <v>10.561392156862746</v>
      </c>
      <c r="X285" s="127"/>
      <c r="Y285" s="146" t="s">
        <v>188</v>
      </c>
      <c r="Z285" s="150">
        <f t="shared" si="75"/>
        <v>9.9671519607843155</v>
      </c>
      <c r="AA285" s="75"/>
    </row>
    <row r="286" spans="1:28">
      <c r="A286" s="146" t="s">
        <v>71</v>
      </c>
      <c r="B286" s="130">
        <f t="shared" ref="B286:M286" si="79">(B84/1000)/1.02</f>
        <v>8.0251666666666672</v>
      </c>
      <c r="C286" s="130">
        <f t="shared" si="79"/>
        <v>8.263682352941176</v>
      </c>
      <c r="D286" s="130">
        <f t="shared" si="79"/>
        <v>8.9268950980392177</v>
      </c>
      <c r="E286" s="130">
        <f t="shared" si="79"/>
        <v>9.2179696078431377</v>
      </c>
      <c r="F286" s="130">
        <f t="shared" si="79"/>
        <v>9.3510500000000008</v>
      </c>
      <c r="G286" s="130">
        <f t="shared" si="79"/>
        <v>9.4256509803921578</v>
      </c>
      <c r="H286" s="130">
        <f t="shared" si="79"/>
        <v>9.5730656862745089</v>
      </c>
      <c r="I286" s="130">
        <f t="shared" si="79"/>
        <v>9.810024509803922</v>
      </c>
      <c r="J286" s="130">
        <f t="shared" si="79"/>
        <v>10.121543137254902</v>
      </c>
      <c r="K286" s="130">
        <f t="shared" si="79"/>
        <v>10.249910784313725</v>
      </c>
      <c r="L286" s="130">
        <f t="shared" si="79"/>
        <v>10.377939215686274</v>
      </c>
      <c r="M286" s="150">
        <f t="shared" si="79"/>
        <v>10.621319607843137</v>
      </c>
      <c r="O286" s="146" t="s">
        <v>71</v>
      </c>
      <c r="P286" s="130">
        <f t="shared" si="73"/>
        <v>8.4615823529411767</v>
      </c>
      <c r="Q286" s="130">
        <f t="shared" si="73"/>
        <v>9.3420382352941189</v>
      </c>
      <c r="R286" s="130">
        <f t="shared" si="73"/>
        <v>9.847356862745098</v>
      </c>
      <c r="S286" s="150">
        <f t="shared" si="73"/>
        <v>10.390735294117647</v>
      </c>
      <c r="T286" s="127"/>
      <c r="U286" s="146" t="s">
        <v>71</v>
      </c>
      <c r="V286" s="130">
        <f t="shared" si="74"/>
        <v>8.8820588235294125</v>
      </c>
      <c r="W286" s="150">
        <f t="shared" si="74"/>
        <v>10.138781372549019</v>
      </c>
      <c r="X286" s="127"/>
      <c r="Y286" s="146" t="s">
        <v>71</v>
      </c>
      <c r="Z286" s="150">
        <f t="shared" si="75"/>
        <v>9.5662166666666657</v>
      </c>
      <c r="AA286" s="75"/>
    </row>
    <row r="287" spans="1:28" ht="13.5" thickBot="1">
      <c r="A287" s="149" t="s">
        <v>189</v>
      </c>
      <c r="B287" s="153">
        <f t="shared" ref="B287:M287" si="80">(B85/1000)/1.02</f>
        <v>9.2236186274509802</v>
      </c>
      <c r="C287" s="153">
        <f t="shared" si="80"/>
        <v>9.300200980392157</v>
      </c>
      <c r="D287" s="153">
        <f t="shared" si="80"/>
        <v>9.7257098039215695</v>
      </c>
      <c r="E287" s="153">
        <f t="shared" si="80"/>
        <v>9.8450588235294116</v>
      </c>
      <c r="F287" s="153">
        <f t="shared" si="80"/>
        <v>9.9648450980392163</v>
      </c>
      <c r="G287" s="153">
        <f t="shared" si="80"/>
        <v>10.088506862745097</v>
      </c>
      <c r="H287" s="153">
        <f t="shared" si="80"/>
        <v>10.30826862745098</v>
      </c>
      <c r="I287" s="153">
        <f t="shared" si="80"/>
        <v>10.694949019607844</v>
      </c>
      <c r="J287" s="153">
        <f t="shared" si="80"/>
        <v>11.162990196078432</v>
      </c>
      <c r="K287" s="153">
        <f t="shared" si="80"/>
        <v>11.333209803921569</v>
      </c>
      <c r="L287" s="153">
        <f t="shared" si="80"/>
        <v>11.48351568627451</v>
      </c>
      <c r="M287" s="154">
        <f t="shared" si="80"/>
        <v>11.780675490196078</v>
      </c>
      <c r="O287" s="149" t="s">
        <v>189</v>
      </c>
      <c r="P287" s="153">
        <f t="shared" si="73"/>
        <v>9.4584078431372536</v>
      </c>
      <c r="Q287" s="153">
        <f t="shared" si="73"/>
        <v>9.9747784313725472</v>
      </c>
      <c r="R287" s="153">
        <f t="shared" si="73"/>
        <v>10.728048039215688</v>
      </c>
      <c r="S287" s="154">
        <f t="shared" si="73"/>
        <v>11.504847058823527</v>
      </c>
      <c r="T287" s="127"/>
      <c r="U287" s="149" t="s">
        <v>189</v>
      </c>
      <c r="V287" s="153">
        <f t="shared" si="74"/>
        <v>9.7111499999999982</v>
      </c>
      <c r="W287" s="154">
        <f t="shared" si="74"/>
        <v>11.133428431372549</v>
      </c>
      <c r="X287" s="127"/>
      <c r="Y287" s="149" t="s">
        <v>189</v>
      </c>
      <c r="Z287" s="154">
        <f t="shared" si="75"/>
        <v>10.43406862745098</v>
      </c>
      <c r="AA287" s="75"/>
    </row>
    <row r="289" spans="1:28" ht="16.5" thickBot="1">
      <c r="A289" s="132">
        <v>2012</v>
      </c>
      <c r="B289" s="127"/>
      <c r="C289" s="127"/>
      <c r="D289" s="127"/>
      <c r="E289" s="127"/>
      <c r="F289" s="127"/>
      <c r="G289" s="127"/>
      <c r="H289" s="127"/>
      <c r="I289" s="127"/>
      <c r="J289" s="127"/>
      <c r="K289" s="127"/>
      <c r="L289" s="127"/>
      <c r="M289" s="131" t="s">
        <v>193</v>
      </c>
      <c r="O289" s="132">
        <v>2012</v>
      </c>
      <c r="P289" s="134" t="s">
        <v>163</v>
      </c>
      <c r="Q289" s="134"/>
      <c r="R289" s="134"/>
      <c r="S289" s="134"/>
      <c r="T289" s="127"/>
      <c r="U289" s="132">
        <v>2012</v>
      </c>
      <c r="V289" s="134" t="s">
        <v>164</v>
      </c>
      <c r="W289" s="134"/>
      <c r="X289" s="127"/>
      <c r="Y289" s="132">
        <v>2012</v>
      </c>
      <c r="Z289" s="127"/>
    </row>
    <row r="290" spans="1:28" ht="14.25" thickBot="1">
      <c r="A290" s="139"/>
      <c r="B290" s="140" t="s">
        <v>166</v>
      </c>
      <c r="C290" s="140" t="s">
        <v>167</v>
      </c>
      <c r="D290" s="140" t="s">
        <v>168</v>
      </c>
      <c r="E290" s="140" t="s">
        <v>169</v>
      </c>
      <c r="F290" s="140" t="s">
        <v>170</v>
      </c>
      <c r="G290" s="140" t="s">
        <v>171</v>
      </c>
      <c r="H290" s="140" t="s">
        <v>172</v>
      </c>
      <c r="I290" s="140" t="s">
        <v>173</v>
      </c>
      <c r="J290" s="140" t="s">
        <v>174</v>
      </c>
      <c r="K290" s="140" t="s">
        <v>175</v>
      </c>
      <c r="L290" s="140" t="s">
        <v>176</v>
      </c>
      <c r="M290" s="141" t="s">
        <v>177</v>
      </c>
      <c r="O290" s="139"/>
      <c r="P290" s="140" t="s">
        <v>178</v>
      </c>
      <c r="Q290" s="140" t="s">
        <v>179</v>
      </c>
      <c r="R290" s="140" t="s">
        <v>180</v>
      </c>
      <c r="S290" s="141" t="s">
        <v>181</v>
      </c>
      <c r="T290" s="127"/>
      <c r="U290" s="139"/>
      <c r="V290" s="140" t="s">
        <v>182</v>
      </c>
      <c r="W290" s="141" t="s">
        <v>183</v>
      </c>
      <c r="X290" s="127"/>
      <c r="Y290" s="139"/>
      <c r="Z290" s="142" t="s">
        <v>184</v>
      </c>
    </row>
    <row r="291" spans="1:28" ht="13.5" thickBot="1">
      <c r="A291" s="152" t="s">
        <v>185</v>
      </c>
      <c r="B291" s="147">
        <f t="shared" ref="B291:M291" si="81">(B89/1000)/1.02</f>
        <v>12.942823529411765</v>
      </c>
      <c r="C291" s="147">
        <f t="shared" si="81"/>
        <v>12.983039215686276</v>
      </c>
      <c r="D291" s="147">
        <f t="shared" si="81"/>
        <v>12.513313725490194</v>
      </c>
      <c r="E291" s="147">
        <f t="shared" si="81"/>
        <v>12.441941176470587</v>
      </c>
      <c r="F291" s="147">
        <f t="shared" si="81"/>
        <v>12.233774509803922</v>
      </c>
      <c r="G291" s="147">
        <f t="shared" si="81"/>
        <v>12.483813725490196</v>
      </c>
      <c r="H291" s="147">
        <f t="shared" si="81"/>
        <v>12.519607843137255</v>
      </c>
      <c r="I291" s="147">
        <f t="shared" si="81"/>
        <v>12.767598039215688</v>
      </c>
      <c r="J291" s="147">
        <f t="shared" si="81"/>
        <v>12.911774509803921</v>
      </c>
      <c r="K291" s="147">
        <f t="shared" si="81"/>
        <v>12.631068627450979</v>
      </c>
      <c r="L291" s="147">
        <f t="shared" si="81"/>
        <v>12.461068627450981</v>
      </c>
      <c r="M291" s="147">
        <f t="shared" si="81"/>
        <v>12.516009803921568</v>
      </c>
      <c r="O291" s="143" t="s">
        <v>185</v>
      </c>
      <c r="P291" s="144">
        <f t="shared" ref="P291:S296" si="82">(P89/1000)/1.02</f>
        <v>12.795205882352942</v>
      </c>
      <c r="Q291" s="144">
        <f t="shared" si="82"/>
        <v>12.370480392156862</v>
      </c>
      <c r="R291" s="144">
        <f t="shared" si="82"/>
        <v>12.735941176470588</v>
      </c>
      <c r="S291" s="145">
        <f t="shared" si="82"/>
        <v>12.54006862745098</v>
      </c>
      <c r="T291" s="127"/>
      <c r="U291" s="143" t="s">
        <v>185</v>
      </c>
      <c r="V291" s="144">
        <f t="shared" ref="V291:W296" si="83">(V89/1000)/1.02</f>
        <v>12.573382352941175</v>
      </c>
      <c r="W291" s="145">
        <f t="shared" si="83"/>
        <v>12.633343137254903</v>
      </c>
      <c r="X291" s="127"/>
      <c r="Y291" s="143" t="s">
        <v>185</v>
      </c>
      <c r="Z291" s="145">
        <f t="shared" ref="Z291:Z296" si="84">(Z89/1000)/1.02</f>
        <v>12.603137254901961</v>
      </c>
      <c r="AA291" s="75"/>
    </row>
    <row r="292" spans="1:28">
      <c r="A292" s="152" t="s">
        <v>186</v>
      </c>
      <c r="B292" s="147">
        <f t="shared" ref="B292:M292" si="85">(B90/1000)/1.02</f>
        <v>14.232160784313725</v>
      </c>
      <c r="C292" s="147">
        <f t="shared" si="85"/>
        <v>13.991845098039216</v>
      </c>
      <c r="D292" s="147">
        <f t="shared" si="85"/>
        <v>13.316357843137254</v>
      </c>
      <c r="E292" s="147">
        <f t="shared" si="85"/>
        <v>13.310230392156862</v>
      </c>
      <c r="F292" s="147">
        <f t="shared" si="85"/>
        <v>12.814128431372549</v>
      </c>
      <c r="G292" s="147">
        <f t="shared" si="85"/>
        <v>13.080068627450981</v>
      </c>
      <c r="H292" s="147">
        <f t="shared" si="85"/>
        <v>13.239143137254901</v>
      </c>
      <c r="I292" s="147">
        <f t="shared" si="85"/>
        <v>13.72052843137255</v>
      </c>
      <c r="J292" s="147">
        <f t="shared" si="85"/>
        <v>13.905362745098039</v>
      </c>
      <c r="K292" s="147">
        <f t="shared" si="85"/>
        <v>13.672676470588234</v>
      </c>
      <c r="L292" s="147">
        <f t="shared" si="85"/>
        <v>13.468343137254902</v>
      </c>
      <c r="M292" s="148">
        <f t="shared" si="85"/>
        <v>13.39312450980392</v>
      </c>
      <c r="O292" s="152" t="s">
        <v>186</v>
      </c>
      <c r="P292" s="147">
        <f t="shared" si="82"/>
        <v>13.807036274509803</v>
      </c>
      <c r="Q292" s="147">
        <f t="shared" si="82"/>
        <v>13.029750980392157</v>
      </c>
      <c r="R292" s="147">
        <f t="shared" si="82"/>
        <v>13.622970588235296</v>
      </c>
      <c r="S292" s="148">
        <f t="shared" si="82"/>
        <v>13.52010588235294</v>
      </c>
      <c r="T292" s="127"/>
      <c r="U292" s="152" t="s">
        <v>186</v>
      </c>
      <c r="V292" s="147">
        <f t="shared" si="83"/>
        <v>13.407085294117648</v>
      </c>
      <c r="W292" s="148">
        <f t="shared" si="83"/>
        <v>13.569479411764707</v>
      </c>
      <c r="X292" s="127"/>
      <c r="Y292" s="152" t="s">
        <v>186</v>
      </c>
      <c r="Z292" s="148">
        <f t="shared" si="84"/>
        <v>13.484396078431374</v>
      </c>
      <c r="AA292" s="75"/>
    </row>
    <row r="293" spans="1:28">
      <c r="A293" s="146" t="s">
        <v>187</v>
      </c>
      <c r="B293" s="130">
        <f t="shared" ref="B293:M293" si="86">(B91/1000)/1.02</f>
        <v>14.267403921568627</v>
      </c>
      <c r="C293" s="130">
        <f t="shared" si="86"/>
        <v>14.0114</v>
      </c>
      <c r="D293" s="130">
        <f t="shared" si="86"/>
        <v>13.292657843137256</v>
      </c>
      <c r="E293" s="130">
        <f t="shared" si="86"/>
        <v>13.306553921568627</v>
      </c>
      <c r="F293" s="130">
        <f t="shared" si="86"/>
        <v>12.77058431372549</v>
      </c>
      <c r="G293" s="130">
        <f t="shared" si="86"/>
        <v>13.081049019607843</v>
      </c>
      <c r="H293" s="130">
        <f t="shared" si="86"/>
        <v>13.207251960784316</v>
      </c>
      <c r="I293" s="130">
        <f t="shared" si="86"/>
        <v>13.711659803921568</v>
      </c>
      <c r="J293" s="130">
        <f t="shared" si="86"/>
        <v>13.920774509803922</v>
      </c>
      <c r="K293" s="130">
        <f t="shared" si="86"/>
        <v>13.694085294117647</v>
      </c>
      <c r="L293" s="130">
        <f t="shared" si="86"/>
        <v>13.515343137254902</v>
      </c>
      <c r="M293" s="150">
        <f t="shared" si="86"/>
        <v>13.504963725490196</v>
      </c>
      <c r="O293" s="146" t="s">
        <v>187</v>
      </c>
      <c r="P293" s="130">
        <f t="shared" si="82"/>
        <v>13.851040196078429</v>
      </c>
      <c r="Q293" s="130">
        <f t="shared" si="82"/>
        <v>12.997743137254901</v>
      </c>
      <c r="R293" s="130">
        <f t="shared" si="82"/>
        <v>13.583705882352939</v>
      </c>
      <c r="S293" s="150">
        <f t="shared" si="82"/>
        <v>13.569149999999999</v>
      </c>
      <c r="T293" s="127"/>
      <c r="U293" s="146" t="s">
        <v>187</v>
      </c>
      <c r="V293" s="130">
        <f t="shared" si="83"/>
        <v>13.378585294117645</v>
      </c>
      <c r="W293" s="150">
        <f t="shared" si="83"/>
        <v>13.576246078431373</v>
      </c>
      <c r="X293" s="127"/>
      <c r="Y293" s="146" t="s">
        <v>187</v>
      </c>
      <c r="Z293" s="150">
        <f t="shared" si="84"/>
        <v>13.469354901960784</v>
      </c>
      <c r="AA293" s="75"/>
    </row>
    <row r="294" spans="1:28">
      <c r="A294" s="146" t="s">
        <v>188</v>
      </c>
      <c r="B294" s="130">
        <f t="shared" ref="B294:M294" si="87">(B92/1000)/1.02</f>
        <v>12.323588235294118</v>
      </c>
      <c r="C294" s="130">
        <f t="shared" si="87"/>
        <v>0</v>
      </c>
      <c r="D294" s="130">
        <f t="shared" si="87"/>
        <v>11.803549019607845</v>
      </c>
      <c r="E294" s="130">
        <f t="shared" si="87"/>
        <v>10.312019607843137</v>
      </c>
      <c r="F294" s="130">
        <f t="shared" si="87"/>
        <v>0</v>
      </c>
      <c r="G294" s="130">
        <f t="shared" si="87"/>
        <v>0</v>
      </c>
      <c r="H294" s="130">
        <f t="shared" si="87"/>
        <v>0</v>
      </c>
      <c r="I294" s="130">
        <f t="shared" si="87"/>
        <v>0</v>
      </c>
      <c r="J294" s="130">
        <f t="shared" si="87"/>
        <v>0</v>
      </c>
      <c r="K294" s="130">
        <f t="shared" si="87"/>
        <v>12.208735294117647</v>
      </c>
      <c r="L294" s="130">
        <f t="shared" si="87"/>
        <v>0</v>
      </c>
      <c r="M294" s="150">
        <f t="shared" si="87"/>
        <v>0</v>
      </c>
      <c r="O294" s="146" t="s">
        <v>188</v>
      </c>
      <c r="P294" s="130">
        <f t="shared" si="82"/>
        <v>11.968111764705881</v>
      </c>
      <c r="Q294" s="130">
        <f t="shared" si="82"/>
        <v>10.312019607843137</v>
      </c>
      <c r="R294" s="130">
        <f t="shared" si="82"/>
        <v>0</v>
      </c>
      <c r="S294" s="150">
        <f t="shared" si="82"/>
        <v>12.208735294117647</v>
      </c>
      <c r="T294" s="127"/>
      <c r="U294" s="146" t="s">
        <v>188</v>
      </c>
      <c r="V294" s="130">
        <f t="shared" si="83"/>
        <v>11.923667647058823</v>
      </c>
      <c r="W294" s="150">
        <f t="shared" si="83"/>
        <v>12.208735294117647</v>
      </c>
      <c r="X294" s="127"/>
      <c r="Y294" s="146" t="s">
        <v>188</v>
      </c>
      <c r="Z294" s="150">
        <f t="shared" si="84"/>
        <v>11.942844117647057</v>
      </c>
      <c r="AA294" s="75"/>
    </row>
    <row r="295" spans="1:28">
      <c r="A295" s="146" t="s">
        <v>71</v>
      </c>
      <c r="B295" s="130">
        <f t="shared" ref="B295:M295" si="88">(B93/1000)/1.02</f>
        <v>11.030435294117646</v>
      </c>
      <c r="C295" s="130">
        <f t="shared" si="88"/>
        <v>11.273746078431373</v>
      </c>
      <c r="D295" s="130">
        <f t="shared" si="88"/>
        <v>11.248506862745099</v>
      </c>
      <c r="E295" s="130">
        <f t="shared" si="88"/>
        <v>11.148847058823529</v>
      </c>
      <c r="F295" s="130">
        <f t="shared" si="88"/>
        <v>11.161174509803921</v>
      </c>
      <c r="G295" s="130">
        <f t="shared" si="88"/>
        <v>11.448970588235294</v>
      </c>
      <c r="H295" s="130">
        <f t="shared" si="88"/>
        <v>11.407553921568628</v>
      </c>
      <c r="I295" s="130">
        <f t="shared" si="88"/>
        <v>11.52756568627451</v>
      </c>
      <c r="J295" s="130">
        <f t="shared" si="88"/>
        <v>11.579852941176471</v>
      </c>
      <c r="K295" s="130">
        <f t="shared" si="88"/>
        <v>11.339956862745098</v>
      </c>
      <c r="L295" s="130">
        <f t="shared" si="88"/>
        <v>10.994696078431371</v>
      </c>
      <c r="M295" s="150">
        <f t="shared" si="88"/>
        <v>11.02725</v>
      </c>
      <c r="O295" s="146" t="s">
        <v>71</v>
      </c>
      <c r="P295" s="130">
        <f t="shared" si="82"/>
        <v>11.192795098039216</v>
      </c>
      <c r="Q295" s="130">
        <f t="shared" si="82"/>
        <v>11.252930392156861</v>
      </c>
      <c r="R295" s="130">
        <f t="shared" si="82"/>
        <v>11.50914705882353</v>
      </c>
      <c r="S295" s="150">
        <f t="shared" si="82"/>
        <v>11.142151960784314</v>
      </c>
      <c r="T295" s="127"/>
      <c r="U295" s="146" t="s">
        <v>71</v>
      </c>
      <c r="V295" s="130">
        <f t="shared" si="83"/>
        <v>11.223979411764708</v>
      </c>
      <c r="W295" s="150">
        <f t="shared" si="83"/>
        <v>11.315541176470589</v>
      </c>
      <c r="X295" s="127"/>
      <c r="Y295" s="146" t="s">
        <v>71</v>
      </c>
      <c r="Z295" s="150">
        <f t="shared" si="84"/>
        <v>11.272619607843138</v>
      </c>
      <c r="AA295" s="75"/>
    </row>
    <row r="296" spans="1:28" ht="13.5" thickBot="1">
      <c r="A296" s="149" t="s">
        <v>189</v>
      </c>
      <c r="B296" s="153">
        <f t="shared" ref="B296:M296" si="89">(B94/1000)/1.02</f>
        <v>12.132949019607842</v>
      </c>
      <c r="C296" s="153">
        <f t="shared" si="89"/>
        <v>12.336474509803921</v>
      </c>
      <c r="D296" s="153">
        <f t="shared" si="89"/>
        <v>12.114295098039216</v>
      </c>
      <c r="E296" s="153">
        <f t="shared" si="89"/>
        <v>12.091570588235294</v>
      </c>
      <c r="F296" s="153">
        <f t="shared" si="89"/>
        <v>12.185779411764706</v>
      </c>
      <c r="G296" s="153">
        <f t="shared" si="89"/>
        <v>12.280369607843138</v>
      </c>
      <c r="H296" s="153">
        <f t="shared" si="89"/>
        <v>12.348626470588234</v>
      </c>
      <c r="I296" s="153">
        <f t="shared" si="89"/>
        <v>12.527134313725488</v>
      </c>
      <c r="J296" s="153">
        <f t="shared" si="89"/>
        <v>12.636156862745096</v>
      </c>
      <c r="K296" s="153">
        <f t="shared" si="89"/>
        <v>12.521536274509804</v>
      </c>
      <c r="L296" s="153">
        <f t="shared" si="89"/>
        <v>12.477088235294115</v>
      </c>
      <c r="M296" s="154">
        <f t="shared" si="89"/>
        <v>12.404394117647058</v>
      </c>
      <c r="O296" s="149" t="s">
        <v>189</v>
      </c>
      <c r="P296" s="153">
        <f t="shared" si="82"/>
        <v>12.189649999999999</v>
      </c>
      <c r="Q296" s="153">
        <f t="shared" si="82"/>
        <v>12.188991176470589</v>
      </c>
      <c r="R296" s="153">
        <f t="shared" si="82"/>
        <v>12.505558823529412</v>
      </c>
      <c r="S296" s="154">
        <f t="shared" si="82"/>
        <v>12.47554019607843</v>
      </c>
      <c r="T296" s="127"/>
      <c r="U296" s="149" t="s">
        <v>189</v>
      </c>
      <c r="V296" s="153">
        <f t="shared" si="83"/>
        <v>12.189289215686275</v>
      </c>
      <c r="W296" s="154">
        <f t="shared" si="83"/>
        <v>12.489642156862745</v>
      </c>
      <c r="X296" s="127"/>
      <c r="Y296" s="149" t="s">
        <v>189</v>
      </c>
      <c r="Z296" s="154">
        <f t="shared" si="84"/>
        <v>12.338720588235295</v>
      </c>
      <c r="AA296" s="75"/>
    </row>
    <row r="297" spans="1:28">
      <c r="AA297" s="75"/>
    </row>
    <row r="298" spans="1:28" ht="16.5" thickBot="1">
      <c r="A298" s="132">
        <v>2013</v>
      </c>
      <c r="B298" s="127"/>
      <c r="C298" s="127"/>
      <c r="D298" s="127"/>
      <c r="E298" s="127"/>
      <c r="F298" s="127"/>
      <c r="G298" s="127"/>
      <c r="H298" s="127"/>
      <c r="I298" s="127"/>
      <c r="J298" s="127"/>
      <c r="K298" s="127"/>
      <c r="L298" s="127"/>
      <c r="M298" s="131" t="s">
        <v>193</v>
      </c>
      <c r="O298" s="132">
        <v>2013</v>
      </c>
      <c r="P298" s="134" t="s">
        <v>163</v>
      </c>
      <c r="Q298" s="134"/>
      <c r="R298" s="134"/>
      <c r="S298" s="134"/>
      <c r="T298" s="127"/>
      <c r="U298" s="132">
        <v>2013</v>
      </c>
      <c r="V298" s="134" t="s">
        <v>164</v>
      </c>
      <c r="W298" s="134"/>
      <c r="X298" s="127"/>
      <c r="Y298" s="132">
        <v>2013</v>
      </c>
      <c r="Z298" s="127"/>
    </row>
    <row r="299" spans="1:28" ht="14.25" thickBot="1">
      <c r="A299" s="139"/>
      <c r="B299" s="140" t="s">
        <v>166</v>
      </c>
      <c r="C299" s="140" t="s">
        <v>167</v>
      </c>
      <c r="D299" s="140" t="s">
        <v>168</v>
      </c>
      <c r="E299" s="140" t="s">
        <v>169</v>
      </c>
      <c r="F299" s="140" t="s">
        <v>170</v>
      </c>
      <c r="G299" s="140" t="s">
        <v>171</v>
      </c>
      <c r="H299" s="140" t="s">
        <v>172</v>
      </c>
      <c r="I299" s="140" t="s">
        <v>173</v>
      </c>
      <c r="J299" s="140" t="s">
        <v>174</v>
      </c>
      <c r="K299" s="140" t="s">
        <v>175</v>
      </c>
      <c r="L299" s="140" t="s">
        <v>176</v>
      </c>
      <c r="M299" s="141" t="s">
        <v>177</v>
      </c>
      <c r="O299" s="139"/>
      <c r="P299" s="140" t="s">
        <v>178</v>
      </c>
      <c r="Q299" s="140" t="s">
        <v>179</v>
      </c>
      <c r="R299" s="140" t="s">
        <v>180</v>
      </c>
      <c r="S299" s="141" t="s">
        <v>181</v>
      </c>
      <c r="T299" s="127"/>
      <c r="U299" s="139"/>
      <c r="V299" s="140" t="s">
        <v>182</v>
      </c>
      <c r="W299" s="141" t="s">
        <v>183</v>
      </c>
      <c r="X299" s="127"/>
      <c r="Y299" s="139"/>
      <c r="Z299" s="142" t="s">
        <v>184</v>
      </c>
    </row>
    <row r="300" spans="1:28" ht="13.5" thickBot="1">
      <c r="A300" s="152" t="s">
        <v>185</v>
      </c>
      <c r="B300" s="147">
        <f t="shared" ref="B300:M300" si="90">(B98/1000)/1.02</f>
        <v>12.754725490196078</v>
      </c>
      <c r="C300" s="147">
        <f t="shared" si="90"/>
        <v>12.780323529411765</v>
      </c>
      <c r="D300" s="147">
        <f t="shared" si="90"/>
        <v>12.191764705882354</v>
      </c>
      <c r="E300" s="147">
        <f t="shared" si="90"/>
        <v>12.385431372549018</v>
      </c>
      <c r="F300" s="147">
        <f t="shared" si="90"/>
        <v>11.857431372549019</v>
      </c>
      <c r="G300" s="147">
        <f t="shared" si="90"/>
        <v>11.826470588235294</v>
      </c>
      <c r="H300" s="147">
        <f t="shared" si="90"/>
        <v>11.650539215686274</v>
      </c>
      <c r="I300" s="147">
        <f t="shared" si="90"/>
        <v>11.655676470588235</v>
      </c>
      <c r="J300" s="147">
        <f t="shared" si="90"/>
        <v>11.794549019607844</v>
      </c>
      <c r="K300" s="147">
        <f t="shared" si="90"/>
        <v>11.643245098039216</v>
      </c>
      <c r="L300" s="147">
        <f t="shared" si="90"/>
        <v>11.563068627450981</v>
      </c>
      <c r="M300" s="147">
        <f t="shared" si="90"/>
        <v>11.535</v>
      </c>
      <c r="O300" s="143" t="s">
        <v>185</v>
      </c>
      <c r="P300" s="144">
        <f t="shared" ref="P300:S302" si="91">(P98/1000)/1.02</f>
        <v>12.5875</v>
      </c>
      <c r="Q300" s="144">
        <f t="shared" si="91"/>
        <v>11.997058823529411</v>
      </c>
      <c r="R300" s="144">
        <f t="shared" si="91"/>
        <v>11.698715686274511</v>
      </c>
      <c r="S300" s="145">
        <f t="shared" si="91"/>
        <v>11.585999999999999</v>
      </c>
      <c r="T300" s="127"/>
      <c r="U300" s="143" t="s">
        <v>185</v>
      </c>
      <c r="V300" s="144">
        <f t="shared" ref="V300:W302" si="92">(V98/1000)/1.02</f>
        <v>12.273921568627451</v>
      </c>
      <c r="W300" s="145">
        <f t="shared" si="92"/>
        <v>11.641970588235294</v>
      </c>
      <c r="X300" s="127"/>
      <c r="Y300" s="143" t="s">
        <v>185</v>
      </c>
      <c r="Z300" s="145">
        <f>(Z98/1000)/1.02</f>
        <v>11.952539215686274</v>
      </c>
    </row>
    <row r="301" spans="1:28">
      <c r="A301" s="152" t="s">
        <v>186</v>
      </c>
      <c r="B301" s="147">
        <f t="shared" ref="B301:M301" si="93">(B99/1000)/1.02</f>
        <v>13.65428137254902</v>
      </c>
      <c r="C301" s="147">
        <f t="shared" si="93"/>
        <v>13.490672549019608</v>
      </c>
      <c r="D301" s="147">
        <f t="shared" si="93"/>
        <v>12.774453921568627</v>
      </c>
      <c r="E301" s="147">
        <f t="shared" si="93"/>
        <v>12.868604901960785</v>
      </c>
      <c r="F301" s="147">
        <f t="shared" si="93"/>
        <v>12.339525490196078</v>
      </c>
      <c r="G301" s="147">
        <f t="shared" si="93"/>
        <v>12.294761764705882</v>
      </c>
      <c r="H301" s="147">
        <f t="shared" si="93"/>
        <v>12.101196078431371</v>
      </c>
      <c r="I301" s="147">
        <f t="shared" si="93"/>
        <v>12.285426470588236</v>
      </c>
      <c r="J301" s="147">
        <f t="shared" si="93"/>
        <v>12.465171568627451</v>
      </c>
      <c r="K301" s="147">
        <f t="shared" si="93"/>
        <v>12.490258823529413</v>
      </c>
      <c r="L301" s="147">
        <f t="shared" si="93"/>
        <v>12.493943137254902</v>
      </c>
      <c r="M301" s="148">
        <f t="shared" si="93"/>
        <v>12.430127450980391</v>
      </c>
      <c r="O301" s="152" t="s">
        <v>186</v>
      </c>
      <c r="P301" s="147">
        <f t="shared" si="91"/>
        <v>13.337576470588234</v>
      </c>
      <c r="Q301" s="147">
        <f t="shared" si="91"/>
        <v>12.475481372549019</v>
      </c>
      <c r="R301" s="147">
        <f t="shared" si="91"/>
        <v>12.267988235294117</v>
      </c>
      <c r="S301" s="148">
        <f t="shared" si="91"/>
        <v>12.473602941176472</v>
      </c>
      <c r="T301" s="127"/>
      <c r="U301" s="152" t="s">
        <v>186</v>
      </c>
      <c r="V301" s="147">
        <f t="shared" si="92"/>
        <v>12.883644117647057</v>
      </c>
      <c r="W301" s="148">
        <f t="shared" si="92"/>
        <v>12.370468627450981</v>
      </c>
      <c r="X301" s="127"/>
      <c r="Y301" s="152" t="s">
        <v>186</v>
      </c>
      <c r="Z301" s="148">
        <f>(Z99/1000)/1.02</f>
        <v>12.629663725490195</v>
      </c>
      <c r="AB301" s="75"/>
    </row>
    <row r="302" spans="1:28">
      <c r="A302" s="146" t="s">
        <v>187</v>
      </c>
      <c r="B302" s="130">
        <f t="shared" ref="B302:M302" si="94">(B100/1000)/1.02</f>
        <v>13.680863725490195</v>
      </c>
      <c r="C302" s="130">
        <f t="shared" si="94"/>
        <v>13.395711764705883</v>
      </c>
      <c r="D302" s="130">
        <f t="shared" si="94"/>
        <v>12.725539215686274</v>
      </c>
      <c r="E302" s="130">
        <f t="shared" si="94"/>
        <v>12.782170588235294</v>
      </c>
      <c r="F302" s="130">
        <f t="shared" si="94"/>
        <v>12.210724509803921</v>
      </c>
      <c r="G302" s="130">
        <f t="shared" si="94"/>
        <v>12.167599019607842</v>
      </c>
      <c r="H302" s="130">
        <f t="shared" si="94"/>
        <v>11.986170588235295</v>
      </c>
      <c r="I302" s="130">
        <f t="shared" si="94"/>
        <v>12.186623529411765</v>
      </c>
      <c r="J302" s="130">
        <f t="shared" si="94"/>
        <v>12.416439215686275</v>
      </c>
      <c r="K302" s="130">
        <f t="shared" si="94"/>
        <v>12.467360784313726</v>
      </c>
      <c r="L302" s="130">
        <f t="shared" si="94"/>
        <v>12.443811764705883</v>
      </c>
      <c r="M302" s="150">
        <f t="shared" si="94"/>
        <v>12.376505882352941</v>
      </c>
      <c r="O302" s="146" t="s">
        <v>187</v>
      </c>
      <c r="P302" s="130">
        <f t="shared" si="91"/>
        <v>13.283597058823529</v>
      </c>
      <c r="Q302" s="130">
        <f t="shared" si="91"/>
        <v>12.342750980392157</v>
      </c>
      <c r="R302" s="130">
        <f t="shared" si="91"/>
        <v>12.173054901960784</v>
      </c>
      <c r="S302" s="150">
        <f t="shared" si="91"/>
        <v>12.434150980392157</v>
      </c>
      <c r="T302" s="127"/>
      <c r="U302" s="146" t="s">
        <v>187</v>
      </c>
      <c r="V302" s="130">
        <f t="shared" si="92"/>
        <v>12.70920588235294</v>
      </c>
      <c r="W302" s="150">
        <f t="shared" si="92"/>
        <v>12.297765686274509</v>
      </c>
      <c r="X302" s="127"/>
      <c r="Y302" s="146" t="s">
        <v>187</v>
      </c>
      <c r="Z302" s="150">
        <f>(Z100/1000)/1.02</f>
        <v>12.503901960784313</v>
      </c>
      <c r="AB302" s="75"/>
    </row>
    <row r="303" spans="1:28">
      <c r="A303" s="146" t="s">
        <v>71</v>
      </c>
      <c r="B303" s="130">
        <f t="shared" ref="B303:M303" si="95">(B102/1000)/1.02</f>
        <v>11.177633333333333</v>
      </c>
      <c r="C303" s="130">
        <f t="shared" si="95"/>
        <v>11.35712156862745</v>
      </c>
      <c r="D303" s="130">
        <f t="shared" si="95"/>
        <v>11.07116568627451</v>
      </c>
      <c r="E303" s="130">
        <f t="shared" si="95"/>
        <v>11.358920588235295</v>
      </c>
      <c r="F303" s="130">
        <f t="shared" si="95"/>
        <v>10.79440588235294</v>
      </c>
      <c r="G303" s="130">
        <f t="shared" si="95"/>
        <v>10.694361764705882</v>
      </c>
      <c r="H303" s="130">
        <f t="shared" si="95"/>
        <v>10.606519607843136</v>
      </c>
      <c r="I303" s="130">
        <f t="shared" si="95"/>
        <v>10.454818627450981</v>
      </c>
      <c r="J303" s="130">
        <f t="shared" si="95"/>
        <v>10.526025490196078</v>
      </c>
      <c r="K303" s="130">
        <f t="shared" si="95"/>
        <v>10.080059803921568</v>
      </c>
      <c r="L303" s="130">
        <f t="shared" si="95"/>
        <v>9.7910627450980385</v>
      </c>
      <c r="M303" s="150">
        <f t="shared" si="95"/>
        <v>9.6147598039215687</v>
      </c>
      <c r="O303" s="146" t="s">
        <v>71</v>
      </c>
      <c r="P303" s="130">
        <f t="shared" ref="P303:S304" si="96">(P102/1000)/1.02</f>
        <v>11.199670588235294</v>
      </c>
      <c r="Q303" s="130">
        <f t="shared" si="96"/>
        <v>10.923233333333332</v>
      </c>
      <c r="R303" s="130">
        <f t="shared" si="96"/>
        <v>10.535098039215685</v>
      </c>
      <c r="S303" s="150">
        <f t="shared" si="96"/>
        <v>9.8590294117647037</v>
      </c>
      <c r="T303" s="127"/>
      <c r="U303" s="146" t="s">
        <v>71</v>
      </c>
      <c r="V303" s="130">
        <f>(V102/1000)/1.02</f>
        <v>11.057910784313725</v>
      </c>
      <c r="W303" s="150">
        <f>(W102/1000)/1.02</f>
        <v>10.18893431372549</v>
      </c>
      <c r="X303" s="127"/>
      <c r="Y303" s="146" t="s">
        <v>71</v>
      </c>
      <c r="Z303" s="150">
        <f>(Z102/1000)/1.02</f>
        <v>10.598221568627451</v>
      </c>
      <c r="AB303" s="75"/>
    </row>
    <row r="304" spans="1:28" ht="13.5" thickBot="1">
      <c r="A304" s="149" t="s">
        <v>189</v>
      </c>
      <c r="B304" s="153">
        <f t="shared" ref="B304:M304" si="97">(B103/1000)/1.02</f>
        <v>12.641453921568626</v>
      </c>
      <c r="C304" s="153">
        <f t="shared" si="97"/>
        <v>12.771195098039216</v>
      </c>
      <c r="D304" s="153">
        <f t="shared" si="97"/>
        <v>12.431742156862745</v>
      </c>
      <c r="E304" s="153">
        <f t="shared" si="97"/>
        <v>12.532500980392157</v>
      </c>
      <c r="F304" s="153">
        <f t="shared" si="97"/>
        <v>12.120933333333333</v>
      </c>
      <c r="G304" s="153">
        <f t="shared" si="97"/>
        <v>12.12926176470588</v>
      </c>
      <c r="H304" s="153">
        <f t="shared" si="97"/>
        <v>12.03400588235294</v>
      </c>
      <c r="I304" s="153">
        <f t="shared" si="97"/>
        <v>12.042308823529412</v>
      </c>
      <c r="J304" s="153">
        <f t="shared" si="97"/>
        <v>12.130993137254901</v>
      </c>
      <c r="K304" s="153">
        <f t="shared" si="97"/>
        <v>12.160126470588235</v>
      </c>
      <c r="L304" s="153">
        <f t="shared" si="97"/>
        <v>12.115716666666668</v>
      </c>
      <c r="M304" s="154">
        <f t="shared" si="97"/>
        <v>12.127617647058823</v>
      </c>
      <c r="O304" s="149" t="s">
        <v>189</v>
      </c>
      <c r="P304" s="153">
        <f t="shared" si="96"/>
        <v>12.611057843137255</v>
      </c>
      <c r="Q304" s="153">
        <f t="shared" si="96"/>
        <v>12.240997058823528</v>
      </c>
      <c r="R304" s="153">
        <f t="shared" si="96"/>
        <v>12.06783431372549</v>
      </c>
      <c r="S304" s="154">
        <f t="shared" si="96"/>
        <v>12.136275490196079</v>
      </c>
      <c r="T304" s="127"/>
      <c r="U304" s="149" t="s">
        <v>189</v>
      </c>
      <c r="V304" s="153">
        <f>(V103/1000)/1.02</f>
        <v>12.408382352941176</v>
      </c>
      <c r="W304" s="154">
        <f>(W103/1000)/1.02</f>
        <v>12.102855882352941</v>
      </c>
      <c r="X304" s="127"/>
      <c r="Y304" s="149" t="s">
        <v>189</v>
      </c>
      <c r="Z304" s="154">
        <f>(Z103/1000)/1.02</f>
        <v>12.250984313725491</v>
      </c>
      <c r="AB304" s="75"/>
    </row>
    <row r="305" spans="1:29">
      <c r="AB305" s="75"/>
    </row>
    <row r="306" spans="1:29" ht="16.5" thickBot="1">
      <c r="A306" s="132">
        <v>2014</v>
      </c>
      <c r="B306" s="127"/>
      <c r="C306" s="127"/>
      <c r="D306" s="127"/>
      <c r="E306" s="127"/>
      <c r="F306" s="127"/>
      <c r="G306" s="127"/>
      <c r="H306" s="127"/>
      <c r="I306" s="127"/>
      <c r="J306" s="127"/>
      <c r="K306" s="127"/>
      <c r="L306" s="127"/>
      <c r="M306" s="131" t="s">
        <v>193</v>
      </c>
      <c r="O306" s="132">
        <v>2014</v>
      </c>
      <c r="P306" s="134" t="s">
        <v>163</v>
      </c>
      <c r="Q306" s="134"/>
      <c r="R306" s="134"/>
      <c r="S306" s="134"/>
      <c r="T306" s="127"/>
      <c r="U306" s="132">
        <v>2014</v>
      </c>
      <c r="V306" s="134" t="s">
        <v>164</v>
      </c>
      <c r="W306" s="134"/>
      <c r="X306" s="127"/>
      <c r="Y306" s="132">
        <v>2014</v>
      </c>
      <c r="Z306" s="127"/>
      <c r="AB306" s="75"/>
    </row>
    <row r="307" spans="1:29" ht="14.25" thickBot="1">
      <c r="A307" s="136"/>
      <c r="B307" s="137" t="s">
        <v>166</v>
      </c>
      <c r="C307" s="137" t="s">
        <v>167</v>
      </c>
      <c r="D307" s="137" t="s">
        <v>168</v>
      </c>
      <c r="E307" s="137" t="s">
        <v>169</v>
      </c>
      <c r="F307" s="137" t="s">
        <v>170</v>
      </c>
      <c r="G307" s="137" t="s">
        <v>171</v>
      </c>
      <c r="H307" s="137" t="s">
        <v>172</v>
      </c>
      <c r="I307" s="137" t="s">
        <v>173</v>
      </c>
      <c r="J307" s="137" t="s">
        <v>174</v>
      </c>
      <c r="K307" s="137" t="s">
        <v>175</v>
      </c>
      <c r="L307" s="137" t="s">
        <v>176</v>
      </c>
      <c r="M307" s="138" t="s">
        <v>177</v>
      </c>
      <c r="O307" s="139"/>
      <c r="P307" s="140" t="s">
        <v>178</v>
      </c>
      <c r="Q307" s="140" t="s">
        <v>179</v>
      </c>
      <c r="R307" s="140" t="s">
        <v>180</v>
      </c>
      <c r="S307" s="141" t="s">
        <v>181</v>
      </c>
      <c r="T307" s="127"/>
      <c r="U307" s="139"/>
      <c r="V307" s="140" t="s">
        <v>182</v>
      </c>
      <c r="W307" s="141" t="s">
        <v>183</v>
      </c>
      <c r="X307" s="127"/>
      <c r="Y307" s="139"/>
      <c r="Z307" s="142" t="s">
        <v>184</v>
      </c>
      <c r="AA307" s="75"/>
    </row>
    <row r="308" spans="1:29" ht="14.25" thickBot="1">
      <c r="A308" s="143" t="s">
        <v>185</v>
      </c>
      <c r="B308" s="169">
        <f t="shared" ref="B308:M308" si="98">(B107/1000)/1.02</f>
        <v>11.765745098039215</v>
      </c>
      <c r="C308" s="144">
        <f t="shared" si="98"/>
        <v>11.75085294117647</v>
      </c>
      <c r="D308" s="144">
        <f t="shared" si="98"/>
        <v>11.53543137254902</v>
      </c>
      <c r="E308" s="144">
        <f t="shared" si="98"/>
        <v>11.685813725490195</v>
      </c>
      <c r="F308" s="144">
        <f t="shared" si="98"/>
        <v>11.606094117647059</v>
      </c>
      <c r="G308" s="144">
        <f t="shared" si="98"/>
        <v>11.51213725490196</v>
      </c>
      <c r="H308" s="144">
        <f t="shared" si="98"/>
        <v>11.313970588235295</v>
      </c>
      <c r="I308" s="144">
        <f t="shared" si="98"/>
        <v>11.315852941176471</v>
      </c>
      <c r="J308" s="144">
        <f t="shared" si="98"/>
        <v>11.294039215686276</v>
      </c>
      <c r="K308" s="144">
        <f t="shared" si="98"/>
        <v>10.757676470588235</v>
      </c>
      <c r="L308" s="144">
        <f t="shared" si="98"/>
        <v>10.87521568627451</v>
      </c>
      <c r="M308" s="145">
        <f t="shared" si="98"/>
        <v>11.949901960784313</v>
      </c>
      <c r="O308" s="152" t="s">
        <v>185</v>
      </c>
      <c r="P308" s="144">
        <f>(P107/1000)/1.02</f>
        <v>11.686323529411764</v>
      </c>
      <c r="Q308" s="144">
        <f>(Q107/1000)/1.02</f>
        <v>11.605607843137253</v>
      </c>
      <c r="R308" s="144">
        <f>(R107/1000)/1.02</f>
        <v>11.307941176470589</v>
      </c>
      <c r="S308" s="145">
        <f>(S107/1000)/1.02</f>
        <v>10.981480392156863</v>
      </c>
      <c r="T308" s="127"/>
      <c r="U308" s="152" t="s">
        <v>185</v>
      </c>
      <c r="V308" s="144">
        <f t="shared" ref="V308:W314" si="99">(V107/1000)/1.02</f>
        <v>11.644166666666665</v>
      </c>
      <c r="W308" s="145">
        <f t="shared" si="99"/>
        <v>11.139882352941177</v>
      </c>
      <c r="X308" s="127"/>
      <c r="Y308" s="152" t="s">
        <v>185</v>
      </c>
      <c r="Z308" s="144">
        <f t="shared" ref="Z308:Z314" si="100">(Z107/1000)/1.02</f>
        <v>11.398401960784314</v>
      </c>
      <c r="AA308" s="75"/>
      <c r="AB308" s="175"/>
      <c r="AC308" s="176"/>
    </row>
    <row r="309" spans="1:29" ht="13.5">
      <c r="A309" s="127" t="s">
        <v>190</v>
      </c>
      <c r="B309" s="170" t="s">
        <v>191</v>
      </c>
      <c r="C309" s="171" t="s">
        <v>191</v>
      </c>
      <c r="D309" s="171" t="s">
        <v>191</v>
      </c>
      <c r="E309" s="130">
        <f t="shared" ref="E309:M309" si="101">(E108/1000)/1.02</f>
        <v>11.864000000000001</v>
      </c>
      <c r="F309" s="130">
        <f t="shared" si="101"/>
        <v>11.722792156862745</v>
      </c>
      <c r="G309" s="130">
        <f t="shared" si="101"/>
        <v>11.824030392156862</v>
      </c>
      <c r="H309" s="130">
        <f t="shared" si="101"/>
        <v>11.938271568627451</v>
      </c>
      <c r="I309" s="130">
        <f t="shared" si="101"/>
        <v>11.613639215686275</v>
      </c>
      <c r="J309" s="130">
        <f t="shared" si="101"/>
        <v>11.964878431372549</v>
      </c>
      <c r="K309" s="130">
        <f t="shared" si="101"/>
        <v>11.476706862745099</v>
      </c>
      <c r="L309" s="130">
        <f t="shared" si="101"/>
        <v>12.017252941176471</v>
      </c>
      <c r="M309" s="150">
        <f t="shared" si="101"/>
        <v>13.053280392156861</v>
      </c>
      <c r="O309" s="152" t="s">
        <v>190</v>
      </c>
      <c r="P309" s="171" t="s">
        <v>191</v>
      </c>
      <c r="Q309" s="130">
        <f t="shared" ref="Q309:S314" si="102">(Q108/1000)/1.02</f>
        <v>11.780832352941175</v>
      </c>
      <c r="R309" s="130">
        <f t="shared" si="102"/>
        <v>11.87098725490196</v>
      </c>
      <c r="S309" s="150">
        <f t="shared" si="102"/>
        <v>11.952801960784313</v>
      </c>
      <c r="T309" s="127"/>
      <c r="U309" s="152" t="s">
        <v>190</v>
      </c>
      <c r="V309" s="130">
        <f t="shared" si="99"/>
        <v>11.780832352941175</v>
      </c>
      <c r="W309" s="150">
        <f t="shared" si="99"/>
        <v>11.924190196078433</v>
      </c>
      <c r="X309" s="127"/>
      <c r="Y309" s="152" t="s">
        <v>190</v>
      </c>
      <c r="Z309" s="130">
        <f t="shared" si="100"/>
        <v>11.896268627450979</v>
      </c>
      <c r="AA309" s="75"/>
      <c r="AB309" s="175"/>
      <c r="AC309" s="180"/>
    </row>
    <row r="310" spans="1:29" ht="13.5">
      <c r="A310" s="146" t="s">
        <v>186</v>
      </c>
      <c r="B310" s="172">
        <f t="shared" ref="B310:D314" si="103">(B109/1000)/1.02</f>
        <v>12.647552941176471</v>
      </c>
      <c r="C310" s="130">
        <f t="shared" si="103"/>
        <v>12.53742549019608</v>
      </c>
      <c r="D310" s="130">
        <f t="shared" si="103"/>
        <v>12.145951960784313</v>
      </c>
      <c r="E310" s="130">
        <f t="shared" ref="E310:M310" si="104">(E109/1000)/1.02</f>
        <v>12.246626470588234</v>
      </c>
      <c r="F310" s="130">
        <f t="shared" si="104"/>
        <v>12.109175490196078</v>
      </c>
      <c r="G310" s="130">
        <f t="shared" si="104"/>
        <v>12.105490196078431</v>
      </c>
      <c r="H310" s="130">
        <f t="shared" si="104"/>
        <v>12.026561764705884</v>
      </c>
      <c r="I310" s="130">
        <f t="shared" si="104"/>
        <v>12.180094117647059</v>
      </c>
      <c r="J310" s="130">
        <f t="shared" si="104"/>
        <v>12.245936274509804</v>
      </c>
      <c r="K310" s="130">
        <f t="shared" si="104"/>
        <v>11.959350000000001</v>
      </c>
      <c r="L310" s="130">
        <f t="shared" si="104"/>
        <v>12.12967549019608</v>
      </c>
      <c r="M310" s="150">
        <f t="shared" si="104"/>
        <v>13.080101960784313</v>
      </c>
      <c r="O310" s="146" t="s">
        <v>186</v>
      </c>
      <c r="P310" s="130">
        <f>(P109/1000)/1.02</f>
        <v>12.448944117647059</v>
      </c>
      <c r="Q310" s="130">
        <f t="shared" si="102"/>
        <v>12.159081372549021</v>
      </c>
      <c r="R310" s="130">
        <f t="shared" si="102"/>
        <v>12.144897058823529</v>
      </c>
      <c r="S310" s="150">
        <f t="shared" si="102"/>
        <v>12.208536274509804</v>
      </c>
      <c r="T310" s="127"/>
      <c r="U310" s="146" t="s">
        <v>186</v>
      </c>
      <c r="V310" s="130">
        <f t="shared" si="99"/>
        <v>12.300411764705881</v>
      </c>
      <c r="W310" s="150">
        <f t="shared" si="99"/>
        <v>12.17665882352941</v>
      </c>
      <c r="X310" s="127"/>
      <c r="Y310" s="146" t="s">
        <v>186</v>
      </c>
      <c r="Z310" s="130">
        <f t="shared" si="100"/>
        <v>12.244971568627451</v>
      </c>
      <c r="AA310" s="75"/>
      <c r="AB310" s="175"/>
      <c r="AC310" s="180"/>
    </row>
    <row r="311" spans="1:29" ht="13.5">
      <c r="A311" s="146" t="s">
        <v>187</v>
      </c>
      <c r="B311" s="172">
        <f t="shared" si="103"/>
        <v>12.679474509803921</v>
      </c>
      <c r="C311" s="130">
        <f t="shared" si="103"/>
        <v>12.458238235294118</v>
      </c>
      <c r="D311" s="130">
        <f t="shared" si="103"/>
        <v>12.054603921568626</v>
      </c>
      <c r="E311" s="130">
        <f t="shared" ref="E311:M311" si="105">(E110/1000)/1.02</f>
        <v>12.149738235294118</v>
      </c>
      <c r="F311" s="130">
        <f t="shared" si="105"/>
        <v>12.062059803921567</v>
      </c>
      <c r="G311" s="130">
        <f t="shared" si="105"/>
        <v>12.072360784313727</v>
      </c>
      <c r="H311" s="130">
        <f t="shared" si="105"/>
        <v>11.934994117647058</v>
      </c>
      <c r="I311" s="130">
        <f t="shared" si="105"/>
        <v>12.133481372549019</v>
      </c>
      <c r="J311" s="130">
        <f t="shared" si="105"/>
        <v>12.167965686274512</v>
      </c>
      <c r="K311" s="130">
        <f t="shared" si="105"/>
        <v>11.87554411764706</v>
      </c>
      <c r="L311" s="130">
        <f t="shared" si="105"/>
        <v>12.108981372549019</v>
      </c>
      <c r="M311" s="150">
        <f t="shared" si="105"/>
        <v>12.969236274509802</v>
      </c>
      <c r="O311" s="146" t="s">
        <v>187</v>
      </c>
      <c r="P311" s="130">
        <f>(P110/1000)/1.02</f>
        <v>12.405116666666666</v>
      </c>
      <c r="Q311" s="130">
        <f t="shared" si="102"/>
        <v>12.093662745098039</v>
      </c>
      <c r="R311" s="130">
        <f t="shared" si="102"/>
        <v>12.065572549019608</v>
      </c>
      <c r="S311" s="150">
        <f t="shared" si="102"/>
        <v>12.20638431372549</v>
      </c>
      <c r="T311" s="127"/>
      <c r="U311" s="146" t="s">
        <v>187</v>
      </c>
      <c r="V311" s="130">
        <f t="shared" si="99"/>
        <v>12.225254901960785</v>
      </c>
      <c r="W311" s="150">
        <f t="shared" si="99"/>
        <v>12.131410784313726</v>
      </c>
      <c r="X311" s="127"/>
      <c r="Y311" s="146" t="s">
        <v>187</v>
      </c>
      <c r="Z311" s="130">
        <f t="shared" si="100"/>
        <v>12.18033431372549</v>
      </c>
      <c r="AB311" s="175"/>
      <c r="AC311" s="180"/>
    </row>
    <row r="312" spans="1:29" ht="13.5">
      <c r="A312" s="146" t="s">
        <v>188</v>
      </c>
      <c r="B312" s="172">
        <f t="shared" si="103"/>
        <v>0</v>
      </c>
      <c r="C312" s="130">
        <f t="shared" si="103"/>
        <v>10.587555882352941</v>
      </c>
      <c r="D312" s="130">
        <f t="shared" si="103"/>
        <v>12.482050980392156</v>
      </c>
      <c r="E312" s="130">
        <f t="shared" ref="E312:M312" si="106">(E111/1000)/1.02</f>
        <v>10.646774509803921</v>
      </c>
      <c r="F312" s="130">
        <f t="shared" si="106"/>
        <v>0</v>
      </c>
      <c r="G312" s="130">
        <f t="shared" si="106"/>
        <v>0</v>
      </c>
      <c r="H312" s="130">
        <f t="shared" si="106"/>
        <v>0</v>
      </c>
      <c r="I312" s="130">
        <f t="shared" si="106"/>
        <v>12.810617647058823</v>
      </c>
      <c r="J312" s="130">
        <f t="shared" si="106"/>
        <v>13.202000000000002</v>
      </c>
      <c r="K312" s="130">
        <f t="shared" si="106"/>
        <v>0</v>
      </c>
      <c r="L312" s="130">
        <f t="shared" si="106"/>
        <v>0</v>
      </c>
      <c r="M312" s="150">
        <f t="shared" si="106"/>
        <v>0</v>
      </c>
      <c r="O312" s="146" t="s">
        <v>188</v>
      </c>
      <c r="P312" s="130">
        <f>(P111/1000)/1.02</f>
        <v>11.514060784313727</v>
      </c>
      <c r="Q312" s="130">
        <f t="shared" si="102"/>
        <v>10.646774509803921</v>
      </c>
      <c r="R312" s="130">
        <f t="shared" si="102"/>
        <v>12.889551960784315</v>
      </c>
      <c r="S312" s="150">
        <f t="shared" si="102"/>
        <v>0</v>
      </c>
      <c r="T312" s="127"/>
      <c r="U312" s="146" t="s">
        <v>188</v>
      </c>
      <c r="V312" s="130">
        <f t="shared" si="99"/>
        <v>11.325735294117647</v>
      </c>
      <c r="W312" s="150">
        <f t="shared" si="99"/>
        <v>12.889551960784315</v>
      </c>
      <c r="X312" s="127"/>
      <c r="Y312" s="146" t="s">
        <v>188</v>
      </c>
      <c r="Z312" s="130">
        <f t="shared" si="100"/>
        <v>11.958708823529411</v>
      </c>
      <c r="AB312" s="175"/>
      <c r="AC312" s="180"/>
    </row>
    <row r="313" spans="1:29" ht="13.5">
      <c r="A313" s="146" t="s">
        <v>71</v>
      </c>
      <c r="B313" s="172">
        <f t="shared" si="103"/>
        <v>9.7666460784313713</v>
      </c>
      <c r="C313" s="130">
        <f t="shared" si="103"/>
        <v>9.9521362745098045</v>
      </c>
      <c r="D313" s="130">
        <f t="shared" si="103"/>
        <v>9.876581372549019</v>
      </c>
      <c r="E313" s="130">
        <f t="shared" ref="E313:M313" si="107">(E112/1000)/1.02</f>
        <v>10.213369607843138</v>
      </c>
      <c r="F313" s="130">
        <f t="shared" si="107"/>
        <v>10.209914705882351</v>
      </c>
      <c r="G313" s="130">
        <f t="shared" si="107"/>
        <v>10.151458823529412</v>
      </c>
      <c r="H313" s="130">
        <f t="shared" si="107"/>
        <v>9.8976019607843142</v>
      </c>
      <c r="I313" s="130">
        <f t="shared" si="107"/>
        <v>9.7501372549019596</v>
      </c>
      <c r="J313" s="130">
        <f t="shared" si="107"/>
        <v>9.7088598039215679</v>
      </c>
      <c r="K313" s="130">
        <f t="shared" si="107"/>
        <v>9.0574519607843147</v>
      </c>
      <c r="L313" s="130">
        <f t="shared" si="107"/>
        <v>8.9194176470588236</v>
      </c>
      <c r="M313" s="150">
        <f t="shared" si="107"/>
        <v>9.2322862745098053</v>
      </c>
      <c r="O313" s="146" t="s">
        <v>71</v>
      </c>
      <c r="P313" s="130">
        <f>(P112/1000)/1.02</f>
        <v>9.8657176470588226</v>
      </c>
      <c r="Q313" s="130">
        <f t="shared" si="102"/>
        <v>10.191587254901961</v>
      </c>
      <c r="R313" s="130">
        <f t="shared" si="102"/>
        <v>9.7881656862745103</v>
      </c>
      <c r="S313" s="150">
        <f t="shared" si="102"/>
        <v>9.0837852941176465</v>
      </c>
      <c r="T313" s="127"/>
      <c r="U313" s="146" t="s">
        <v>71</v>
      </c>
      <c r="V313" s="130">
        <f t="shared" si="99"/>
        <v>10.034976470588235</v>
      </c>
      <c r="W313" s="150">
        <f t="shared" si="99"/>
        <v>9.4082186274509798</v>
      </c>
      <c r="X313" s="127"/>
      <c r="Y313" s="146" t="s">
        <v>71</v>
      </c>
      <c r="Z313" s="130">
        <f t="shared" si="100"/>
        <v>9.6938803921568617</v>
      </c>
      <c r="AB313" s="175"/>
      <c r="AC313" s="180"/>
    </row>
    <row r="314" spans="1:29" ht="14.25" thickBot="1">
      <c r="A314" s="149" t="s">
        <v>189</v>
      </c>
      <c r="B314" s="173">
        <f t="shared" si="103"/>
        <v>12.263060784313724</v>
      </c>
      <c r="C314" s="153">
        <f t="shared" si="103"/>
        <v>12.360902941176469</v>
      </c>
      <c r="D314" s="153">
        <f t="shared" si="103"/>
        <v>12.2318</v>
      </c>
      <c r="E314" s="153">
        <f t="shared" ref="E314:M314" si="108">(E113/1000)/1.02</f>
        <v>12.270603921568627</v>
      </c>
      <c r="F314" s="153">
        <f t="shared" si="108"/>
        <v>12.174199019607844</v>
      </c>
      <c r="G314" s="153">
        <f t="shared" si="108"/>
        <v>12.111570588235294</v>
      </c>
      <c r="H314" s="153">
        <f t="shared" si="108"/>
        <v>11.908390196078432</v>
      </c>
      <c r="I314" s="153">
        <f t="shared" si="108"/>
        <v>11.913781372549021</v>
      </c>
      <c r="J314" s="153">
        <f t="shared" si="108"/>
        <v>11.913425490196078</v>
      </c>
      <c r="K314" s="153">
        <f t="shared" si="108"/>
        <v>11.704441176470588</v>
      </c>
      <c r="L314" s="153">
        <f t="shared" si="108"/>
        <v>11.765401960784313</v>
      </c>
      <c r="M314" s="154">
        <f t="shared" si="108"/>
        <v>12.272843137254903</v>
      </c>
      <c r="O314" s="149" t="s">
        <v>189</v>
      </c>
      <c r="P314" s="153">
        <f>(P113/1000)/1.02</f>
        <v>12.285869607843138</v>
      </c>
      <c r="Q314" s="153">
        <f t="shared" si="102"/>
        <v>12.190296078431373</v>
      </c>
      <c r="R314" s="153">
        <f t="shared" si="102"/>
        <v>11.911528431372549</v>
      </c>
      <c r="S314" s="154">
        <f t="shared" si="102"/>
        <v>11.803086274509802</v>
      </c>
      <c r="T314" s="127"/>
      <c r="U314" s="149" t="s">
        <v>189</v>
      </c>
      <c r="V314" s="153">
        <f t="shared" si="99"/>
        <v>12.235430392156863</v>
      </c>
      <c r="W314" s="154">
        <f t="shared" si="99"/>
        <v>11.855068627450979</v>
      </c>
      <c r="X314" s="127"/>
      <c r="Y314" s="149" t="s">
        <v>189</v>
      </c>
      <c r="Z314" s="153">
        <f t="shared" si="100"/>
        <v>12.051094117647059</v>
      </c>
      <c r="AB314" s="175"/>
    </row>
    <row r="316" spans="1:29" ht="16.5" thickBot="1">
      <c r="A316" s="132">
        <v>2015</v>
      </c>
      <c r="B316" s="127"/>
      <c r="C316" s="127"/>
      <c r="D316" s="127"/>
      <c r="E316" s="127"/>
      <c r="F316" s="127"/>
      <c r="G316" s="127"/>
      <c r="H316" s="127"/>
      <c r="I316" s="127"/>
      <c r="J316" s="127"/>
      <c r="K316" s="127"/>
      <c r="L316" s="127"/>
      <c r="M316" s="131" t="s">
        <v>193</v>
      </c>
      <c r="O316" s="132">
        <v>2015</v>
      </c>
      <c r="P316" s="134" t="s">
        <v>163</v>
      </c>
      <c r="Q316" s="134"/>
      <c r="R316" s="134"/>
      <c r="S316" s="134"/>
      <c r="T316" s="127"/>
      <c r="U316" s="132">
        <v>2015</v>
      </c>
      <c r="V316" s="134" t="s">
        <v>164</v>
      </c>
      <c r="W316" s="134"/>
      <c r="X316" s="127"/>
      <c r="Y316" s="132">
        <v>2015</v>
      </c>
      <c r="Z316" s="127"/>
    </row>
    <row r="317" spans="1:29" ht="14.25" thickBot="1">
      <c r="A317" s="136"/>
      <c r="B317" s="137" t="s">
        <v>166</v>
      </c>
      <c r="C317" s="137" t="s">
        <v>167</v>
      </c>
      <c r="D317" s="137" t="s">
        <v>168</v>
      </c>
      <c r="E317" s="137" t="s">
        <v>169</v>
      </c>
      <c r="F317" s="137" t="s">
        <v>170</v>
      </c>
      <c r="G317" s="137" t="s">
        <v>171</v>
      </c>
      <c r="H317" s="137" t="s">
        <v>172</v>
      </c>
      <c r="I317" s="137" t="s">
        <v>173</v>
      </c>
      <c r="J317" s="137" t="s">
        <v>174</v>
      </c>
      <c r="K317" s="137" t="s">
        <v>175</v>
      </c>
      <c r="L317" s="137" t="s">
        <v>176</v>
      </c>
      <c r="M317" s="138" t="s">
        <v>177</v>
      </c>
      <c r="O317" s="139"/>
      <c r="P317" s="140" t="s">
        <v>178</v>
      </c>
      <c r="Q317" s="140" t="s">
        <v>179</v>
      </c>
      <c r="R317" s="140" t="s">
        <v>180</v>
      </c>
      <c r="S317" s="141" t="s">
        <v>181</v>
      </c>
      <c r="T317" s="127"/>
      <c r="U317" s="139"/>
      <c r="V317" s="140" t="s">
        <v>182</v>
      </c>
      <c r="W317" s="141" t="s">
        <v>183</v>
      </c>
      <c r="X317" s="127"/>
      <c r="Y317" s="139"/>
      <c r="Z317" s="142" t="s">
        <v>184</v>
      </c>
    </row>
    <row r="318" spans="1:29" ht="13.5" thickBot="1">
      <c r="A318" s="174" t="s">
        <v>185</v>
      </c>
      <c r="B318" s="169">
        <f t="shared" ref="B318:M318" si="109">B117/1000/1.02</f>
        <v>11.536078431372548</v>
      </c>
      <c r="C318" s="144">
        <f t="shared" si="109"/>
        <v>12.092558823529412</v>
      </c>
      <c r="D318" s="144">
        <f t="shared" si="109"/>
        <v>12.049215686274509</v>
      </c>
      <c r="E318" s="144">
        <f t="shared" si="109"/>
        <v>11.838215686274509</v>
      </c>
      <c r="F318" s="144">
        <f t="shared" si="109"/>
        <v>11.979490196078432</v>
      </c>
      <c r="G318" s="144">
        <f t="shared" si="109"/>
        <v>12.24841176470588</v>
      </c>
      <c r="H318" s="144">
        <f t="shared" si="109"/>
        <v>11.43856862745098</v>
      </c>
      <c r="I318" s="144">
        <f t="shared" si="109"/>
        <v>11.443176470588236</v>
      </c>
      <c r="J318" s="144">
        <f t="shared" si="109"/>
        <v>11.400637254901961</v>
      </c>
      <c r="K318" s="144">
        <f t="shared" si="109"/>
        <v>11.618254901960785</v>
      </c>
      <c r="L318" s="144">
        <f t="shared" si="109"/>
        <v>11.812901960784314</v>
      </c>
      <c r="M318" s="145">
        <f t="shared" si="109"/>
        <v>11.87029411764706</v>
      </c>
      <c r="O318" s="152" t="s">
        <v>185</v>
      </c>
      <c r="P318" s="147">
        <f>(P117/1000)/1.02</f>
        <v>11.905058823529412</v>
      </c>
      <c r="Q318" s="147">
        <f t="shared" ref="Q318:S321" si="110">(Q117/1000)*1.02</f>
        <v>12.507474599999998</v>
      </c>
      <c r="R318" s="147">
        <f t="shared" si="110"/>
        <v>11.887539</v>
      </c>
      <c r="S318" s="147">
        <f t="shared" si="110"/>
        <v>12.243141600000001</v>
      </c>
      <c r="T318" s="127"/>
      <c r="U318" s="152" t="s">
        <v>185</v>
      </c>
      <c r="V318" s="147">
        <f t="shared" ref="V318:W321" si="111">(V117/1000)*1.02</f>
        <v>12.4529046</v>
      </c>
      <c r="W318" s="147">
        <f t="shared" si="111"/>
        <v>12.057042599999999</v>
      </c>
      <c r="X318" s="127"/>
      <c r="Y318" s="152" t="s">
        <v>185</v>
      </c>
      <c r="Z318" s="147">
        <f>(Z117/1000)*1.02</f>
        <v>12.243355800000002</v>
      </c>
    </row>
    <row r="319" spans="1:29">
      <c r="A319" s="177" t="s">
        <v>190</v>
      </c>
      <c r="B319" s="172">
        <f t="shared" ref="B319:M319" si="112">B118/1000/1.02</f>
        <v>12.387326470588235</v>
      </c>
      <c r="C319" s="130">
        <f t="shared" si="112"/>
        <v>13.124661764705882</v>
      </c>
      <c r="D319" s="130">
        <f t="shared" si="112"/>
        <v>12.593563725490196</v>
      </c>
      <c r="E319" s="130">
        <f t="shared" si="112"/>
        <v>12.171950980392156</v>
      </c>
      <c r="F319" s="130">
        <f t="shared" si="112"/>
        <v>12.385480392156863</v>
      </c>
      <c r="G319" s="130">
        <f t="shared" si="112"/>
        <v>12.547245098039216</v>
      </c>
      <c r="H319" s="130">
        <f t="shared" si="112"/>
        <v>12.130294117647058</v>
      </c>
      <c r="I319" s="130">
        <f t="shared" si="112"/>
        <v>12.136519607843137</v>
      </c>
      <c r="J319" s="130">
        <f t="shared" si="112"/>
        <v>12.193401960784314</v>
      </c>
      <c r="K319" s="130">
        <f t="shared" si="112"/>
        <v>12.417509803921568</v>
      </c>
      <c r="L319" s="130">
        <f t="shared" si="112"/>
        <v>12.473539215686275</v>
      </c>
      <c r="M319" s="150">
        <f t="shared" si="112"/>
        <v>12.478960784313726</v>
      </c>
      <c r="O319" s="152" t="s">
        <v>190</v>
      </c>
      <c r="P319" s="178">
        <f>(P118/1000)/1.02</f>
        <v>12.672212745098038</v>
      </c>
      <c r="Q319" s="147">
        <f t="shared" si="110"/>
        <v>12.8547846</v>
      </c>
      <c r="R319" s="147">
        <f t="shared" si="110"/>
        <v>12.6524064</v>
      </c>
      <c r="S319" s="148">
        <f t="shared" si="110"/>
        <v>12.9590082</v>
      </c>
      <c r="T319" s="127"/>
      <c r="U319" s="152" t="s">
        <v>190</v>
      </c>
      <c r="V319" s="178">
        <f t="shared" si="111"/>
        <v>13.025971200000001</v>
      </c>
      <c r="W319" s="148">
        <f t="shared" si="111"/>
        <v>12.803244000000001</v>
      </c>
      <c r="X319" s="127"/>
      <c r="Y319" s="152" t="s">
        <v>190</v>
      </c>
      <c r="Z319" s="179">
        <f>(Z118/1000)*1.02</f>
        <v>12.894289199999999</v>
      </c>
    </row>
    <row r="320" spans="1:29">
      <c r="A320" s="181" t="s">
        <v>186</v>
      </c>
      <c r="B320" s="172">
        <f t="shared" ref="B320:M320" si="113">B119/1000/1.02</f>
        <v>12.764784313725491</v>
      </c>
      <c r="C320" s="130">
        <f t="shared" si="113"/>
        <v>13.059691176470588</v>
      </c>
      <c r="D320" s="130">
        <f t="shared" si="113"/>
        <v>12.831643137254902</v>
      </c>
      <c r="E320" s="130">
        <f t="shared" si="113"/>
        <v>12.532049019607843</v>
      </c>
      <c r="F320" s="130">
        <f t="shared" si="113"/>
        <v>12.696303921568626</v>
      </c>
      <c r="G320" s="130">
        <f t="shared" si="113"/>
        <v>12.904872549019608</v>
      </c>
      <c r="H320" s="130">
        <f t="shared" si="113"/>
        <v>12.376480392156862</v>
      </c>
      <c r="I320" s="130">
        <f t="shared" si="113"/>
        <v>12.583019607843138</v>
      </c>
      <c r="J320" s="130">
        <f t="shared" si="113"/>
        <v>12.627509803921569</v>
      </c>
      <c r="K320" s="130">
        <f t="shared" si="113"/>
        <v>12.920284313725491</v>
      </c>
      <c r="L320" s="130">
        <f t="shared" si="113"/>
        <v>13.196784313725489</v>
      </c>
      <c r="M320" s="150">
        <f t="shared" si="113"/>
        <v>13.245578431372548</v>
      </c>
      <c r="O320" s="146" t="s">
        <v>186</v>
      </c>
      <c r="P320" s="172">
        <f>(P119/1000)/1.02</f>
        <v>12.88632450980392</v>
      </c>
      <c r="Q320" s="130">
        <f t="shared" si="110"/>
        <v>13.228859399999999</v>
      </c>
      <c r="R320" s="130">
        <f t="shared" si="110"/>
        <v>13.031142599999999</v>
      </c>
      <c r="S320" s="150">
        <f t="shared" si="110"/>
        <v>13.655280599999999</v>
      </c>
      <c r="T320" s="127"/>
      <c r="U320" s="146" t="s">
        <v>186</v>
      </c>
      <c r="V320" s="172">
        <f t="shared" si="111"/>
        <v>13.320608399999999</v>
      </c>
      <c r="W320" s="150">
        <f t="shared" si="111"/>
        <v>13.334256</v>
      </c>
      <c r="X320" s="127"/>
      <c r="Y320" s="146" t="s">
        <v>186</v>
      </c>
      <c r="Z320" s="182">
        <f>(Z119/1000)*1.02</f>
        <v>13.3275138</v>
      </c>
    </row>
    <row r="321" spans="1:26">
      <c r="A321" s="181" t="s">
        <v>187</v>
      </c>
      <c r="B321" s="172">
        <f t="shared" ref="B321:M321" si="114">B120/1000/1.02</f>
        <v>12.678271568627451</v>
      </c>
      <c r="C321" s="130">
        <f t="shared" si="114"/>
        <v>13.034603921568628</v>
      </c>
      <c r="D321" s="130">
        <f t="shared" si="114"/>
        <v>12.754454901960784</v>
      </c>
      <c r="E321" s="130">
        <f t="shared" si="114"/>
        <v>12.456166666666668</v>
      </c>
      <c r="F321" s="130">
        <f t="shared" si="114"/>
        <v>12.604794117647058</v>
      </c>
      <c r="G321" s="130">
        <f t="shared" si="114"/>
        <v>12.859725490196078</v>
      </c>
      <c r="H321" s="130">
        <f t="shared" si="114"/>
        <v>12.262098039215687</v>
      </c>
      <c r="I321" s="130">
        <f t="shared" si="114"/>
        <v>12.53221568627451</v>
      </c>
      <c r="J321" s="130">
        <f t="shared" si="114"/>
        <v>12.603656862745098</v>
      </c>
      <c r="K321" s="130">
        <f t="shared" si="114"/>
        <v>12.846892156862745</v>
      </c>
      <c r="L321" s="130">
        <f t="shared" si="114"/>
        <v>13.068735294117648</v>
      </c>
      <c r="M321" s="150">
        <f t="shared" si="114"/>
        <v>13.100568627450979</v>
      </c>
      <c r="O321" s="146" t="s">
        <v>187</v>
      </c>
      <c r="P321" s="172">
        <f>(P120/1000)/1.02</f>
        <v>12.82676862745098</v>
      </c>
      <c r="Q321" s="130">
        <f t="shared" si="110"/>
        <v>13.166731199999999</v>
      </c>
      <c r="R321" s="130">
        <f t="shared" si="110"/>
        <v>12.966352200000001</v>
      </c>
      <c r="S321" s="150">
        <f t="shared" si="110"/>
        <v>13.5274746</v>
      </c>
      <c r="T321" s="127"/>
      <c r="U321" s="146" t="s">
        <v>187</v>
      </c>
      <c r="V321" s="172">
        <f t="shared" si="111"/>
        <v>13.245556799999999</v>
      </c>
      <c r="W321" s="150">
        <f t="shared" si="111"/>
        <v>13.206623400000002</v>
      </c>
      <c r="X321" s="127"/>
      <c r="Y321" s="146" t="s">
        <v>187</v>
      </c>
      <c r="Z321" s="182">
        <f>(Z120/1000)*1.02</f>
        <v>13.228767599999999</v>
      </c>
    </row>
    <row r="322" spans="1:26">
      <c r="A322" s="181" t="s">
        <v>71</v>
      </c>
      <c r="B322" s="172">
        <f t="shared" ref="B322:M322" si="115">B122/1000/1.02</f>
        <v>9.4906058823529413</v>
      </c>
      <c r="C322" s="130">
        <f t="shared" si="115"/>
        <v>10.196350000000001</v>
      </c>
      <c r="D322" s="130">
        <f t="shared" si="115"/>
        <v>10.473127450980391</v>
      </c>
      <c r="E322" s="130">
        <f t="shared" si="115"/>
        <v>10.401156862745099</v>
      </c>
      <c r="F322" s="130">
        <f t="shared" si="115"/>
        <v>10.386441176470589</v>
      </c>
      <c r="G322" s="130">
        <f t="shared" si="115"/>
        <v>10.568666666666667</v>
      </c>
      <c r="H322" s="130">
        <f t="shared" si="115"/>
        <v>9.9029509803921574</v>
      </c>
      <c r="I322" s="130">
        <f t="shared" si="115"/>
        <v>9.5630941176470579</v>
      </c>
      <c r="J322" s="130">
        <f t="shared" si="115"/>
        <v>9.4697274509803915</v>
      </c>
      <c r="K322" s="130">
        <f t="shared" si="115"/>
        <v>9.7105068627450972</v>
      </c>
      <c r="L322" s="130">
        <f t="shared" si="115"/>
        <v>9.799145098039217</v>
      </c>
      <c r="M322" s="150">
        <f t="shared" si="115"/>
        <v>9.6746186274509807</v>
      </c>
      <c r="O322" s="146" t="s">
        <v>71</v>
      </c>
      <c r="P322" s="172">
        <f>(P122/1000)/1.02</f>
        <v>10.054160784313726</v>
      </c>
      <c r="Q322" s="130">
        <f t="shared" ref="Q322:S323" si="116">(Q122/1000)*1.02</f>
        <v>10.8697932</v>
      </c>
      <c r="R322" s="130">
        <f t="shared" si="116"/>
        <v>10.041488940000001</v>
      </c>
      <c r="S322" s="150">
        <f t="shared" si="116"/>
        <v>10.121324340000001</v>
      </c>
      <c r="T322" s="127"/>
      <c r="U322" s="146" t="s">
        <v>71</v>
      </c>
      <c r="V322" s="172">
        <f>(V122/1000)*1.02</f>
        <v>10.644301799999999</v>
      </c>
      <c r="W322" s="150">
        <f>(W122/1000)*1.02</f>
        <v>10.07992458</v>
      </c>
      <c r="X322" s="127"/>
      <c r="Y322" s="146" t="s">
        <v>71</v>
      </c>
      <c r="Z322" s="182">
        <f>(Z122/1000)*1.02</f>
        <v>10.322563200000001</v>
      </c>
    </row>
    <row r="323" spans="1:26" ht="13.5" thickBot="1">
      <c r="A323" s="183" t="s">
        <v>189</v>
      </c>
      <c r="B323" s="173">
        <f t="shared" ref="B323:M323" si="117">B123/1000/1.02</f>
        <v>12.202967647058824</v>
      </c>
      <c r="C323" s="153">
        <f t="shared" si="117"/>
        <v>12.471055882352942</v>
      </c>
      <c r="D323" s="153">
        <f t="shared" si="117"/>
        <v>12.346255882352942</v>
      </c>
      <c r="E323" s="153">
        <f t="shared" si="117"/>
        <v>12.203254901960783</v>
      </c>
      <c r="F323" s="153">
        <f t="shared" si="117"/>
        <v>12.151225490196078</v>
      </c>
      <c r="G323" s="153">
        <f t="shared" si="117"/>
        <v>12.393235294117646</v>
      </c>
      <c r="H323" s="153">
        <f t="shared" si="117"/>
        <v>11.887156862745098</v>
      </c>
      <c r="I323" s="153">
        <f t="shared" si="117"/>
        <v>11.873264705882352</v>
      </c>
      <c r="J323" s="153">
        <f t="shared" si="117"/>
        <v>11.827911764705883</v>
      </c>
      <c r="K323" s="153">
        <f t="shared" si="117"/>
        <v>12.035882352941176</v>
      </c>
      <c r="L323" s="153">
        <f t="shared" si="117"/>
        <v>12.151676470588235</v>
      </c>
      <c r="M323" s="154">
        <f t="shared" si="117"/>
        <v>12.167333333333334</v>
      </c>
      <c r="O323" s="149" t="s">
        <v>189</v>
      </c>
      <c r="P323" s="173">
        <f>(P123/1000)/1.02</f>
        <v>12.341328431372549</v>
      </c>
      <c r="Q323" s="153">
        <f t="shared" si="116"/>
        <v>12.7461138</v>
      </c>
      <c r="R323" s="153">
        <f t="shared" si="116"/>
        <v>12.3411024</v>
      </c>
      <c r="S323" s="154">
        <f t="shared" si="116"/>
        <v>12.6082404</v>
      </c>
      <c r="T323" s="127"/>
      <c r="U323" s="149" t="s">
        <v>189</v>
      </c>
      <c r="V323" s="173">
        <f>(V123/1000)*1.02</f>
        <v>12.790912200000001</v>
      </c>
      <c r="W323" s="154">
        <f>(W123/1000)*1.02</f>
        <v>12.465358800000001</v>
      </c>
      <c r="X323" s="127"/>
      <c r="Y323" s="149" t="s">
        <v>189</v>
      </c>
      <c r="Z323" s="184">
        <f>(Z123/1000)*1.02</f>
        <v>12.609362400000002</v>
      </c>
    </row>
    <row r="325" spans="1:26" ht="16.5" thickBot="1">
      <c r="A325" s="132">
        <v>2016</v>
      </c>
      <c r="B325" s="127"/>
      <c r="C325" s="127"/>
      <c r="D325" s="127"/>
      <c r="E325" s="127"/>
      <c r="F325" s="127"/>
      <c r="G325" s="127"/>
      <c r="H325" s="127"/>
      <c r="I325" s="127"/>
      <c r="J325" s="127"/>
      <c r="K325" s="127"/>
      <c r="L325" s="127"/>
      <c r="M325" s="131" t="s">
        <v>193</v>
      </c>
      <c r="O325" s="132">
        <v>2016</v>
      </c>
      <c r="P325" s="134" t="s">
        <v>163</v>
      </c>
      <c r="Q325" s="134"/>
      <c r="R325" s="134"/>
      <c r="S325" s="134"/>
      <c r="T325" s="127"/>
      <c r="U325" s="132">
        <v>2016</v>
      </c>
      <c r="V325" s="134" t="s">
        <v>164</v>
      </c>
      <c r="W325" s="134"/>
      <c r="X325" s="127"/>
      <c r="Y325" s="132">
        <v>2016</v>
      </c>
      <c r="Z325" s="127"/>
    </row>
    <row r="326" spans="1:26" ht="14.25" thickBot="1">
      <c r="A326" s="136"/>
      <c r="B326" s="137" t="s">
        <v>166</v>
      </c>
      <c r="C326" s="137" t="s">
        <v>167</v>
      </c>
      <c r="D326" s="137" t="s">
        <v>168</v>
      </c>
      <c r="E326" s="137" t="s">
        <v>169</v>
      </c>
      <c r="F326" s="137" t="s">
        <v>170</v>
      </c>
      <c r="G326" s="137" t="s">
        <v>171</v>
      </c>
      <c r="H326" s="137" t="s">
        <v>172</v>
      </c>
      <c r="I326" s="137" t="s">
        <v>173</v>
      </c>
      <c r="J326" s="137" t="s">
        <v>174</v>
      </c>
      <c r="K326" s="137" t="s">
        <v>175</v>
      </c>
      <c r="L326" s="137" t="s">
        <v>176</v>
      </c>
      <c r="M326" s="138" t="s">
        <v>177</v>
      </c>
      <c r="O326" s="139"/>
      <c r="P326" s="137" t="s">
        <v>178</v>
      </c>
      <c r="Q326" s="137" t="s">
        <v>179</v>
      </c>
      <c r="R326" s="137" t="s">
        <v>180</v>
      </c>
      <c r="S326" s="138" t="s">
        <v>181</v>
      </c>
      <c r="T326" s="127"/>
      <c r="U326" s="139"/>
      <c r="V326" s="137" t="s">
        <v>182</v>
      </c>
      <c r="W326" s="138" t="s">
        <v>183</v>
      </c>
      <c r="X326" s="127"/>
      <c r="Y326" s="139"/>
      <c r="Z326" s="185" t="s">
        <v>184</v>
      </c>
    </row>
    <row r="327" spans="1:26" ht="13.5" thickBot="1">
      <c r="A327" s="143" t="s">
        <v>185</v>
      </c>
      <c r="B327" s="186">
        <f t="shared" ref="B327:M327" si="118">B127/1000/1.02</f>
        <v>12.022950980392157</v>
      </c>
      <c r="C327" s="187">
        <f t="shared" si="118"/>
        <v>11.835607843137254</v>
      </c>
      <c r="D327" s="187">
        <f t="shared" si="118"/>
        <v>11.89370588235294</v>
      </c>
      <c r="E327" s="187">
        <f t="shared" si="118"/>
        <v>11.723666666666666</v>
      </c>
      <c r="F327" s="187">
        <f t="shared" si="118"/>
        <v>12.006225490196078</v>
      </c>
      <c r="G327" s="187">
        <f t="shared" si="118"/>
        <v>12.167705882352941</v>
      </c>
      <c r="H327" s="187">
        <f t="shared" si="118"/>
        <v>11.703049019607844</v>
      </c>
      <c r="I327" s="187">
        <f t="shared" si="118"/>
        <v>11.86964019607843</v>
      </c>
      <c r="J327" s="187">
        <f t="shared" si="118"/>
        <v>11.95689117647059</v>
      </c>
      <c r="K327" s="187">
        <f t="shared" si="118"/>
        <v>11.745293137254903</v>
      </c>
      <c r="L327" s="187">
        <f t="shared" si="118"/>
        <v>12.117122549019609</v>
      </c>
      <c r="M327" s="188">
        <f t="shared" si="118"/>
        <v>12.525866528628258</v>
      </c>
      <c r="O327" s="152" t="s">
        <v>185</v>
      </c>
      <c r="P327" s="186">
        <f t="shared" ref="P327:S333" si="119">(P127/1000)/1.02</f>
        <v>11.914490196078431</v>
      </c>
      <c r="Q327" s="187">
        <f t="shared" si="119"/>
        <v>11.986245098039216</v>
      </c>
      <c r="R327" s="187">
        <f t="shared" si="119"/>
        <v>11.845156636945227</v>
      </c>
      <c r="S327" s="188">
        <f t="shared" si="119"/>
        <v>12.124352468800298</v>
      </c>
      <c r="T327" s="127"/>
      <c r="U327" s="152" t="s">
        <v>185</v>
      </c>
      <c r="V327" s="186">
        <f t="shared" ref="V327:W333" si="120">(V127/1000)/1.02</f>
        <v>11.951676470588234</v>
      </c>
      <c r="W327" s="188">
        <f t="shared" si="120"/>
        <v>11.986030593588829</v>
      </c>
      <c r="X327" s="127"/>
      <c r="Y327" s="152" t="s">
        <v>185</v>
      </c>
      <c r="Z327" s="189">
        <f t="shared" ref="Z327:Z333" si="121">(Z127/1000)/1.02</f>
        <v>11.968575169798202</v>
      </c>
    </row>
    <row r="328" spans="1:26">
      <c r="A328" s="177" t="s">
        <v>190</v>
      </c>
      <c r="B328" s="190">
        <f t="shared" ref="B328:M328" si="122">B128/1000/1.02</f>
        <v>12.654219607843137</v>
      </c>
      <c r="C328" s="191">
        <f t="shared" si="122"/>
        <v>12.199931372549019</v>
      </c>
      <c r="D328" s="191">
        <f t="shared" si="122"/>
        <v>12.410254901960784</v>
      </c>
      <c r="E328" s="191">
        <f t="shared" si="122"/>
        <v>12.125313725490196</v>
      </c>
      <c r="F328" s="191">
        <f t="shared" si="122"/>
        <v>12.693088235294118</v>
      </c>
      <c r="G328" s="191">
        <f t="shared" si="122"/>
        <v>12.697647058823531</v>
      </c>
      <c r="H328" s="191">
        <f t="shared" si="122"/>
        <v>12.999450980392156</v>
      </c>
      <c r="I328" s="191">
        <f t="shared" si="122"/>
        <v>13.174380392156863</v>
      </c>
      <c r="J328" s="191">
        <f t="shared" si="122"/>
        <v>13.425336274509805</v>
      </c>
      <c r="K328" s="191">
        <f t="shared" si="122"/>
        <v>12.534439215686275</v>
      </c>
      <c r="L328" s="191">
        <f t="shared" si="122"/>
        <v>13.540746078431372</v>
      </c>
      <c r="M328" s="192">
        <f t="shared" si="122"/>
        <v>13.122388417706301</v>
      </c>
      <c r="O328" s="193" t="s">
        <v>190</v>
      </c>
      <c r="P328" s="191">
        <f t="shared" si="119"/>
        <v>12.436549019607844</v>
      </c>
      <c r="Q328" s="191">
        <f t="shared" si="119"/>
        <v>12.593794117647059</v>
      </c>
      <c r="R328" s="191">
        <f t="shared" si="119"/>
        <v>13.165310285009102</v>
      </c>
      <c r="S328" s="192">
        <f t="shared" si="119"/>
        <v>13.266644745508659</v>
      </c>
      <c r="T328" s="127"/>
      <c r="U328" s="194" t="s">
        <v>190</v>
      </c>
      <c r="V328" s="195">
        <f t="shared" si="120"/>
        <v>12.53222549019608</v>
      </c>
      <c r="W328" s="192">
        <f t="shared" si="120"/>
        <v>13.191767973424456</v>
      </c>
      <c r="X328" s="127"/>
      <c r="Y328" s="194" t="s">
        <v>190</v>
      </c>
      <c r="Z328" s="196">
        <f t="shared" si="121"/>
        <v>13.012526133753708</v>
      </c>
    </row>
    <row r="329" spans="1:26">
      <c r="A329" s="181" t="s">
        <v>186</v>
      </c>
      <c r="B329" s="197">
        <f t="shared" ref="B329:M329" si="123">B129/1000/1.02</f>
        <v>13.23881568627451</v>
      </c>
      <c r="C329" s="198">
        <f t="shared" si="123"/>
        <v>12.874019607843138</v>
      </c>
      <c r="D329" s="198">
        <f t="shared" si="123"/>
        <v>12.855588235294118</v>
      </c>
      <c r="E329" s="198">
        <f t="shared" si="123"/>
        <v>12.6685</v>
      </c>
      <c r="F329" s="198">
        <f t="shared" si="123"/>
        <v>12.888156862745099</v>
      </c>
      <c r="G329" s="198">
        <f t="shared" si="123"/>
        <v>13.022362745098038</v>
      </c>
      <c r="H329" s="198">
        <f t="shared" si="123"/>
        <v>12.802784313725491</v>
      </c>
      <c r="I329" s="198">
        <f t="shared" si="123"/>
        <v>13.143173529411763</v>
      </c>
      <c r="J329" s="198">
        <f t="shared" si="123"/>
        <v>13.167332352941175</v>
      </c>
      <c r="K329" s="198">
        <f t="shared" si="123"/>
        <v>12.981619607843138</v>
      </c>
      <c r="L329" s="198">
        <f t="shared" si="123"/>
        <v>13.327716666666667</v>
      </c>
      <c r="M329" s="199">
        <f t="shared" si="123"/>
        <v>13.601173619052284</v>
      </c>
      <c r="O329" s="200" t="s">
        <v>186</v>
      </c>
      <c r="P329" s="198">
        <f t="shared" si="119"/>
        <v>12.978235294117647</v>
      </c>
      <c r="Q329" s="198">
        <f t="shared" si="119"/>
        <v>12.880245098039216</v>
      </c>
      <c r="R329" s="198">
        <f t="shared" si="119"/>
        <v>13.042961217556071</v>
      </c>
      <c r="S329" s="199">
        <f t="shared" si="119"/>
        <v>13.314575975208365</v>
      </c>
      <c r="T329" s="127"/>
      <c r="U329" s="201" t="s">
        <v>186</v>
      </c>
      <c r="V329" s="202">
        <f t="shared" si="120"/>
        <v>12.927656862745097</v>
      </c>
      <c r="W329" s="199">
        <f t="shared" si="120"/>
        <v>13.181971756902415</v>
      </c>
      <c r="X329" s="127"/>
      <c r="Y329" s="201" t="s">
        <v>186</v>
      </c>
      <c r="Z329" s="203">
        <f t="shared" si="121"/>
        <v>13.046641979382038</v>
      </c>
    </row>
    <row r="330" spans="1:26">
      <c r="A330" s="181" t="s">
        <v>187</v>
      </c>
      <c r="B330" s="197">
        <f t="shared" ref="B330:M330" si="124">B130/1000/1.02</f>
        <v>13.206199019607844</v>
      </c>
      <c r="C330" s="198">
        <f t="shared" si="124"/>
        <v>12.733588235294118</v>
      </c>
      <c r="D330" s="198">
        <f t="shared" si="124"/>
        <v>12.758450980392158</v>
      </c>
      <c r="E330" s="198">
        <f t="shared" si="124"/>
        <v>12.593176470588237</v>
      </c>
      <c r="F330" s="198">
        <f t="shared" si="124"/>
        <v>12.908852941176471</v>
      </c>
      <c r="G330" s="198">
        <f t="shared" si="124"/>
        <v>13.038735294117647</v>
      </c>
      <c r="H330" s="198">
        <f t="shared" si="124"/>
        <v>12.83443137254902</v>
      </c>
      <c r="I330" s="198">
        <f t="shared" si="124"/>
        <v>13.229769607843137</v>
      </c>
      <c r="J330" s="198">
        <f t="shared" si="124"/>
        <v>13.23892156862745</v>
      </c>
      <c r="K330" s="198">
        <f t="shared" si="124"/>
        <v>13.123618627450981</v>
      </c>
      <c r="L330" s="198">
        <f t="shared" si="124"/>
        <v>13.436171568627451</v>
      </c>
      <c r="M330" s="199">
        <f t="shared" si="124"/>
        <v>13.588909351233195</v>
      </c>
      <c r="O330" s="200" t="s">
        <v>187</v>
      </c>
      <c r="P330" s="198">
        <f t="shared" si="119"/>
        <v>12.887813725490195</v>
      </c>
      <c r="Q330" s="198">
        <f t="shared" si="119"/>
        <v>12.874411764705883</v>
      </c>
      <c r="R330" s="198">
        <f t="shared" si="119"/>
        <v>13.123487591779432</v>
      </c>
      <c r="S330" s="199">
        <f t="shared" si="119"/>
        <v>13.406262828047041</v>
      </c>
      <c r="T330" s="127"/>
      <c r="U330" s="201" t="s">
        <v>187</v>
      </c>
      <c r="V330" s="202">
        <f t="shared" si="120"/>
        <v>12.879696078431373</v>
      </c>
      <c r="W330" s="199">
        <f t="shared" si="120"/>
        <v>13.277132885564058</v>
      </c>
      <c r="X330" s="127"/>
      <c r="Y330" s="201" t="s">
        <v>187</v>
      </c>
      <c r="Z330" s="203">
        <f t="shared" si="121"/>
        <v>13.082558384031387</v>
      </c>
    </row>
    <row r="331" spans="1:26">
      <c r="A331" s="181" t="s">
        <v>188</v>
      </c>
      <c r="B331" s="197">
        <f t="shared" ref="B331:M331" si="125">B131/1000/1.02</f>
        <v>0</v>
      </c>
      <c r="C331" s="198">
        <f t="shared" si="125"/>
        <v>0</v>
      </c>
      <c r="D331" s="198">
        <f t="shared" si="125"/>
        <v>12.219607843137256</v>
      </c>
      <c r="E331" s="198">
        <f t="shared" si="125"/>
        <v>11.496637254901959</v>
      </c>
      <c r="F331" s="198">
        <f t="shared" si="125"/>
        <v>0</v>
      </c>
      <c r="G331" s="198">
        <f t="shared" si="125"/>
        <v>10.042156862745099</v>
      </c>
      <c r="H331" s="198">
        <f t="shared" si="125"/>
        <v>10.915833333333333</v>
      </c>
      <c r="I331" s="198">
        <f t="shared" si="125"/>
        <v>11.933016666666665</v>
      </c>
      <c r="J331" s="198">
        <f t="shared" si="125"/>
        <v>10.666352941176472</v>
      </c>
      <c r="K331" s="198">
        <f t="shared" si="125"/>
        <v>7.6960784313725483</v>
      </c>
      <c r="L331" s="198">
        <f t="shared" si="125"/>
        <v>0</v>
      </c>
      <c r="M331" s="199">
        <f t="shared" si="125"/>
        <v>0</v>
      </c>
      <c r="O331" s="200" t="s">
        <v>188</v>
      </c>
      <c r="P331" s="198">
        <f t="shared" si="119"/>
        <v>12.219607843137256</v>
      </c>
      <c r="Q331" s="198">
        <f t="shared" si="119"/>
        <v>11.125666666666667</v>
      </c>
      <c r="R331" s="198">
        <f t="shared" si="119"/>
        <v>11.020999194368013</v>
      </c>
      <c r="S331" s="199">
        <f t="shared" si="119"/>
        <v>7.6960784313725483</v>
      </c>
      <c r="T331" s="127"/>
      <c r="U331" s="201" t="s">
        <v>188</v>
      </c>
      <c r="V331" s="202">
        <f t="shared" si="120"/>
        <v>11.195490196078431</v>
      </c>
      <c r="W331" s="199">
        <f t="shared" si="120"/>
        <v>10.647831880900508</v>
      </c>
      <c r="X331" s="127"/>
      <c r="Y331" s="201" t="s">
        <v>188</v>
      </c>
      <c r="Z331" s="203">
        <f t="shared" si="121"/>
        <v>10.722657714571618</v>
      </c>
    </row>
    <row r="332" spans="1:26">
      <c r="A332" s="181" t="s">
        <v>71</v>
      </c>
      <c r="B332" s="197">
        <f t="shared" ref="B332:M332" si="126">B132/1000/1.02</f>
        <v>9.8541019607843126</v>
      </c>
      <c r="C332" s="198">
        <f t="shared" si="126"/>
        <v>9.9768039215686262</v>
      </c>
      <c r="D332" s="198">
        <f t="shared" si="126"/>
        <v>10.04693137254902</v>
      </c>
      <c r="E332" s="198">
        <f t="shared" si="126"/>
        <v>9.9734411764705886</v>
      </c>
      <c r="F332" s="198">
        <f t="shared" si="126"/>
        <v>10.003705882352941</v>
      </c>
      <c r="G332" s="198">
        <f t="shared" si="126"/>
        <v>10.293343137254901</v>
      </c>
      <c r="H332" s="198">
        <f t="shared" si="126"/>
        <v>9.7960235294117641</v>
      </c>
      <c r="I332" s="198">
        <f t="shared" si="126"/>
        <v>9.6688460784313719</v>
      </c>
      <c r="J332" s="198">
        <f t="shared" si="126"/>
        <v>9.8043450980392155</v>
      </c>
      <c r="K332" s="198">
        <f t="shared" si="126"/>
        <v>9.6947784313725514</v>
      </c>
      <c r="L332" s="198">
        <f t="shared" si="126"/>
        <v>9.9136872549019603</v>
      </c>
      <c r="M332" s="199">
        <f t="shared" si="126"/>
        <v>10.200318885177849</v>
      </c>
      <c r="O332" s="200" t="s">
        <v>71</v>
      </c>
      <c r="P332" s="198">
        <f t="shared" si="119"/>
        <v>9.9648235294117651</v>
      </c>
      <c r="Q332" s="198">
        <f t="shared" si="119"/>
        <v>10.106784313725491</v>
      </c>
      <c r="R332" s="198">
        <f t="shared" si="119"/>
        <v>9.75253751555943</v>
      </c>
      <c r="S332" s="199">
        <f t="shared" si="119"/>
        <v>9.9134452960389154</v>
      </c>
      <c r="T332" s="127"/>
      <c r="U332" s="201" t="s">
        <v>71</v>
      </c>
      <c r="V332" s="202">
        <f t="shared" si="120"/>
        <v>10.035382352941177</v>
      </c>
      <c r="W332" s="199">
        <f t="shared" si="120"/>
        <v>9.831599746124505</v>
      </c>
      <c r="X332" s="127"/>
      <c r="Y332" s="201" t="s">
        <v>71</v>
      </c>
      <c r="Z332" s="203">
        <f t="shared" si="121"/>
        <v>9.9319308294028925</v>
      </c>
    </row>
    <row r="333" spans="1:26" ht="13.5" thickBot="1">
      <c r="A333" s="183" t="s">
        <v>189</v>
      </c>
      <c r="B333" s="204">
        <f t="shared" ref="B333:M333" si="127">B133/1000/1.02</f>
        <v>12.191927450980391</v>
      </c>
      <c r="C333" s="205">
        <f t="shared" si="127"/>
        <v>12.109990196078432</v>
      </c>
      <c r="D333" s="205">
        <f t="shared" si="127"/>
        <v>12.097029411764705</v>
      </c>
      <c r="E333" s="205">
        <f t="shared" si="127"/>
        <v>11.989666666666666</v>
      </c>
      <c r="F333" s="205">
        <f t="shared" si="127"/>
        <v>12.116490196078431</v>
      </c>
      <c r="G333" s="205">
        <f t="shared" si="127"/>
        <v>12.28164705882353</v>
      </c>
      <c r="H333" s="205">
        <f t="shared" si="127"/>
        <v>12.020999999999999</v>
      </c>
      <c r="I333" s="205">
        <f t="shared" si="127"/>
        <v>12.168878431372548</v>
      </c>
      <c r="J333" s="205">
        <f t="shared" si="127"/>
        <v>12.199071568627449</v>
      </c>
      <c r="K333" s="205">
        <f t="shared" si="127"/>
        <v>12.118025490196079</v>
      </c>
      <c r="L333" s="205">
        <f t="shared" si="127"/>
        <v>12.318966666666666</v>
      </c>
      <c r="M333" s="206">
        <f t="shared" si="127"/>
        <v>12.521192629768484</v>
      </c>
      <c r="O333" s="207" t="s">
        <v>189</v>
      </c>
      <c r="P333" s="205">
        <f t="shared" si="119"/>
        <v>12.128686274509803</v>
      </c>
      <c r="Q333" s="205">
        <f t="shared" si="119"/>
        <v>12.146823529411765</v>
      </c>
      <c r="R333" s="205">
        <f t="shared" si="119"/>
        <v>12.130802221230359</v>
      </c>
      <c r="S333" s="206">
        <f t="shared" si="119"/>
        <v>12.312851378771731</v>
      </c>
      <c r="T333" s="127"/>
      <c r="U333" s="208" t="s">
        <v>189</v>
      </c>
      <c r="V333" s="209">
        <f t="shared" si="120"/>
        <v>12.137960784313725</v>
      </c>
      <c r="W333" s="206">
        <f t="shared" si="120"/>
        <v>12.221934932528326</v>
      </c>
      <c r="X333" s="127"/>
      <c r="Y333" s="208" t="s">
        <v>189</v>
      </c>
      <c r="Z333" s="210">
        <f t="shared" si="121"/>
        <v>12.180486648198173</v>
      </c>
    </row>
    <row r="335" spans="1:26" ht="16.5" thickBot="1">
      <c r="A335" s="132">
        <v>2017</v>
      </c>
      <c r="B335" s="127"/>
      <c r="C335" s="127"/>
      <c r="D335" s="127"/>
      <c r="E335" s="127"/>
      <c r="F335" s="127"/>
      <c r="G335" s="127"/>
      <c r="H335" s="127"/>
      <c r="I335" s="127"/>
      <c r="J335" s="127"/>
      <c r="K335" s="127"/>
      <c r="L335" s="127"/>
      <c r="M335" s="131" t="s">
        <v>193</v>
      </c>
      <c r="O335" s="132">
        <v>2017</v>
      </c>
      <c r="P335" s="134" t="s">
        <v>163</v>
      </c>
      <c r="Q335" s="134"/>
      <c r="R335" s="134"/>
      <c r="S335" s="134"/>
      <c r="T335" s="127"/>
      <c r="U335" s="132">
        <v>2017</v>
      </c>
      <c r="V335" s="134" t="s">
        <v>164</v>
      </c>
      <c r="W335" s="134"/>
      <c r="X335" s="127"/>
      <c r="Y335" s="132">
        <v>2017</v>
      </c>
      <c r="Z335" s="127"/>
    </row>
    <row r="336" spans="1:26" ht="14.25" thickBot="1">
      <c r="A336" s="136"/>
      <c r="B336" s="137" t="s">
        <v>166</v>
      </c>
      <c r="C336" s="137" t="s">
        <v>167</v>
      </c>
      <c r="D336" s="137" t="s">
        <v>168</v>
      </c>
      <c r="E336" s="137" t="s">
        <v>169</v>
      </c>
      <c r="F336" s="137" t="s">
        <v>170</v>
      </c>
      <c r="G336" s="137" t="s">
        <v>171</v>
      </c>
      <c r="H336" s="137" t="s">
        <v>172</v>
      </c>
      <c r="I336" s="137" t="s">
        <v>173</v>
      </c>
      <c r="J336" s="137" t="s">
        <v>174</v>
      </c>
      <c r="K336" s="137" t="s">
        <v>175</v>
      </c>
      <c r="L336" s="137" t="s">
        <v>176</v>
      </c>
      <c r="M336" s="138" t="s">
        <v>177</v>
      </c>
      <c r="O336" s="139"/>
      <c r="P336" s="137" t="s">
        <v>178</v>
      </c>
      <c r="Q336" s="137" t="s">
        <v>179</v>
      </c>
      <c r="R336" s="137" t="s">
        <v>180</v>
      </c>
      <c r="S336" s="138" t="s">
        <v>181</v>
      </c>
      <c r="T336" s="127"/>
      <c r="U336" s="139"/>
      <c r="V336" s="137" t="s">
        <v>182</v>
      </c>
      <c r="W336" s="138" t="s">
        <v>183</v>
      </c>
      <c r="X336" s="127"/>
      <c r="Y336" s="139"/>
      <c r="Z336" s="185" t="s">
        <v>184</v>
      </c>
    </row>
    <row r="337" spans="1:32" ht="13.5" thickBot="1">
      <c r="A337" s="143" t="s">
        <v>185</v>
      </c>
      <c r="B337" s="186">
        <f t="shared" ref="B337:L337" si="128">B137/1000/1.02</f>
        <v>12.575412912634924</v>
      </c>
      <c r="C337" s="187">
        <f t="shared" si="128"/>
        <v>12.503406995738683</v>
      </c>
      <c r="D337" s="187">
        <f t="shared" si="128"/>
        <v>12.371463862878704</v>
      </c>
      <c r="E337" s="187">
        <f t="shared" si="128"/>
        <v>12.093658377083546</v>
      </c>
      <c r="F337" s="187">
        <f t="shared" si="128"/>
        <v>12.427509554136241</v>
      </c>
      <c r="G337" s="187">
        <f t="shared" si="128"/>
        <v>12.418791298961938</v>
      </c>
      <c r="H337" s="187">
        <f t="shared" si="128"/>
        <v>12.239859978593193</v>
      </c>
      <c r="I337" s="187">
        <f t="shared" si="128"/>
        <v>12.577813596226036</v>
      </c>
      <c r="J337" s="187">
        <f t="shared" si="128"/>
        <v>12.781419835374168</v>
      </c>
      <c r="K337" s="187">
        <f t="shared" si="128"/>
        <v>12.97383974230562</v>
      </c>
      <c r="L337" s="187">
        <f t="shared" si="128"/>
        <v>13.202522863413026</v>
      </c>
      <c r="M337" s="188">
        <f t="shared" ref="M337:M343" si="129">(M137/1000)/1.02</f>
        <v>13.259572449559595</v>
      </c>
      <c r="O337" s="152" t="s">
        <v>185</v>
      </c>
      <c r="P337" s="186">
        <f t="shared" ref="P337:S343" si="130">(P137/1000)/1.02</f>
        <v>12.469408201636508</v>
      </c>
      <c r="Q337" s="187">
        <f t="shared" si="130"/>
        <v>12.398606356660236</v>
      </c>
      <c r="R337" s="187">
        <f t="shared" si="130"/>
        <v>12.526734002085645</v>
      </c>
      <c r="S337" s="188">
        <f t="shared" si="130"/>
        <v>13.144414745941855</v>
      </c>
      <c r="T337" s="127"/>
      <c r="U337" s="152" t="s">
        <v>185</v>
      </c>
      <c r="V337" s="186">
        <f>(V137/1000)/1.02</f>
        <v>12.43410325306518</v>
      </c>
      <c r="W337" s="188">
        <f>(W137/1000)/1.02</f>
        <v>12.830487285094787</v>
      </c>
      <c r="X337" s="127"/>
      <c r="Y337" s="152" t="s">
        <v>185</v>
      </c>
      <c r="Z337" s="189">
        <f t="shared" ref="Z337:Z343" si="131">(Z137/1000)/1.02</f>
        <v>12.630429405855672</v>
      </c>
    </row>
    <row r="338" spans="1:32" ht="13.5" thickBot="1">
      <c r="A338" s="177" t="s">
        <v>190</v>
      </c>
      <c r="B338" s="190">
        <f t="shared" ref="B338:L338" si="132">B138/1000/1.02</f>
        <v>12.608062581931776</v>
      </c>
      <c r="C338" s="191">
        <f t="shared" si="132"/>
        <v>12.716044544980566</v>
      </c>
      <c r="D338" s="191">
        <f t="shared" si="132"/>
        <v>12.375520880840103</v>
      </c>
      <c r="E338" s="191">
        <f t="shared" si="132"/>
        <v>12.043611030423895</v>
      </c>
      <c r="F338" s="191">
        <f t="shared" si="132"/>
        <v>12.347092649276915</v>
      </c>
      <c r="G338" s="191">
        <f t="shared" si="132"/>
        <v>12.085138702738478</v>
      </c>
      <c r="H338" s="191">
        <f t="shared" si="132"/>
        <v>12.746124050338173</v>
      </c>
      <c r="I338" s="191">
        <f t="shared" si="132"/>
        <v>13.134431847586391</v>
      </c>
      <c r="J338" s="191">
        <f t="shared" si="132"/>
        <v>12.552145043277203</v>
      </c>
      <c r="K338" s="191">
        <f t="shared" si="132"/>
        <v>13.086261907881966</v>
      </c>
      <c r="L338" s="191">
        <f t="shared" si="132"/>
        <v>13.467330866966632</v>
      </c>
      <c r="M338" s="188">
        <f t="shared" si="129"/>
        <v>13.691336883147118</v>
      </c>
      <c r="O338" s="193" t="s">
        <v>190</v>
      </c>
      <c r="P338" s="191">
        <f t="shared" si="130"/>
        <v>12.571317052376376</v>
      </c>
      <c r="Q338" s="191">
        <f t="shared" si="130"/>
        <v>12.23850222918843</v>
      </c>
      <c r="R338" s="191">
        <f t="shared" si="130"/>
        <v>12.844892984111818</v>
      </c>
      <c r="S338" s="188">
        <f t="shared" si="130"/>
        <v>13.387191164658644</v>
      </c>
      <c r="T338" s="127"/>
      <c r="U338" s="194" t="s">
        <v>190</v>
      </c>
      <c r="V338" s="195">
        <f t="shared" ref="V338:V343" si="133">(V138/1000)/1.02</f>
        <v>12.445545536900589</v>
      </c>
      <c r="W338" s="188">
        <f t="shared" ref="W338:W343" si="134">W138/1000/1.02</f>
        <v>13.077689364198678</v>
      </c>
      <c r="X338" s="127"/>
      <c r="Y338" s="194" t="s">
        <v>190</v>
      </c>
      <c r="Z338" s="189">
        <f t="shared" si="131"/>
        <v>12.871203832745547</v>
      </c>
    </row>
    <row r="339" spans="1:32" ht="13.5" thickBot="1">
      <c r="A339" s="181" t="s">
        <v>186</v>
      </c>
      <c r="B339" s="197">
        <f t="shared" ref="B339:L339" si="135">B139/1000/1.02</f>
        <v>13.580953772707039</v>
      </c>
      <c r="C339" s="198">
        <f t="shared" si="135"/>
        <v>13.402784967694929</v>
      </c>
      <c r="D339" s="198">
        <f t="shared" si="135"/>
        <v>13.139516660104222</v>
      </c>
      <c r="E339" s="198">
        <f t="shared" si="135"/>
        <v>12.849843396377224</v>
      </c>
      <c r="F339" s="198">
        <f t="shared" si="135"/>
        <v>13.106486237059981</v>
      </c>
      <c r="G339" s="198">
        <f t="shared" si="135"/>
        <v>13.01761283732508</v>
      </c>
      <c r="H339" s="198">
        <f t="shared" si="135"/>
        <v>12.99967497788422</v>
      </c>
      <c r="I339" s="198">
        <f t="shared" si="135"/>
        <v>13.484177028097973</v>
      </c>
      <c r="J339" s="198">
        <f t="shared" si="135"/>
        <v>13.674078733652845</v>
      </c>
      <c r="K339" s="198">
        <f t="shared" si="135"/>
        <v>13.973287521884634</v>
      </c>
      <c r="L339" s="198">
        <f t="shared" si="135"/>
        <v>14.247222926259784</v>
      </c>
      <c r="M339" s="188">
        <f t="shared" si="129"/>
        <v>14.1593323578049</v>
      </c>
      <c r="O339" s="200" t="s">
        <v>186</v>
      </c>
      <c r="P339" s="198">
        <f t="shared" si="130"/>
        <v>13.347943149969254</v>
      </c>
      <c r="Q339" s="198">
        <f t="shared" si="130"/>
        <v>13.075398092181659</v>
      </c>
      <c r="R339" s="198">
        <f t="shared" si="130"/>
        <v>13.387433781565294</v>
      </c>
      <c r="S339" s="188">
        <f t="shared" si="130"/>
        <v>14.134890127618233</v>
      </c>
      <c r="T339" s="127"/>
      <c r="U339" s="201" t="s">
        <v>186</v>
      </c>
      <c r="V339" s="202">
        <f t="shared" si="133"/>
        <v>13.214334589309239</v>
      </c>
      <c r="W339" s="188">
        <f t="shared" si="134"/>
        <v>13.760789811946569</v>
      </c>
      <c r="X339" s="127"/>
      <c r="Y339" s="201" t="s">
        <v>186</v>
      </c>
      <c r="Z339" s="189">
        <f t="shared" si="131"/>
        <v>13.482758977132258</v>
      </c>
    </row>
    <row r="340" spans="1:32" ht="13.5" thickBot="1">
      <c r="A340" s="181" t="s">
        <v>187</v>
      </c>
      <c r="B340" s="197">
        <f t="shared" ref="B340:L340" si="136">B140/1000/1.02</f>
        <v>13.570510085378579</v>
      </c>
      <c r="C340" s="198">
        <f t="shared" si="136"/>
        <v>13.345069513225914</v>
      </c>
      <c r="D340" s="198">
        <f t="shared" si="136"/>
        <v>13.053607562206247</v>
      </c>
      <c r="E340" s="198">
        <f t="shared" si="136"/>
        <v>12.771748234166704</v>
      </c>
      <c r="F340" s="198">
        <f t="shared" si="136"/>
        <v>12.979648698400467</v>
      </c>
      <c r="G340" s="198">
        <f t="shared" si="136"/>
        <v>12.871754067865989</v>
      </c>
      <c r="H340" s="198">
        <f t="shared" si="136"/>
        <v>12.871657333588228</v>
      </c>
      <c r="I340" s="198">
        <f t="shared" si="136"/>
        <v>13.349644561835197</v>
      </c>
      <c r="J340" s="198">
        <f t="shared" si="136"/>
        <v>13.542411159240748</v>
      </c>
      <c r="K340" s="198">
        <f t="shared" si="136"/>
        <v>13.848553575244162</v>
      </c>
      <c r="L340" s="198">
        <f t="shared" si="136"/>
        <v>14.077660362288418</v>
      </c>
      <c r="M340" s="188">
        <f t="shared" si="129"/>
        <v>13.965724149868064</v>
      </c>
      <c r="O340" s="200" t="s">
        <v>187</v>
      </c>
      <c r="P340" s="198">
        <f t="shared" si="130"/>
        <v>13.288933133979073</v>
      </c>
      <c r="Q340" s="198">
        <f t="shared" si="130"/>
        <v>12.957172274307089</v>
      </c>
      <c r="R340" s="198">
        <f t="shared" si="130"/>
        <v>13.243086378703978</v>
      </c>
      <c r="S340" s="188">
        <f t="shared" si="130"/>
        <v>13.974063214449902</v>
      </c>
      <c r="T340" s="127"/>
      <c r="U340" s="201" t="s">
        <v>187</v>
      </c>
      <c r="V340" s="202">
        <f t="shared" si="133"/>
        <v>13.114103704536587</v>
      </c>
      <c r="W340" s="188">
        <f t="shared" si="134"/>
        <v>13.564357775520792</v>
      </c>
      <c r="X340" s="127"/>
      <c r="Y340" s="201" t="s">
        <v>187</v>
      </c>
      <c r="Z340" s="189">
        <f t="shared" si="131"/>
        <v>13.313919340854106</v>
      </c>
      <c r="AB340" s="3"/>
      <c r="AC340" s="3"/>
      <c r="AD340" s="3"/>
      <c r="AE340" s="3"/>
      <c r="AF340" s="3"/>
    </row>
    <row r="341" spans="1:32" ht="13.5" thickBot="1">
      <c r="A341" s="181" t="s">
        <v>188</v>
      </c>
      <c r="B341" s="197">
        <f t="shared" ref="B341:L341" si="137">B141/1000/1.02</f>
        <v>14.505882352941176</v>
      </c>
      <c r="C341" s="198">
        <f t="shared" si="137"/>
        <v>0</v>
      </c>
      <c r="D341" s="198">
        <f t="shared" si="137"/>
        <v>12.329308884047443</v>
      </c>
      <c r="E341" s="198">
        <f t="shared" si="137"/>
        <v>0</v>
      </c>
      <c r="F341" s="198">
        <f t="shared" si="137"/>
        <v>12.962745098039218</v>
      </c>
      <c r="G341" s="198">
        <f t="shared" si="137"/>
        <v>13.79878048780488</v>
      </c>
      <c r="H341" s="198">
        <f t="shared" si="137"/>
        <v>0</v>
      </c>
      <c r="I341" s="198">
        <f t="shared" si="137"/>
        <v>0</v>
      </c>
      <c r="J341" s="198">
        <f t="shared" si="137"/>
        <v>0</v>
      </c>
      <c r="K341" s="198">
        <f t="shared" si="137"/>
        <v>12.127205882352941</v>
      </c>
      <c r="L341" s="198">
        <f t="shared" si="137"/>
        <v>0</v>
      </c>
      <c r="M341" s="188">
        <f t="shared" si="129"/>
        <v>0</v>
      </c>
      <c r="O341" s="200" t="s">
        <v>188</v>
      </c>
      <c r="P341" s="198">
        <f t="shared" si="130"/>
        <v>12.640247951032261</v>
      </c>
      <c r="Q341" s="198">
        <f t="shared" si="130"/>
        <v>13.549687751813055</v>
      </c>
      <c r="R341" s="198">
        <f t="shared" si="130"/>
        <v>0</v>
      </c>
      <c r="S341" s="188">
        <f t="shared" si="130"/>
        <v>12.127205882352941</v>
      </c>
      <c r="T341" s="127"/>
      <c r="U341" s="201" t="s">
        <v>188</v>
      </c>
      <c r="V341" s="202">
        <f t="shared" si="133"/>
        <v>13.192340304105008</v>
      </c>
      <c r="W341" s="188">
        <f t="shared" si="134"/>
        <v>12.127205882352941</v>
      </c>
      <c r="X341" s="127"/>
      <c r="Y341" s="201" t="s">
        <v>188</v>
      </c>
      <c r="Z341" s="189">
        <f t="shared" si="131"/>
        <v>12.936573428739582</v>
      </c>
      <c r="AB341" s="3"/>
      <c r="AC341" s="3"/>
      <c r="AD341" s="3"/>
      <c r="AE341" s="3"/>
      <c r="AF341" s="3"/>
    </row>
    <row r="342" spans="1:32" ht="13.5" thickBot="1">
      <c r="A342" s="181" t="s">
        <v>71</v>
      </c>
      <c r="B342" s="197">
        <f t="shared" ref="B342:L342" si="138">B142/1000/1.02</f>
        <v>10.335331321252045</v>
      </c>
      <c r="C342" s="198">
        <f t="shared" si="138"/>
        <v>10.484051502104503</v>
      </c>
      <c r="D342" s="198">
        <f t="shared" si="138"/>
        <v>10.621456483792535</v>
      </c>
      <c r="E342" s="198">
        <f t="shared" si="138"/>
        <v>10.504006157392428</v>
      </c>
      <c r="F342" s="198">
        <f t="shared" si="138"/>
        <v>10.801012885210401</v>
      </c>
      <c r="G342" s="198">
        <f t="shared" si="138"/>
        <v>10.988382199024628</v>
      </c>
      <c r="H342" s="198">
        <f t="shared" si="138"/>
        <v>10.731776185868094</v>
      </c>
      <c r="I342" s="198">
        <f t="shared" si="138"/>
        <v>10.81916717875631</v>
      </c>
      <c r="J342" s="198">
        <f t="shared" si="138"/>
        <v>11.179078908795788</v>
      </c>
      <c r="K342" s="198">
        <f t="shared" si="138"/>
        <v>11.411102585698618</v>
      </c>
      <c r="L342" s="198">
        <f t="shared" si="138"/>
        <v>11.563207862640672</v>
      </c>
      <c r="M342" s="188">
        <f t="shared" si="129"/>
        <v>11.552656857005871</v>
      </c>
      <c r="O342" s="200" t="s">
        <v>71</v>
      </c>
      <c r="P342" s="198">
        <f t="shared" si="130"/>
        <v>10.497426436783742</v>
      </c>
      <c r="Q342" s="198">
        <f t="shared" si="130"/>
        <v>10.839406819564427</v>
      </c>
      <c r="R342" s="198">
        <f t="shared" si="130"/>
        <v>10.903202299637972</v>
      </c>
      <c r="S342" s="188">
        <f t="shared" si="130"/>
        <v>11.50910523565868</v>
      </c>
      <c r="T342" s="127"/>
      <c r="U342" s="201" t="s">
        <v>71</v>
      </c>
      <c r="V342" s="202">
        <f t="shared" si="133"/>
        <v>10.666834662852411</v>
      </c>
      <c r="W342" s="188">
        <f t="shared" si="134"/>
        <v>11.210545067376176</v>
      </c>
      <c r="X342" s="127"/>
      <c r="Y342" s="201" t="s">
        <v>71</v>
      </c>
      <c r="Z342" s="189">
        <f t="shared" si="131"/>
        <v>10.955349530996644</v>
      </c>
      <c r="AB342" s="3"/>
      <c r="AC342" s="3"/>
      <c r="AD342" s="3"/>
      <c r="AE342" s="3"/>
      <c r="AF342" s="3"/>
    </row>
    <row r="343" spans="1:32" ht="13.5" thickBot="1">
      <c r="A343" s="183" t="s">
        <v>189</v>
      </c>
      <c r="B343" s="204">
        <f t="shared" ref="B343:L343" si="139">B143/1000/1.02</f>
        <v>12.63478512701967</v>
      </c>
      <c r="C343" s="205">
        <f t="shared" si="139"/>
        <v>12.649019879507023</v>
      </c>
      <c r="D343" s="205">
        <f t="shared" si="139"/>
        <v>12.58572016805422</v>
      </c>
      <c r="E343" s="205">
        <f t="shared" si="139"/>
        <v>12.257789052756374</v>
      </c>
      <c r="F343" s="205">
        <f t="shared" si="139"/>
        <v>12.587965420641845</v>
      </c>
      <c r="G343" s="205">
        <f t="shared" si="139"/>
        <v>12.656851595024813</v>
      </c>
      <c r="H343" s="205">
        <f t="shared" si="139"/>
        <v>12.511290232761532</v>
      </c>
      <c r="I343" s="205">
        <f t="shared" si="139"/>
        <v>12.704202557819633</v>
      </c>
      <c r="J343" s="205">
        <f t="shared" si="139"/>
        <v>12.801082689583641</v>
      </c>
      <c r="K343" s="205">
        <f t="shared" si="139"/>
        <v>13.001301967198291</v>
      </c>
      <c r="L343" s="205">
        <f t="shared" si="139"/>
        <v>13.140065324914215</v>
      </c>
      <c r="M343" s="188">
        <f t="shared" si="129"/>
        <v>13.256511132254422</v>
      </c>
      <c r="O343" s="207" t="s">
        <v>189</v>
      </c>
      <c r="P343" s="205">
        <f t="shared" si="130"/>
        <v>12.61838974002753</v>
      </c>
      <c r="Q343" s="205">
        <f t="shared" si="130"/>
        <v>12.590914118661582</v>
      </c>
      <c r="R343" s="205">
        <f t="shared" si="130"/>
        <v>12.66240564126689</v>
      </c>
      <c r="S343" s="188">
        <f t="shared" si="130"/>
        <v>13.124932460098</v>
      </c>
      <c r="T343" s="127"/>
      <c r="U343" s="208" t="s">
        <v>189</v>
      </c>
      <c r="V343" s="209">
        <f t="shared" si="133"/>
        <v>12.604525256957311</v>
      </c>
      <c r="W343" s="188">
        <f t="shared" si="134"/>
        <v>12.883266979215064</v>
      </c>
      <c r="X343" s="127"/>
      <c r="Y343" s="208" t="s">
        <v>189</v>
      </c>
      <c r="Z343" s="189">
        <f t="shared" si="131"/>
        <v>12.73878868601631</v>
      </c>
      <c r="AB343" s="3"/>
      <c r="AC343" s="3"/>
      <c r="AD343" s="3"/>
      <c r="AE343" s="3"/>
      <c r="AF343" s="3"/>
    </row>
    <row r="344" spans="1:32">
      <c r="AB344" s="3"/>
      <c r="AC344" s="3"/>
      <c r="AD344" s="3"/>
      <c r="AE344" s="3"/>
      <c r="AF344" s="3"/>
    </row>
    <row r="345" spans="1:32" ht="16.5" thickBot="1">
      <c r="A345" s="132">
        <v>2018</v>
      </c>
      <c r="B345" s="127"/>
      <c r="C345" s="127"/>
      <c r="D345" s="127"/>
      <c r="E345" s="127"/>
      <c r="F345" s="127"/>
      <c r="G345" s="127"/>
      <c r="H345" s="127"/>
      <c r="I345" s="127"/>
      <c r="J345" s="127"/>
      <c r="K345" s="127"/>
      <c r="L345" s="127"/>
      <c r="M345" s="131" t="s">
        <v>193</v>
      </c>
      <c r="O345" s="132">
        <v>2018</v>
      </c>
      <c r="P345" s="134" t="s">
        <v>163</v>
      </c>
      <c r="Q345" s="134"/>
      <c r="R345" s="134"/>
      <c r="S345" s="134"/>
      <c r="T345" s="127"/>
      <c r="U345" s="132">
        <v>2018</v>
      </c>
      <c r="V345" s="134" t="s">
        <v>164</v>
      </c>
      <c r="W345" s="134"/>
      <c r="X345" s="127"/>
      <c r="Y345" s="132">
        <v>2018</v>
      </c>
      <c r="Z345" s="127"/>
      <c r="AB345" s="3"/>
      <c r="AC345" s="3"/>
      <c r="AD345" s="3"/>
      <c r="AE345" s="3"/>
      <c r="AF345" s="3"/>
    </row>
    <row r="346" spans="1:32" ht="14.25" thickBot="1">
      <c r="A346" s="136"/>
      <c r="B346" s="137" t="s">
        <v>166</v>
      </c>
      <c r="C346" s="137" t="s">
        <v>167</v>
      </c>
      <c r="D346" s="137" t="s">
        <v>168</v>
      </c>
      <c r="E346" s="137" t="s">
        <v>169</v>
      </c>
      <c r="F346" s="137" t="s">
        <v>170</v>
      </c>
      <c r="G346" s="137" t="s">
        <v>171</v>
      </c>
      <c r="H346" s="137" t="s">
        <v>172</v>
      </c>
      <c r="I346" s="137" t="s">
        <v>173</v>
      </c>
      <c r="J346" s="137" t="s">
        <v>174</v>
      </c>
      <c r="K346" s="137" t="s">
        <v>175</v>
      </c>
      <c r="L346" s="137" t="s">
        <v>176</v>
      </c>
      <c r="M346" s="138" t="s">
        <v>177</v>
      </c>
      <c r="O346" s="139"/>
      <c r="P346" s="137" t="s">
        <v>178</v>
      </c>
      <c r="Q346" s="137" t="s">
        <v>179</v>
      </c>
      <c r="R346" s="137" t="s">
        <v>180</v>
      </c>
      <c r="S346" s="138" t="s">
        <v>181</v>
      </c>
      <c r="T346" s="127"/>
      <c r="U346" s="139"/>
      <c r="V346" s="137" t="s">
        <v>182</v>
      </c>
      <c r="W346" s="138" t="s">
        <v>183</v>
      </c>
      <c r="X346" s="127"/>
      <c r="Y346" s="139"/>
      <c r="Z346" s="185" t="s">
        <v>184</v>
      </c>
      <c r="AB346" s="3"/>
      <c r="AC346" s="3"/>
      <c r="AD346" s="3"/>
      <c r="AE346" s="3"/>
      <c r="AF346" s="3"/>
    </row>
    <row r="347" spans="1:32" ht="13.5" thickBot="1">
      <c r="A347" s="143" t="s">
        <v>185</v>
      </c>
      <c r="B347" s="186">
        <f>(B147/1000)/1.02</f>
        <v>13.210992981986784</v>
      </c>
      <c r="C347" s="187">
        <f>(C147/1000)/1.02</f>
        <v>13.267902689975569</v>
      </c>
      <c r="D347" s="187">
        <f>(D147/1000)/1.02</f>
        <v>13.21698598994506</v>
      </c>
      <c r="E347" s="187">
        <f t="shared" ref="E347:F353" si="140">E147/1000/1.02</f>
        <v>13.250926178656153</v>
      </c>
      <c r="F347" s="187">
        <f t="shared" si="140"/>
        <v>13.280404212110131</v>
      </c>
      <c r="G347" s="187">
        <v>13.222344702435999</v>
      </c>
      <c r="H347" s="187">
        <v>12.934055693806535</v>
      </c>
      <c r="I347" s="187">
        <f t="shared" ref="I347:L353" si="141">I147/1000/1.02</f>
        <v>13.04703945658617</v>
      </c>
      <c r="J347" s="187">
        <f t="shared" si="141"/>
        <v>12.960239810685952</v>
      </c>
      <c r="K347" s="187">
        <f t="shared" si="141"/>
        <v>13.024611457182344</v>
      </c>
      <c r="L347" s="187">
        <f t="shared" si="141"/>
        <v>12.831218303089067</v>
      </c>
      <c r="M347" s="188">
        <f t="shared" ref="M347:M353" si="142">(M147/1000)/1.02</f>
        <v>12.845669612500837</v>
      </c>
      <c r="O347" s="152" t="s">
        <v>185</v>
      </c>
      <c r="P347" s="186">
        <f t="shared" ref="P347:S353" si="143">(P147/1000)/1.02</f>
        <v>13.230221012323254</v>
      </c>
      <c r="Q347" s="187">
        <f t="shared" si="143"/>
        <v>13.250178349054238</v>
      </c>
      <c r="R347" s="187">
        <f t="shared" si="143"/>
        <v>12.982727234948083</v>
      </c>
      <c r="S347" s="187">
        <f t="shared" si="143"/>
        <v>12.910420248951832</v>
      </c>
      <c r="T347" s="127"/>
      <c r="U347" s="152" t="s">
        <v>185</v>
      </c>
      <c r="V347" s="186">
        <f t="shared" ref="V347:W353" si="144">(V147/1000)/1.02</f>
        <v>13.240202825385905</v>
      </c>
      <c r="W347" s="186">
        <f t="shared" si="144"/>
        <v>12.947732227895957</v>
      </c>
      <c r="X347" s="127"/>
      <c r="Y347" s="152" t="s">
        <v>185</v>
      </c>
      <c r="Z347" s="189">
        <f t="shared" ref="Z347:Z353" si="145">(Z147/1000)/1.02</f>
        <v>13.100888680274187</v>
      </c>
      <c r="AB347" s="3"/>
      <c r="AC347" s="3"/>
      <c r="AD347" s="3"/>
      <c r="AE347" s="3"/>
      <c r="AF347" s="3"/>
    </row>
    <row r="348" spans="1:32" ht="13.5" thickBot="1">
      <c r="A348" s="177" t="s">
        <v>190</v>
      </c>
      <c r="B348" s="186">
        <f t="shared" ref="B348:C353" si="146">(B148/1000)/1.02</f>
        <v>13.262998007807239</v>
      </c>
      <c r="C348" s="187">
        <f t="shared" si="146"/>
        <v>13.221897350828796</v>
      </c>
      <c r="D348" s="187">
        <f t="shared" ref="D348:D353" si="147">D148/1000/1.02</f>
        <v>13.158673340932493</v>
      </c>
      <c r="E348" s="187">
        <f t="shared" si="140"/>
        <v>13.575067388258171</v>
      </c>
      <c r="F348" s="187">
        <f t="shared" si="140"/>
        <v>13.311817223832758</v>
      </c>
      <c r="G348" s="187">
        <v>13.133054758094501</v>
      </c>
      <c r="H348" s="187">
        <v>12.576316997167146</v>
      </c>
      <c r="I348" s="187">
        <f t="shared" si="141"/>
        <v>13.434256088613374</v>
      </c>
      <c r="J348" s="187">
        <f t="shared" si="141"/>
        <v>13.173224076538608</v>
      </c>
      <c r="K348" s="187">
        <f t="shared" si="141"/>
        <v>13.537711469938516</v>
      </c>
      <c r="L348" s="187">
        <f t="shared" si="141"/>
        <v>12.864646024671902</v>
      </c>
      <c r="M348" s="188">
        <f t="shared" si="142"/>
        <v>13.678657096171797</v>
      </c>
      <c r="O348" s="193" t="s">
        <v>190</v>
      </c>
      <c r="P348" s="186">
        <f t="shared" si="143"/>
        <v>13.215926465449918</v>
      </c>
      <c r="Q348" s="187">
        <f t="shared" si="143"/>
        <v>13.378442858407467</v>
      </c>
      <c r="R348" s="187">
        <f t="shared" si="143"/>
        <v>13.125179115444075</v>
      </c>
      <c r="S348" s="187">
        <f t="shared" si="143"/>
        <v>13.378226863347018</v>
      </c>
      <c r="T348" s="127"/>
      <c r="U348" s="194" t="s">
        <v>190</v>
      </c>
      <c r="V348" s="186">
        <f t="shared" si="144"/>
        <v>13.290659161767946</v>
      </c>
      <c r="W348" s="186">
        <f t="shared" si="144"/>
        <v>13.25267330202043</v>
      </c>
      <c r="X348" s="127"/>
      <c r="Y348" s="194" t="s">
        <v>190</v>
      </c>
      <c r="Z348" s="189">
        <f t="shared" si="145"/>
        <v>13.268087874883426</v>
      </c>
      <c r="AB348" s="3"/>
      <c r="AC348" s="3"/>
      <c r="AD348" s="3"/>
      <c r="AE348" s="3"/>
      <c r="AF348" s="3"/>
    </row>
    <row r="349" spans="1:32" ht="13.5" thickBot="1">
      <c r="A349" s="181" t="s">
        <v>186</v>
      </c>
      <c r="B349" s="186">
        <f t="shared" si="146"/>
        <v>14.081125630094927</v>
      </c>
      <c r="C349" s="187">
        <f t="shared" si="146"/>
        <v>14.019438695151617</v>
      </c>
      <c r="D349" s="187">
        <f t="shared" si="147"/>
        <v>13.905002716285976</v>
      </c>
      <c r="E349" s="187">
        <f t="shared" si="140"/>
        <v>13.938057954940964</v>
      </c>
      <c r="F349" s="187">
        <f t="shared" si="140"/>
        <v>13.917491039673504</v>
      </c>
      <c r="G349" s="187">
        <v>13.866172722817</v>
      </c>
      <c r="H349" s="187">
        <v>13.734700206948389</v>
      </c>
      <c r="I349" s="187">
        <f t="shared" si="141"/>
        <v>14.005586505779467</v>
      </c>
      <c r="J349" s="187">
        <f t="shared" si="141"/>
        <v>13.899131266022897</v>
      </c>
      <c r="K349" s="187">
        <f t="shared" si="141"/>
        <v>14.000874588825351</v>
      </c>
      <c r="L349" s="187">
        <f t="shared" si="141"/>
        <v>13.865071294018906</v>
      </c>
      <c r="M349" s="188">
        <f t="shared" si="142"/>
        <v>13.814563402703643</v>
      </c>
      <c r="O349" s="200" t="s">
        <v>186</v>
      </c>
      <c r="P349" s="186">
        <f t="shared" si="143"/>
        <v>14.003403562374526</v>
      </c>
      <c r="Q349" s="187">
        <f t="shared" si="143"/>
        <v>13.906122824326985</v>
      </c>
      <c r="R349" s="187">
        <f t="shared" si="143"/>
        <v>13.884604254748531</v>
      </c>
      <c r="S349" s="187">
        <f t="shared" si="143"/>
        <v>13.903640827447211</v>
      </c>
      <c r="T349" s="127"/>
      <c r="U349" s="201" t="s">
        <v>186</v>
      </c>
      <c r="V349" s="186">
        <f t="shared" si="144"/>
        <v>13.955995915606531</v>
      </c>
      <c r="W349" s="186">
        <f t="shared" si="144"/>
        <v>13.893678068552234</v>
      </c>
      <c r="X349" s="127"/>
      <c r="Y349" s="201" t="s">
        <v>186</v>
      </c>
      <c r="Z349" s="189">
        <f t="shared" si="145"/>
        <v>13.927870145254836</v>
      </c>
      <c r="AB349" s="3"/>
      <c r="AC349" s="3"/>
      <c r="AD349" s="3"/>
      <c r="AE349" s="3"/>
      <c r="AF349" s="3"/>
    </row>
    <row r="350" spans="1:32" ht="13.5" thickBot="1">
      <c r="A350" s="181" t="s">
        <v>187</v>
      </c>
      <c r="B350" s="186">
        <f t="shared" si="146"/>
        <v>13.916737957138787</v>
      </c>
      <c r="C350" s="187">
        <f t="shared" si="146"/>
        <v>13.904369707393043</v>
      </c>
      <c r="D350" s="187">
        <f t="shared" si="147"/>
        <v>13.800414180422669</v>
      </c>
      <c r="E350" s="187">
        <f t="shared" si="140"/>
        <v>13.858650865911043</v>
      </c>
      <c r="F350" s="187">
        <f t="shared" si="140"/>
        <v>13.822482099473179</v>
      </c>
      <c r="G350" s="187">
        <v>13.769766264292601</v>
      </c>
      <c r="H350" s="187">
        <v>13.641307443384223</v>
      </c>
      <c r="I350" s="187">
        <f t="shared" si="141"/>
        <v>13.954571755536971</v>
      </c>
      <c r="J350" s="187">
        <f t="shared" si="141"/>
        <v>13.764841014636522</v>
      </c>
      <c r="K350" s="187">
        <f t="shared" si="141"/>
        <v>13.88438973095643</v>
      </c>
      <c r="L350" s="187">
        <f t="shared" si="141"/>
        <v>13.709127327728359</v>
      </c>
      <c r="M350" s="188">
        <f t="shared" si="142"/>
        <v>13.627399039649136</v>
      </c>
      <c r="O350" s="200" t="s">
        <v>187</v>
      </c>
      <c r="P350" s="186">
        <f t="shared" si="143"/>
        <v>13.870468141833136</v>
      </c>
      <c r="Q350" s="187">
        <f t="shared" si="143"/>
        <v>13.817948306824341</v>
      </c>
      <c r="R350" s="187">
        <f t="shared" si="143"/>
        <v>13.796716837212617</v>
      </c>
      <c r="S350" s="187">
        <f t="shared" si="143"/>
        <v>13.746510233463953</v>
      </c>
      <c r="T350" s="127"/>
      <c r="U350" s="201" t="s">
        <v>187</v>
      </c>
      <c r="V350" s="186">
        <f t="shared" si="144"/>
        <v>13.842174551678157</v>
      </c>
      <c r="W350" s="186">
        <f t="shared" si="144"/>
        <v>13.771834294001557</v>
      </c>
      <c r="X350" s="127"/>
      <c r="Y350" s="201" t="s">
        <v>187</v>
      </c>
      <c r="Z350" s="189">
        <f t="shared" si="145"/>
        <v>13.810381507009129</v>
      </c>
      <c r="AB350" s="3"/>
      <c r="AC350" s="3"/>
      <c r="AD350" s="3"/>
      <c r="AE350" s="3"/>
      <c r="AF350" s="3"/>
    </row>
    <row r="351" spans="1:32" ht="13.5" thickBot="1">
      <c r="A351" s="181" t="s">
        <v>188</v>
      </c>
      <c r="B351" s="186">
        <f t="shared" si="146"/>
        <v>0</v>
      </c>
      <c r="C351" s="187">
        <f t="shared" si="146"/>
        <v>11.440558823529413</v>
      </c>
      <c r="D351" s="187">
        <f t="shared" si="147"/>
        <v>0</v>
      </c>
      <c r="E351" s="187">
        <f t="shared" si="140"/>
        <v>13.63885294117647</v>
      </c>
      <c r="F351" s="187">
        <f t="shared" si="140"/>
        <v>0</v>
      </c>
      <c r="G351" s="187">
        <f>G151/1000/1.02</f>
        <v>0</v>
      </c>
      <c r="H351" s="187">
        <v>10.073823529411763</v>
      </c>
      <c r="I351" s="187">
        <f t="shared" si="141"/>
        <v>10.203708683473387</v>
      </c>
      <c r="J351" s="187">
        <f t="shared" si="141"/>
        <v>0</v>
      </c>
      <c r="K351" s="187">
        <f t="shared" si="141"/>
        <v>0</v>
      </c>
      <c r="L351" s="187">
        <f t="shared" si="141"/>
        <v>11.636274509803922</v>
      </c>
      <c r="M351" s="188">
        <f t="shared" si="142"/>
        <v>0</v>
      </c>
      <c r="O351" s="200" t="s">
        <v>188</v>
      </c>
      <c r="P351" s="186">
        <f t="shared" si="143"/>
        <v>11.440558823529413</v>
      </c>
      <c r="Q351" s="187">
        <f t="shared" si="143"/>
        <v>13.63885294117647</v>
      </c>
      <c r="R351" s="187">
        <f t="shared" si="143"/>
        <v>10.162628727770178</v>
      </c>
      <c r="S351" s="187">
        <f t="shared" si="143"/>
        <v>11.636274509803922</v>
      </c>
      <c r="T351" s="127"/>
      <c r="U351" s="201" t="s">
        <v>188</v>
      </c>
      <c r="V351" s="186">
        <f t="shared" si="144"/>
        <v>12.010065071624505</v>
      </c>
      <c r="W351" s="186">
        <f t="shared" si="144"/>
        <v>11.428922518221949</v>
      </c>
      <c r="X351" s="127"/>
      <c r="Y351" s="201" t="s">
        <v>188</v>
      </c>
      <c r="Z351" s="189">
        <f t="shared" si="145"/>
        <v>11.46344406725448</v>
      </c>
      <c r="AB351" s="3"/>
      <c r="AC351" s="3"/>
      <c r="AD351" s="3"/>
      <c r="AE351" s="3"/>
      <c r="AF351" s="3"/>
    </row>
    <row r="352" spans="1:32" ht="13.5" thickBot="1">
      <c r="A352" s="181" t="s">
        <v>71</v>
      </c>
      <c r="B352" s="186">
        <f t="shared" si="146"/>
        <v>11.500111872875923</v>
      </c>
      <c r="C352" s="187">
        <f t="shared" si="146"/>
        <v>11.616046597092371</v>
      </c>
      <c r="D352" s="187">
        <f t="shared" si="147"/>
        <v>11.759944683598498</v>
      </c>
      <c r="E352" s="187">
        <f t="shared" si="140"/>
        <v>11.778304725109447</v>
      </c>
      <c r="F352" s="187">
        <f t="shared" si="140"/>
        <v>11.766320576879693</v>
      </c>
      <c r="G352" s="187">
        <v>11.7553924512841</v>
      </c>
      <c r="H352" s="187">
        <v>11.443444969882435</v>
      </c>
      <c r="I352" s="187">
        <f t="shared" si="141"/>
        <v>11.22299718109044</v>
      </c>
      <c r="J352" s="187">
        <f t="shared" si="141"/>
        <v>11.328373576964433</v>
      </c>
      <c r="K352" s="187">
        <f t="shared" si="141"/>
        <v>11.364356695027411</v>
      </c>
      <c r="L352" s="187">
        <f t="shared" si="141"/>
        <v>10.977300692511097</v>
      </c>
      <c r="M352" s="188">
        <f t="shared" si="142"/>
        <v>10.863588812907926</v>
      </c>
      <c r="O352" s="200" t="s">
        <v>71</v>
      </c>
      <c r="P352" s="186">
        <f t="shared" si="143"/>
        <v>11.621748419941399</v>
      </c>
      <c r="Q352" s="187">
        <f t="shared" si="143"/>
        <v>11.766660911583049</v>
      </c>
      <c r="R352" s="187">
        <f t="shared" si="143"/>
        <v>11.32876130194987</v>
      </c>
      <c r="S352" s="187">
        <f t="shared" si="143"/>
        <v>11.103390376311644</v>
      </c>
      <c r="T352" s="127"/>
      <c r="U352" s="201" t="s">
        <v>71</v>
      </c>
      <c r="V352" s="186">
        <f t="shared" si="144"/>
        <v>11.691886194190069</v>
      </c>
      <c r="W352" s="186">
        <f t="shared" si="144"/>
        <v>11.217244325839276</v>
      </c>
      <c r="X352" s="127"/>
      <c r="Y352" s="201" t="s">
        <v>71</v>
      </c>
      <c r="Z352" s="189">
        <f t="shared" si="145"/>
        <v>11.446222602838885</v>
      </c>
      <c r="AB352" s="3"/>
      <c r="AC352" s="3"/>
      <c r="AD352" s="3"/>
      <c r="AE352" s="3"/>
      <c r="AF352" s="3"/>
    </row>
    <row r="353" spans="1:32" ht="13.5" thickBot="1">
      <c r="A353" s="183" t="s">
        <v>189</v>
      </c>
      <c r="B353" s="186">
        <f t="shared" si="146"/>
        <v>13.201520864243111</v>
      </c>
      <c r="C353" s="187">
        <f t="shared" si="146"/>
        <v>13.256447251882694</v>
      </c>
      <c r="D353" s="187">
        <f t="shared" si="147"/>
        <v>13.257334758361887</v>
      </c>
      <c r="E353" s="187">
        <f t="shared" si="140"/>
        <v>13.29275555931981</v>
      </c>
      <c r="F353" s="187">
        <f t="shared" si="140"/>
        <v>13.31304072340701</v>
      </c>
      <c r="G353" s="187">
        <v>13.300815170088001</v>
      </c>
      <c r="H353" s="187">
        <v>13.117576915975153</v>
      </c>
      <c r="I353" s="187">
        <f t="shared" si="141"/>
        <v>13.188962051342621</v>
      </c>
      <c r="J353" s="187">
        <f t="shared" si="141"/>
        <v>13.17063461887297</v>
      </c>
      <c r="K353" s="187">
        <f t="shared" si="141"/>
        <v>13.309576354698692</v>
      </c>
      <c r="L353" s="187">
        <f t="shared" si="141"/>
        <v>13.22928378273399</v>
      </c>
      <c r="M353" s="188">
        <f t="shared" si="142"/>
        <v>13.311725222054188</v>
      </c>
      <c r="O353" s="207" t="s">
        <v>189</v>
      </c>
      <c r="P353" s="186">
        <f t="shared" si="143"/>
        <v>13.237739001698655</v>
      </c>
      <c r="Q353" s="187">
        <f t="shared" si="143"/>
        <v>13.302139435141676</v>
      </c>
      <c r="R353" s="187">
        <f t="shared" si="143"/>
        <v>13.157762681830592</v>
      </c>
      <c r="S353" s="187">
        <f t="shared" si="143"/>
        <v>13.282099216296503</v>
      </c>
      <c r="T353" s="127"/>
      <c r="U353" s="208" t="s">
        <v>189</v>
      </c>
      <c r="V353" s="186">
        <f t="shared" si="144"/>
        <v>13.271829591742092</v>
      </c>
      <c r="W353" s="186">
        <f t="shared" si="144"/>
        <v>13.216915967312961</v>
      </c>
      <c r="X353" s="127"/>
      <c r="Y353" s="208" t="s">
        <v>189</v>
      </c>
      <c r="Z353" s="189">
        <f t="shared" si="145"/>
        <v>13.24517203908456</v>
      </c>
      <c r="AB353" s="3"/>
      <c r="AC353" s="3"/>
      <c r="AD353" s="3"/>
      <c r="AE353" s="3"/>
      <c r="AF353" s="3"/>
    </row>
    <row r="354" spans="1:32">
      <c r="AB354" s="3"/>
      <c r="AC354" s="3"/>
      <c r="AD354" s="3"/>
      <c r="AE354" s="3"/>
      <c r="AF354" s="3"/>
    </row>
    <row r="355" spans="1:32" ht="16.5" thickBot="1">
      <c r="A355" s="132">
        <v>2019</v>
      </c>
      <c r="B355" s="127"/>
      <c r="C355" s="127"/>
      <c r="D355" s="127"/>
      <c r="E355" s="127"/>
      <c r="F355" s="127"/>
      <c r="G355" s="127"/>
      <c r="H355" s="127"/>
      <c r="I355" s="127"/>
      <c r="J355" s="127"/>
      <c r="K355" s="127"/>
      <c r="L355" s="127"/>
      <c r="M355" s="131" t="s">
        <v>193</v>
      </c>
      <c r="O355" s="132">
        <v>2019</v>
      </c>
      <c r="P355" s="134" t="s">
        <v>163</v>
      </c>
      <c r="Q355" s="134"/>
      <c r="R355" s="134"/>
      <c r="S355" s="134"/>
      <c r="T355" s="127"/>
      <c r="U355" s="132">
        <v>2019</v>
      </c>
      <c r="V355" s="134" t="s">
        <v>164</v>
      </c>
      <c r="W355" s="134"/>
      <c r="X355" s="127"/>
      <c r="Y355" s="132">
        <v>2019</v>
      </c>
      <c r="Z355" s="127"/>
      <c r="AB355" s="3"/>
      <c r="AC355" s="3"/>
      <c r="AD355" s="3"/>
      <c r="AE355" s="3"/>
      <c r="AF355" s="3"/>
    </row>
    <row r="356" spans="1:32" ht="14.25" thickBot="1">
      <c r="A356" s="136"/>
      <c r="B356" s="137" t="s">
        <v>166</v>
      </c>
      <c r="C356" s="137" t="s">
        <v>167</v>
      </c>
      <c r="D356" s="137" t="s">
        <v>168</v>
      </c>
      <c r="E356" s="137" t="s">
        <v>169</v>
      </c>
      <c r="F356" s="137" t="s">
        <v>170</v>
      </c>
      <c r="G356" s="137" t="s">
        <v>171</v>
      </c>
      <c r="H356" s="137" t="s">
        <v>172</v>
      </c>
      <c r="I356" s="137" t="s">
        <v>173</v>
      </c>
      <c r="J356" s="137" t="s">
        <v>174</v>
      </c>
      <c r="K356" s="137" t="s">
        <v>175</v>
      </c>
      <c r="L356" s="137" t="s">
        <v>176</v>
      </c>
      <c r="M356" s="138" t="s">
        <v>177</v>
      </c>
      <c r="O356" s="139"/>
      <c r="P356" s="137" t="s">
        <v>178</v>
      </c>
      <c r="Q356" s="137" t="s">
        <v>179</v>
      </c>
      <c r="R356" s="137" t="s">
        <v>180</v>
      </c>
      <c r="S356" s="138" t="s">
        <v>181</v>
      </c>
      <c r="T356" s="127"/>
      <c r="U356" s="139"/>
      <c r="V356" s="137" t="s">
        <v>182</v>
      </c>
      <c r="W356" s="138" t="s">
        <v>183</v>
      </c>
      <c r="X356" s="127"/>
      <c r="Y356" s="139"/>
      <c r="Z356" s="185" t="s">
        <v>184</v>
      </c>
      <c r="AB356" s="3"/>
      <c r="AC356" s="3"/>
      <c r="AD356" s="3"/>
      <c r="AE356" s="3"/>
      <c r="AF356" s="3"/>
    </row>
    <row r="357" spans="1:32" ht="13.5" thickBot="1">
      <c r="A357" s="143" t="s">
        <v>185</v>
      </c>
      <c r="B357" s="186">
        <f>(B157/1000)/1.02</f>
        <v>12.840200151573482</v>
      </c>
      <c r="C357" s="187">
        <f>(C157/1000)/1.02</f>
        <v>12.435461820720546</v>
      </c>
      <c r="D357" s="187">
        <f>(D157/1000)/1.02</f>
        <v>12.454421208857266</v>
      </c>
      <c r="E357" s="187">
        <f t="shared" ref="E357:L360" si="148">E157/1000/1.02</f>
        <v>12.192941607993269</v>
      </c>
      <c r="F357" s="187">
        <f t="shared" si="148"/>
        <v>12.103655381566083</v>
      </c>
      <c r="G357" s="187">
        <f t="shared" si="148"/>
        <v>11.754098975174413</v>
      </c>
      <c r="H357" s="187">
        <f t="shared" si="148"/>
        <v>11.069761908323068</v>
      </c>
      <c r="I357" s="187">
        <f t="shared" si="148"/>
        <v>11.568464244921939</v>
      </c>
      <c r="J357" s="187">
        <f t="shared" si="148"/>
        <v>11.466246631601745</v>
      </c>
      <c r="K357" s="187">
        <f t="shared" si="148"/>
        <v>11.566402167245691</v>
      </c>
      <c r="L357" s="187">
        <f t="shared" si="148"/>
        <v>11.88111366108823</v>
      </c>
      <c r="M357" s="188">
        <f t="shared" ref="M357:M363" si="149">(M157/1000)/1.02</f>
        <v>11.982655955662679</v>
      </c>
      <c r="O357" s="152" t="s">
        <v>185</v>
      </c>
      <c r="P357" s="186">
        <f t="shared" ref="P357:S363" si="150">(P157/1000)/1.02</f>
        <v>12.351862737247693</v>
      </c>
      <c r="Q357" s="187">
        <f t="shared" si="150"/>
        <v>12.020635270610711</v>
      </c>
      <c r="R357" s="187">
        <f t="shared" si="150"/>
        <v>11.349430438271405</v>
      </c>
      <c r="S357" s="187">
        <f t="shared" si="150"/>
        <v>11.7936494891031</v>
      </c>
      <c r="T357" s="127"/>
      <c r="U357" s="152" t="s">
        <v>185</v>
      </c>
      <c r="V357" s="186">
        <f t="shared" ref="V357:W363" si="151">(V157/1000)/1.02</f>
        <v>12.304688422400709</v>
      </c>
      <c r="W357" s="186">
        <f t="shared" si="151"/>
        <v>11.598475332529967</v>
      </c>
      <c r="X357" s="127"/>
      <c r="Y357" s="152" t="s">
        <v>185</v>
      </c>
      <c r="Z357" s="189">
        <f t="shared" ref="Z357:Z363" si="152">(Z157/1000)/1.02</f>
        <v>11.932440467099813</v>
      </c>
      <c r="AB357" s="3"/>
      <c r="AC357" s="3"/>
      <c r="AD357" s="3"/>
      <c r="AE357" s="3"/>
      <c r="AF357" s="3"/>
    </row>
    <row r="358" spans="1:32" ht="13.5" thickBot="1">
      <c r="A358" s="177" t="s">
        <v>190</v>
      </c>
      <c r="B358" s="186">
        <f t="shared" ref="B358:C363" si="153">(B158/1000)/1.02</f>
        <v>12.733558071831727</v>
      </c>
      <c r="C358" s="187">
        <f t="shared" si="153"/>
        <v>12.775578057380992</v>
      </c>
      <c r="D358" s="187">
        <f t="shared" ref="D358:D363" si="154">D158/1000/1.02</f>
        <v>12.156907737924437</v>
      </c>
      <c r="E358" s="187">
        <f t="shared" si="148"/>
        <v>12.252025732207244</v>
      </c>
      <c r="F358" s="187">
        <f t="shared" si="148"/>
        <v>12.071152733964251</v>
      </c>
      <c r="G358" s="187">
        <f t="shared" si="148"/>
        <v>11.554480496968523</v>
      </c>
      <c r="H358" s="187">
        <f t="shared" si="148"/>
        <v>10.926726826570819</v>
      </c>
      <c r="I358" s="187">
        <f t="shared" si="148"/>
        <v>11.778989150498914</v>
      </c>
      <c r="J358" s="187">
        <f t="shared" si="148"/>
        <v>11.340147970105074</v>
      </c>
      <c r="K358" s="187">
        <f t="shared" si="148"/>
        <v>11.82392016502914</v>
      </c>
      <c r="L358" s="187">
        <f t="shared" si="148"/>
        <v>12.084139277933398</v>
      </c>
      <c r="M358" s="188">
        <f t="shared" si="149"/>
        <v>11.972370619763987</v>
      </c>
      <c r="O358" s="193" t="s">
        <v>190</v>
      </c>
      <c r="P358" s="186">
        <f t="shared" si="150"/>
        <v>12.338145078002844</v>
      </c>
      <c r="Q358" s="187">
        <f t="shared" si="150"/>
        <v>11.998682032949166</v>
      </c>
      <c r="R358" s="187">
        <f t="shared" si="150"/>
        <v>11.33246906602608</v>
      </c>
      <c r="S358" s="187">
        <f t="shared" si="150"/>
        <v>11.877647352865502</v>
      </c>
      <c r="T358" s="127"/>
      <c r="U358" s="194" t="s">
        <v>190</v>
      </c>
      <c r="V358" s="186">
        <f t="shared" si="151"/>
        <v>12.255344091764044</v>
      </c>
      <c r="W358" s="186">
        <f t="shared" si="151"/>
        <v>11.677573823678667</v>
      </c>
      <c r="X358" s="127"/>
      <c r="Y358" s="194" t="s">
        <v>190</v>
      </c>
      <c r="Z358" s="189">
        <f t="shared" si="152"/>
        <v>11.901531620993707</v>
      </c>
      <c r="AB358" s="3"/>
      <c r="AC358" s="3"/>
      <c r="AD358" s="3"/>
      <c r="AE358" s="3"/>
      <c r="AF358" s="3"/>
    </row>
    <row r="359" spans="1:32" ht="13.5" thickBot="1">
      <c r="A359" s="181" t="s">
        <v>186</v>
      </c>
      <c r="B359" s="186">
        <f t="shared" si="153"/>
        <v>13.755628967388146</v>
      </c>
      <c r="C359" s="187">
        <f t="shared" si="153"/>
        <v>13.160005982394944</v>
      </c>
      <c r="D359" s="187">
        <f t="shared" si="154"/>
        <v>13.088488790736868</v>
      </c>
      <c r="E359" s="187">
        <f t="shared" si="148"/>
        <v>12.698047720332765</v>
      </c>
      <c r="F359" s="187">
        <f t="shared" si="148"/>
        <v>12.465192928087799</v>
      </c>
      <c r="G359" s="187">
        <f t="shared" si="148"/>
        <v>11.98909491587504</v>
      </c>
      <c r="H359" s="187">
        <f t="shared" si="148"/>
        <v>11.344024368852834</v>
      </c>
      <c r="I359" s="187">
        <f t="shared" si="148"/>
        <v>12.096879591360105</v>
      </c>
      <c r="J359" s="187">
        <f t="shared" si="148"/>
        <v>11.89061319365956</v>
      </c>
      <c r="K359" s="187">
        <f t="shared" si="148"/>
        <v>12.156065061569533</v>
      </c>
      <c r="L359" s="187">
        <f t="shared" si="148"/>
        <v>12.54454230346456</v>
      </c>
      <c r="M359" s="188">
        <f t="shared" si="149"/>
        <v>12.667870977157227</v>
      </c>
      <c r="O359" s="200" t="s">
        <v>186</v>
      </c>
      <c r="P359" s="186">
        <f t="shared" si="150"/>
        <v>13.103405513695007</v>
      </c>
      <c r="Q359" s="187">
        <f t="shared" si="150"/>
        <v>12.387047581663118</v>
      </c>
      <c r="R359" s="187">
        <f t="shared" si="150"/>
        <v>11.767882689512129</v>
      </c>
      <c r="S359" s="187">
        <f t="shared" si="150"/>
        <v>12.426419092071598</v>
      </c>
      <c r="T359" s="127"/>
      <c r="U359" s="201" t="s">
        <v>186</v>
      </c>
      <c r="V359" s="186">
        <f t="shared" si="151"/>
        <v>12.881872110891697</v>
      </c>
      <c r="W359" s="186">
        <f t="shared" si="151"/>
        <v>12.085026052536179</v>
      </c>
      <c r="X359" s="127"/>
      <c r="Y359" s="201" t="s">
        <v>186</v>
      </c>
      <c r="Z359" s="189">
        <f t="shared" si="152"/>
        <v>12.487183062726562</v>
      </c>
      <c r="AB359" s="3"/>
      <c r="AC359" s="3"/>
      <c r="AD359" s="3"/>
      <c r="AE359" s="3"/>
      <c r="AF359" s="3"/>
    </row>
    <row r="360" spans="1:32" ht="13.5" thickBot="1">
      <c r="A360" s="181" t="s">
        <v>187</v>
      </c>
      <c r="B360" s="186">
        <f t="shared" si="153"/>
        <v>13.603203496153366</v>
      </c>
      <c r="C360" s="187">
        <f t="shared" si="153"/>
        <v>12.932984756543544</v>
      </c>
      <c r="D360" s="187">
        <f t="shared" si="154"/>
        <v>12.902198316957671</v>
      </c>
      <c r="E360" s="187">
        <f t="shared" si="148"/>
        <v>12.487171969125086</v>
      </c>
      <c r="F360" s="187">
        <f t="shared" si="148"/>
        <v>12.170752425485</v>
      </c>
      <c r="G360" s="187">
        <f t="shared" si="148"/>
        <v>11.580080459945346</v>
      </c>
      <c r="H360" s="187">
        <f t="shared" si="148"/>
        <v>10.996335654240303</v>
      </c>
      <c r="I360" s="187">
        <f t="shared" si="148"/>
        <v>11.88402221987621</v>
      </c>
      <c r="J360" s="187">
        <f t="shared" si="148"/>
        <v>11.6195068030936</v>
      </c>
      <c r="K360" s="187">
        <f t="shared" si="148"/>
        <v>12.069487389058292</v>
      </c>
      <c r="L360" s="187">
        <f t="shared" si="148"/>
        <v>12.466113194832705</v>
      </c>
      <c r="M360" s="188">
        <f t="shared" si="149"/>
        <v>12.625401570772054</v>
      </c>
      <c r="O360" s="200" t="s">
        <v>187</v>
      </c>
      <c r="P360" s="186">
        <f t="shared" si="150"/>
        <v>12.929605046824001</v>
      </c>
      <c r="Q360" s="187">
        <f t="shared" si="150"/>
        <v>12.093667528081774</v>
      </c>
      <c r="R360" s="187">
        <f t="shared" si="150"/>
        <v>11.464059727930245</v>
      </c>
      <c r="S360" s="187">
        <f t="shared" si="150"/>
        <v>12.36009742045411</v>
      </c>
      <c r="T360" s="127"/>
      <c r="U360" s="201" t="s">
        <v>187</v>
      </c>
      <c r="V360" s="186">
        <f t="shared" si="151"/>
        <v>12.597009117400068</v>
      </c>
      <c r="W360" s="186">
        <f t="shared" si="151"/>
        <v>11.834633034022648</v>
      </c>
      <c r="X360" s="127"/>
      <c r="Y360" s="201" t="s">
        <v>187</v>
      </c>
      <c r="Z360" s="189">
        <f t="shared" si="152"/>
        <v>12.251829454438186</v>
      </c>
      <c r="AB360" s="3"/>
      <c r="AC360" s="3"/>
      <c r="AD360" s="3"/>
      <c r="AE360" s="3"/>
      <c r="AF360" s="3"/>
    </row>
    <row r="361" spans="1:32" ht="13.5" thickBot="1">
      <c r="A361" s="181" t="s">
        <v>188</v>
      </c>
      <c r="B361" s="186">
        <f t="shared" si="153"/>
        <v>0</v>
      </c>
      <c r="C361" s="187">
        <f t="shared" si="153"/>
        <v>0</v>
      </c>
      <c r="D361" s="187">
        <f t="shared" si="154"/>
        <v>0</v>
      </c>
      <c r="E361" s="187">
        <f t="shared" ref="E361:I363" si="155">E161/1000/1.02</f>
        <v>0</v>
      </c>
      <c r="F361" s="187">
        <f t="shared" si="155"/>
        <v>0</v>
      </c>
      <c r="G361" s="187">
        <f t="shared" si="155"/>
        <v>11.614960006665553</v>
      </c>
      <c r="H361" s="187">
        <f t="shared" si="155"/>
        <v>10.012392156862743</v>
      </c>
      <c r="I361" s="187">
        <f t="shared" si="155"/>
        <v>11.206862745098038</v>
      </c>
      <c r="J361" s="187"/>
      <c r="K361" s="187">
        <f t="shared" ref="K361:L363" si="156">K161/1000/1.02</f>
        <v>0</v>
      </c>
      <c r="L361" s="187">
        <f t="shared" si="156"/>
        <v>0</v>
      </c>
      <c r="M361" s="188">
        <f t="shared" si="149"/>
        <v>0</v>
      </c>
      <c r="O361" s="200" t="s">
        <v>188</v>
      </c>
      <c r="P361" s="186">
        <f t="shared" si="150"/>
        <v>12.807966303538864</v>
      </c>
      <c r="Q361" s="187">
        <f t="shared" si="150"/>
        <v>11.838400953266682</v>
      </c>
      <c r="R361" s="187">
        <f t="shared" si="150"/>
        <v>11.029267597686555</v>
      </c>
      <c r="S361" s="187">
        <f t="shared" si="150"/>
        <v>0</v>
      </c>
      <c r="T361" s="127"/>
      <c r="U361" s="201" t="s">
        <v>188</v>
      </c>
      <c r="V361" s="186">
        <f t="shared" si="151"/>
        <v>12.405721504100576</v>
      </c>
      <c r="W361" s="186">
        <f t="shared" si="151"/>
        <v>11.29777333842628</v>
      </c>
      <c r="X361" s="127"/>
      <c r="Y361" s="201" t="s">
        <v>188</v>
      </c>
      <c r="Z361" s="189">
        <f t="shared" si="152"/>
        <v>11.983365890432701</v>
      </c>
      <c r="AB361" s="3"/>
      <c r="AC361" s="3"/>
      <c r="AD361" s="3"/>
      <c r="AE361" s="3"/>
      <c r="AF361" s="3"/>
    </row>
    <row r="362" spans="1:32" ht="13.5" thickBot="1">
      <c r="A362" s="181" t="s">
        <v>71</v>
      </c>
      <c r="B362" s="186">
        <f t="shared" si="153"/>
        <v>10.800426738446939</v>
      </c>
      <c r="C362" s="187">
        <f t="shared" si="153"/>
        <v>10.456953901657448</v>
      </c>
      <c r="D362" s="187">
        <f t="shared" si="154"/>
        <v>10.692709545835639</v>
      </c>
      <c r="E362" s="187">
        <f t="shared" si="155"/>
        <v>10.6012406695358</v>
      </c>
      <c r="F362" s="187">
        <f t="shared" si="155"/>
        <v>10.669167167744135</v>
      </c>
      <c r="G362" s="187">
        <f t="shared" si="155"/>
        <v>10.492944877644474</v>
      </c>
      <c r="H362" s="187">
        <f t="shared" si="155"/>
        <v>9.7828440898658187</v>
      </c>
      <c r="I362" s="187">
        <f t="shared" si="155"/>
        <v>9.9396609906583375</v>
      </c>
      <c r="J362" s="187">
        <f>J162/1000/1.02</f>
        <v>9.8691359811767825</v>
      </c>
      <c r="K362" s="187">
        <f t="shared" si="156"/>
        <v>10.007087075004961</v>
      </c>
      <c r="L362" s="187">
        <f t="shared" si="156"/>
        <v>10.052916379804563</v>
      </c>
      <c r="M362" s="188">
        <f t="shared" si="149"/>
        <v>10.114384709103863</v>
      </c>
      <c r="O362" s="200" t="s">
        <v>71</v>
      </c>
      <c r="P362" s="186">
        <f t="shared" si="150"/>
        <v>10.465716836027738</v>
      </c>
      <c r="Q362" s="187">
        <f t="shared" si="150"/>
        <v>10.589506827515354</v>
      </c>
      <c r="R362" s="187">
        <f t="shared" si="150"/>
        <v>9.8567611854908641</v>
      </c>
      <c r="S362" s="187">
        <f t="shared" si="150"/>
        <v>10.054013849888433</v>
      </c>
      <c r="T362" s="127"/>
      <c r="U362" s="201" t="s">
        <v>71</v>
      </c>
      <c r="V362" s="186">
        <f t="shared" si="151"/>
        <v>10.632664314946165</v>
      </c>
      <c r="W362" s="186">
        <f t="shared" si="151"/>
        <v>10.024895039689918</v>
      </c>
      <c r="X362" s="127"/>
      <c r="Y362" s="201" t="s">
        <v>71</v>
      </c>
      <c r="Z362" s="189">
        <f t="shared" si="152"/>
        <v>10.27424079308031</v>
      </c>
      <c r="AB362" s="3"/>
      <c r="AC362" s="3"/>
      <c r="AD362" s="3"/>
      <c r="AE362" s="3"/>
      <c r="AF362" s="3"/>
    </row>
    <row r="363" spans="1:32" ht="13.5" thickBot="1">
      <c r="A363" s="183" t="s">
        <v>189</v>
      </c>
      <c r="B363" s="186">
        <f t="shared" si="153"/>
        <v>13.261551103386681</v>
      </c>
      <c r="C363" s="187">
        <f t="shared" si="153"/>
        <v>13.043489654365011</v>
      </c>
      <c r="D363" s="187">
        <f t="shared" si="154"/>
        <v>13.11906550238205</v>
      </c>
      <c r="E363" s="187">
        <f t="shared" si="155"/>
        <v>13.043073473469184</v>
      </c>
      <c r="F363" s="187">
        <f t="shared" si="155"/>
        <v>12.981687152558189</v>
      </c>
      <c r="G363" s="187">
        <f t="shared" si="155"/>
        <v>12.788476679889143</v>
      </c>
      <c r="H363" s="187">
        <f t="shared" si="155"/>
        <v>12.229098796061196</v>
      </c>
      <c r="I363" s="187">
        <f t="shared" si="155"/>
        <v>12.459392923553127</v>
      </c>
      <c r="J363" s="187">
        <f>J163/1000/1.02</f>
        <v>12.584892616964712</v>
      </c>
      <c r="K363" s="187">
        <f t="shared" si="156"/>
        <v>12.612713593334135</v>
      </c>
      <c r="L363" s="187">
        <f t="shared" si="156"/>
        <v>12.845059329470997</v>
      </c>
      <c r="M363" s="188">
        <f t="shared" si="149"/>
        <v>12.905730519538373</v>
      </c>
      <c r="O363" s="207" t="s">
        <v>189</v>
      </c>
      <c r="P363" s="186">
        <f t="shared" si="150"/>
        <v>12.89199728865014</v>
      </c>
      <c r="Q363" s="187">
        <f t="shared" si="150"/>
        <v>12.936838425252482</v>
      </c>
      <c r="R363" s="187">
        <f t="shared" si="150"/>
        <v>12.405495377379932</v>
      </c>
      <c r="S363" s="187">
        <f t="shared" si="150"/>
        <v>12.793696178247517</v>
      </c>
      <c r="T363" s="127"/>
      <c r="U363" s="208" t="s">
        <v>189</v>
      </c>
      <c r="V363" s="186">
        <f t="shared" si="151"/>
        <v>13.035858003816113</v>
      </c>
      <c r="W363" s="186">
        <f t="shared" si="151"/>
        <v>12.626323928628789</v>
      </c>
      <c r="X363" s="127"/>
      <c r="Y363" s="208" t="s">
        <v>189</v>
      </c>
      <c r="Z363" s="189">
        <f t="shared" si="152"/>
        <v>12.815892298091443</v>
      </c>
      <c r="AB363" s="3"/>
      <c r="AC363" s="3"/>
      <c r="AD363" s="3"/>
      <c r="AE363" s="3"/>
      <c r="AF363" s="3"/>
    </row>
    <row r="364" spans="1:32">
      <c r="AB364" s="3"/>
      <c r="AC364" s="3"/>
      <c r="AD364" s="3"/>
      <c r="AE364" s="3"/>
      <c r="AF364" s="3"/>
    </row>
    <row r="365" spans="1:32" ht="16.5" thickBot="1">
      <c r="A365" s="132">
        <v>2020</v>
      </c>
      <c r="B365" s="127"/>
      <c r="C365" s="127"/>
      <c r="D365" s="127"/>
      <c r="E365" s="127"/>
      <c r="F365" s="127"/>
      <c r="G365" s="127"/>
      <c r="H365" s="127"/>
      <c r="I365" s="127"/>
      <c r="J365" s="127"/>
      <c r="K365" s="127"/>
      <c r="L365" s="127"/>
      <c r="M365" s="131" t="s">
        <v>193</v>
      </c>
      <c r="O365" s="132">
        <v>2020</v>
      </c>
      <c r="P365" s="134" t="s">
        <v>163</v>
      </c>
      <c r="Q365" s="134"/>
      <c r="R365" s="134"/>
      <c r="S365" s="134"/>
      <c r="T365" s="127"/>
      <c r="U365" s="132">
        <v>2020</v>
      </c>
      <c r="V365" s="134" t="s">
        <v>164</v>
      </c>
      <c r="W365" s="134"/>
      <c r="X365" s="127"/>
      <c r="Y365" s="132">
        <v>2020</v>
      </c>
      <c r="Z365" s="127"/>
      <c r="AB365" s="3"/>
      <c r="AC365" s="3"/>
      <c r="AD365" s="3"/>
      <c r="AE365" s="3"/>
      <c r="AF365" s="3"/>
    </row>
    <row r="366" spans="1:32" ht="14.25" thickBot="1">
      <c r="A366" s="136"/>
      <c r="B366" s="137" t="s">
        <v>166</v>
      </c>
      <c r="C366" s="137" t="s">
        <v>167</v>
      </c>
      <c r="D366" s="137" t="s">
        <v>168</v>
      </c>
      <c r="E366" s="137" t="s">
        <v>169</v>
      </c>
      <c r="F366" s="137" t="s">
        <v>170</v>
      </c>
      <c r="G366" s="137" t="s">
        <v>171</v>
      </c>
      <c r="H366" s="137" t="s">
        <v>172</v>
      </c>
      <c r="I366" s="137" t="s">
        <v>173</v>
      </c>
      <c r="J366" s="137" t="s">
        <v>174</v>
      </c>
      <c r="K366" s="137" t="s">
        <v>175</v>
      </c>
      <c r="L366" s="137" t="s">
        <v>176</v>
      </c>
      <c r="M366" s="138" t="s">
        <v>177</v>
      </c>
      <c r="O366" s="139"/>
      <c r="P366" s="137" t="s">
        <v>178</v>
      </c>
      <c r="Q366" s="137" t="s">
        <v>179</v>
      </c>
      <c r="R366" s="137" t="s">
        <v>180</v>
      </c>
      <c r="S366" s="138" t="s">
        <v>181</v>
      </c>
      <c r="T366" s="127"/>
      <c r="U366" s="139"/>
      <c r="V366" s="137" t="s">
        <v>182</v>
      </c>
      <c r="W366" s="138" t="s">
        <v>183</v>
      </c>
      <c r="X366" s="127"/>
      <c r="Y366" s="139"/>
      <c r="Z366" s="185" t="s">
        <v>184</v>
      </c>
      <c r="AB366" s="3"/>
      <c r="AC366" s="3"/>
      <c r="AD366" s="3"/>
      <c r="AE366" s="3"/>
      <c r="AF366" s="3"/>
    </row>
    <row r="367" spans="1:32" ht="13.5" thickBot="1">
      <c r="A367" s="143" t="s">
        <v>185</v>
      </c>
      <c r="B367" s="186">
        <f>(B167/1000)/1.02</f>
        <v>12.05261568627451</v>
      </c>
      <c r="C367" s="187">
        <f>(C167/1000)/1.02</f>
        <v>12.153284490589098</v>
      </c>
      <c r="D367" s="187">
        <f>(D167/1000)/1.02</f>
        <v>11.849166659625585</v>
      </c>
      <c r="E367" s="187">
        <f t="shared" ref="E367:L373" si="157">E167/1000/1.02</f>
        <v>11.375594417641054</v>
      </c>
      <c r="F367" s="187">
        <f t="shared" si="157"/>
        <v>11.257124858400934</v>
      </c>
      <c r="G367" s="187">
        <f t="shared" si="157"/>
        <v>11.71862745098039</v>
      </c>
      <c r="H367" s="187">
        <f t="shared" si="157"/>
        <v>11.603733983852548</v>
      </c>
      <c r="I367" s="187">
        <f t="shared" si="157"/>
        <v>12.115140722363343</v>
      </c>
      <c r="J367" s="187">
        <f t="shared" si="157"/>
        <v>12.170812400409982</v>
      </c>
      <c r="K367" s="187">
        <f t="shared" si="157"/>
        <v>12.086283222130579</v>
      </c>
      <c r="L367" s="187">
        <f t="shared" si="157"/>
        <v>12.028316971634867</v>
      </c>
      <c r="M367" s="188">
        <f t="shared" ref="M367:M373" si="158">(M167/1000)/1.02</f>
        <v>12.470539263092032</v>
      </c>
      <c r="O367" s="152" t="s">
        <v>185</v>
      </c>
      <c r="P367" s="186">
        <f t="shared" ref="P367:S373" si="159">(P167/1000)/1.02</f>
        <v>12.023768601278885</v>
      </c>
      <c r="Q367" s="187">
        <f t="shared" si="159"/>
        <v>11.534723401155603</v>
      </c>
      <c r="R367" s="187">
        <f t="shared" si="159"/>
        <v>11.954520900319125</v>
      </c>
      <c r="S367" s="187">
        <f t="shared" si="159"/>
        <v>12.201642328393659</v>
      </c>
      <c r="T367" s="127"/>
      <c r="U367" s="152" t="s">
        <v>185</v>
      </c>
      <c r="V367" s="186">
        <f t="shared" ref="V367:W373" si="160">(V167/1000)/1.02</f>
        <v>11.792244364685196</v>
      </c>
      <c r="W367" s="186">
        <f t="shared" si="160"/>
        <v>12.066915001968225</v>
      </c>
      <c r="X367" s="127"/>
      <c r="Y367" s="152" t="s">
        <v>185</v>
      </c>
      <c r="Z367" s="189">
        <f t="shared" ref="Z367:Z373" si="161">(Z167/1000)/1.02</f>
        <v>11.931429166715311</v>
      </c>
      <c r="AB367" s="3"/>
      <c r="AC367" s="3"/>
      <c r="AD367" s="3"/>
      <c r="AE367" s="3"/>
      <c r="AF367" s="3"/>
    </row>
    <row r="368" spans="1:32" ht="13.5" thickBot="1">
      <c r="A368" s="177" t="s">
        <v>190</v>
      </c>
      <c r="B368" s="186">
        <f t="shared" ref="B368:C373" si="162">(B168/1000)/1.02</f>
        <v>12.143432352941176</v>
      </c>
      <c r="C368" s="187">
        <f t="shared" si="162"/>
        <v>12.037532420653084</v>
      </c>
      <c r="D368" s="187">
        <f t="shared" ref="D368:D373" si="163">D168/1000/1.02</f>
        <v>11.714791766675281</v>
      </c>
      <c r="E368" s="187">
        <f t="shared" si="157"/>
        <v>11.201339684149524</v>
      </c>
      <c r="F368" s="187">
        <f t="shared" si="157"/>
        <v>10.648837024869305</v>
      </c>
      <c r="G368" s="187">
        <f t="shared" si="157"/>
        <v>11.553921568627452</v>
      </c>
      <c r="H368" s="187">
        <f t="shared" si="157"/>
        <v>11.845626531171783</v>
      </c>
      <c r="I368" s="187">
        <f t="shared" si="157"/>
        <v>12.409155971002635</v>
      </c>
      <c r="J368" s="187">
        <f t="shared" si="157"/>
        <v>12.311606439018922</v>
      </c>
      <c r="K368" s="187">
        <f t="shared" si="157"/>
        <v>12.264953239514989</v>
      </c>
      <c r="L368" s="187">
        <f t="shared" si="157"/>
        <v>12.352148907041483</v>
      </c>
      <c r="M368" s="188">
        <f t="shared" si="158"/>
        <v>12.930716517691565</v>
      </c>
      <c r="O368" s="193" t="s">
        <v>190</v>
      </c>
      <c r="P368" s="186">
        <f t="shared" si="159"/>
        <v>11.990614644160731</v>
      </c>
      <c r="Q368" s="187">
        <f t="shared" si="159"/>
        <v>11.190406410132059</v>
      </c>
      <c r="R368" s="187">
        <f t="shared" si="159"/>
        <v>12.243303093830649</v>
      </c>
      <c r="S368" s="187">
        <f t="shared" si="159"/>
        <v>12.564746869135124</v>
      </c>
      <c r="T368" s="127"/>
      <c r="U368" s="194" t="s">
        <v>190</v>
      </c>
      <c r="V368" s="186">
        <f t="shared" si="160"/>
        <v>11.629273522568642</v>
      </c>
      <c r="W368" s="186">
        <f t="shared" si="160"/>
        <v>12.384408854727466</v>
      </c>
      <c r="X368" s="127"/>
      <c r="Y368" s="194" t="s">
        <v>190</v>
      </c>
      <c r="Z368" s="189">
        <f t="shared" si="161"/>
        <v>12.099709586515299</v>
      </c>
      <c r="AB368" s="3"/>
      <c r="AC368" s="3"/>
      <c r="AD368" s="3"/>
      <c r="AE368" s="3"/>
      <c r="AF368" s="3"/>
    </row>
    <row r="369" spans="1:32" ht="13.5" thickBot="1">
      <c r="A369" s="181" t="s">
        <v>186</v>
      </c>
      <c r="B369" s="186">
        <f t="shared" si="162"/>
        <v>12.699462745098037</v>
      </c>
      <c r="C369" s="187">
        <f t="shared" si="162"/>
        <v>12.701414555557115</v>
      </c>
      <c r="D369" s="187">
        <f t="shared" si="163"/>
        <v>12.313410680916141</v>
      </c>
      <c r="E369" s="187">
        <f t="shared" si="157"/>
        <v>11.961485476404702</v>
      </c>
      <c r="F369" s="187">
        <f t="shared" si="157"/>
        <v>11.807286847421279</v>
      </c>
      <c r="G369" s="187">
        <f t="shared" si="157"/>
        <v>12.216666666666667</v>
      </c>
      <c r="H369" s="187">
        <f t="shared" si="157"/>
        <v>12.134916438241648</v>
      </c>
      <c r="I369" s="187">
        <f t="shared" si="157"/>
        <v>12.926014396468441</v>
      </c>
      <c r="J369" s="187">
        <f t="shared" si="157"/>
        <v>12.950811747788642</v>
      </c>
      <c r="K369" s="187">
        <f t="shared" si="157"/>
        <v>12.997653099313514</v>
      </c>
      <c r="L369" s="187">
        <f t="shared" si="157"/>
        <v>13.223588680601459</v>
      </c>
      <c r="M369" s="188">
        <f t="shared" si="158"/>
        <v>13.674724829900967</v>
      </c>
      <c r="O369" s="200" t="s">
        <v>186</v>
      </c>
      <c r="P369" s="186">
        <f t="shared" si="159"/>
        <v>12.578730549679941</v>
      </c>
      <c r="Q369" s="187">
        <f t="shared" si="159"/>
        <v>12.083495868625089</v>
      </c>
      <c r="R369" s="187">
        <f t="shared" si="159"/>
        <v>12.668314793595554</v>
      </c>
      <c r="S369" s="187">
        <f t="shared" si="159"/>
        <v>13.308348803568434</v>
      </c>
      <c r="T369" s="127"/>
      <c r="U369" s="201" t="s">
        <v>186</v>
      </c>
      <c r="V369" s="186">
        <f t="shared" si="160"/>
        <v>12.349361282209992</v>
      </c>
      <c r="W369" s="186">
        <f t="shared" si="160"/>
        <v>12.950798873103821</v>
      </c>
      <c r="X369" s="127"/>
      <c r="Y369" s="201" t="s">
        <v>186</v>
      </c>
      <c r="Z369" s="189">
        <f t="shared" si="161"/>
        <v>12.640269615675695</v>
      </c>
      <c r="AB369" s="3"/>
      <c r="AC369" s="3"/>
      <c r="AD369" s="3"/>
      <c r="AE369" s="3"/>
      <c r="AF369" s="3"/>
    </row>
    <row r="370" spans="1:32" ht="13.5" thickBot="1">
      <c r="A370" s="181" t="s">
        <v>187</v>
      </c>
      <c r="B370" s="186">
        <f t="shared" si="162"/>
        <v>12.569022549019609</v>
      </c>
      <c r="C370" s="187">
        <f t="shared" si="162"/>
        <v>12.561725661100553</v>
      </c>
      <c r="D370" s="187">
        <f t="shared" si="163"/>
        <v>12.160795218226344</v>
      </c>
      <c r="E370" s="187">
        <f t="shared" si="157"/>
        <v>11.856557220530421</v>
      </c>
      <c r="F370" s="187">
        <f t="shared" si="157"/>
        <v>11.689326235020069</v>
      </c>
      <c r="G370" s="187">
        <f t="shared" si="157"/>
        <v>12.098039215686274</v>
      </c>
      <c r="H370" s="187">
        <f t="shared" si="157"/>
        <v>11.978999345328925</v>
      </c>
      <c r="I370" s="187">
        <f t="shared" si="157"/>
        <v>12.897492924951655</v>
      </c>
      <c r="J370" s="187">
        <f t="shared" si="157"/>
        <v>12.928648046142966</v>
      </c>
      <c r="K370" s="187">
        <f t="shared" si="157"/>
        <v>12.927133113221613</v>
      </c>
      <c r="L370" s="187">
        <f t="shared" si="157"/>
        <v>13.147366794779646</v>
      </c>
      <c r="M370" s="188">
        <f t="shared" si="158"/>
        <v>13.599576728902296</v>
      </c>
      <c r="O370" s="200" t="s">
        <v>187</v>
      </c>
      <c r="P370" s="186">
        <f t="shared" si="159"/>
        <v>12.442723400817714</v>
      </c>
      <c r="Q370" s="187">
        <f t="shared" si="159"/>
        <v>11.965306635854319</v>
      </c>
      <c r="R370" s="187">
        <f t="shared" si="159"/>
        <v>12.605636791366502</v>
      </c>
      <c r="S370" s="187">
        <f t="shared" si="159"/>
        <v>13.238471090391656</v>
      </c>
      <c r="T370" s="127"/>
      <c r="U370" s="201" t="s">
        <v>187</v>
      </c>
      <c r="V370" s="186">
        <f t="shared" si="160"/>
        <v>12.20565695394767</v>
      </c>
      <c r="W370" s="186">
        <f t="shared" si="160"/>
        <v>12.871018556161674</v>
      </c>
      <c r="X370" s="127"/>
      <c r="Y370" s="201" t="s">
        <v>187</v>
      </c>
      <c r="Z370" s="189">
        <f t="shared" si="161"/>
        <v>12.52682580882159</v>
      </c>
      <c r="AB370" s="3"/>
      <c r="AC370" s="3"/>
      <c r="AD370" s="3"/>
      <c r="AE370" s="3"/>
      <c r="AF370" s="3"/>
    </row>
    <row r="371" spans="1:32" ht="13.5" thickBot="1">
      <c r="A371" s="181" t="s">
        <v>188</v>
      </c>
      <c r="B371" s="186">
        <f t="shared" si="162"/>
        <v>0</v>
      </c>
      <c r="C371" s="187">
        <f t="shared" si="162"/>
        <v>0</v>
      </c>
      <c r="D371" s="187">
        <f t="shared" si="163"/>
        <v>0</v>
      </c>
      <c r="E371" s="187">
        <f t="shared" si="157"/>
        <v>0</v>
      </c>
      <c r="F371" s="187">
        <f t="shared" si="157"/>
        <v>11.878123798539022</v>
      </c>
      <c r="G371" s="187">
        <f t="shared" si="157"/>
        <v>13.004901960784315</v>
      </c>
      <c r="H371" s="187">
        <f t="shared" si="157"/>
        <v>14.043215686274509</v>
      </c>
      <c r="I371" s="187">
        <f t="shared" si="157"/>
        <v>0</v>
      </c>
      <c r="J371" s="187">
        <f t="shared" si="157"/>
        <v>0</v>
      </c>
      <c r="K371" s="187">
        <f t="shared" si="157"/>
        <v>0</v>
      </c>
      <c r="L371" s="187">
        <f t="shared" si="157"/>
        <v>0</v>
      </c>
      <c r="M371" s="188">
        <f t="shared" si="158"/>
        <v>0</v>
      </c>
      <c r="O371" s="200" t="s">
        <v>188</v>
      </c>
      <c r="P371" s="186">
        <f t="shared" si="159"/>
        <v>0</v>
      </c>
      <c r="Q371" s="187">
        <f t="shared" si="159"/>
        <v>12.493058229352346</v>
      </c>
      <c r="R371" s="187">
        <f t="shared" si="159"/>
        <v>14.043215686274509</v>
      </c>
      <c r="S371" s="187">
        <f t="shared" si="159"/>
        <v>0</v>
      </c>
      <c r="T371" s="127"/>
      <c r="U371" s="201" t="s">
        <v>188</v>
      </c>
      <c r="V371" s="186">
        <f t="shared" si="160"/>
        <v>11.898039215686273</v>
      </c>
      <c r="W371" s="186">
        <f t="shared" si="160"/>
        <v>13.347879909380504</v>
      </c>
      <c r="X371" s="127"/>
      <c r="Y371" s="201" t="s">
        <v>188</v>
      </c>
      <c r="Z371" s="189">
        <f t="shared" si="161"/>
        <v>12.867537317086082</v>
      </c>
      <c r="AB371" s="3"/>
      <c r="AC371" s="3"/>
      <c r="AD371" s="3"/>
      <c r="AE371" s="3"/>
      <c r="AF371" s="3"/>
    </row>
    <row r="372" spans="1:32" ht="13.5" thickBot="1">
      <c r="A372" s="181" t="s">
        <v>71</v>
      </c>
      <c r="B372" s="186">
        <f t="shared" si="162"/>
        <v>10.178789215686274</v>
      </c>
      <c r="C372" s="187">
        <f t="shared" si="162"/>
        <v>10.347559789525409</v>
      </c>
      <c r="D372" s="187">
        <f t="shared" si="163"/>
        <v>10.302212496877326</v>
      </c>
      <c r="E372" s="187">
        <f t="shared" si="157"/>
        <v>9.7788163628068059</v>
      </c>
      <c r="F372" s="187">
        <f t="shared" si="157"/>
        <v>9.4869958395625158</v>
      </c>
      <c r="G372" s="187">
        <f t="shared" si="157"/>
        <v>9.9686274509803905</v>
      </c>
      <c r="H372" s="187">
        <f t="shared" si="157"/>
        <v>10.030403276870258</v>
      </c>
      <c r="I372" s="187">
        <f t="shared" si="157"/>
        <v>10.120527173377409</v>
      </c>
      <c r="J372" s="187">
        <f t="shared" si="157"/>
        <v>10.309502005173607</v>
      </c>
      <c r="K372" s="187">
        <f t="shared" si="157"/>
        <v>10.294882163397419</v>
      </c>
      <c r="L372" s="187">
        <f t="shared" si="157"/>
        <v>9.8364333703989697</v>
      </c>
      <c r="M372" s="188">
        <f t="shared" si="158"/>
        <v>10.220954805962348</v>
      </c>
      <c r="O372" s="200" t="s">
        <v>71</v>
      </c>
      <c r="P372" s="186">
        <f t="shared" si="159"/>
        <v>10.270548959828581</v>
      </c>
      <c r="Q372" s="187">
        <f t="shared" si="159"/>
        <v>9.8091324488350047</v>
      </c>
      <c r="R372" s="187">
        <f t="shared" si="159"/>
        <v>10.14755642484603</v>
      </c>
      <c r="S372" s="187">
        <f t="shared" si="159"/>
        <v>10.12343450330761</v>
      </c>
      <c r="T372" s="127"/>
      <c r="U372" s="201" t="s">
        <v>71</v>
      </c>
      <c r="V372" s="186">
        <f t="shared" si="160"/>
        <v>10.054886836487304</v>
      </c>
      <c r="W372" s="186">
        <f t="shared" si="160"/>
        <v>10.135602235647962</v>
      </c>
      <c r="X372" s="127"/>
      <c r="Y372" s="201" t="s">
        <v>71</v>
      </c>
      <c r="Z372" s="189">
        <f t="shared" si="161"/>
        <v>10.098856002372649</v>
      </c>
      <c r="AB372" s="3"/>
      <c r="AC372" s="3"/>
      <c r="AD372" s="3"/>
      <c r="AE372" s="3"/>
      <c r="AF372" s="3"/>
    </row>
    <row r="373" spans="1:32" ht="13.5" thickBot="1">
      <c r="A373" s="183" t="s">
        <v>189</v>
      </c>
      <c r="B373" s="186">
        <f t="shared" si="162"/>
        <v>12.929591176470588</v>
      </c>
      <c r="C373" s="187">
        <f t="shared" si="162"/>
        <v>12.974919894473166</v>
      </c>
      <c r="D373" s="187">
        <f t="shared" si="163"/>
        <v>12.61612049819855</v>
      </c>
      <c r="E373" s="187">
        <f t="shared" si="157"/>
        <v>12.151018509599822</v>
      </c>
      <c r="F373" s="187">
        <f t="shared" si="157"/>
        <v>12.004310705638028</v>
      </c>
      <c r="G373" s="187">
        <f t="shared" si="157"/>
        <v>12.33235294117647</v>
      </c>
      <c r="H373" s="187">
        <f t="shared" si="157"/>
        <v>12.322373504769978</v>
      </c>
      <c r="I373" s="187">
        <f t="shared" si="157"/>
        <v>12.642034871723187</v>
      </c>
      <c r="J373" s="187">
        <f t="shared" si="157"/>
        <v>12.793703051749086</v>
      </c>
      <c r="K373" s="187">
        <f t="shared" si="157"/>
        <v>12.832508439940307</v>
      </c>
      <c r="L373" s="187">
        <f t="shared" si="157"/>
        <v>12.799219925080202</v>
      </c>
      <c r="M373" s="188">
        <f t="shared" si="158"/>
        <v>13.080332510688967</v>
      </c>
      <c r="O373" s="207" t="s">
        <v>189</v>
      </c>
      <c r="P373" s="186">
        <f t="shared" si="159"/>
        <v>12.85079290138213</v>
      </c>
      <c r="Q373" s="187">
        <f t="shared" si="159"/>
        <v>12.251554827971614</v>
      </c>
      <c r="R373" s="187">
        <f t="shared" si="159"/>
        <v>12.570892574694765</v>
      </c>
      <c r="S373" s="187">
        <f t="shared" si="159"/>
        <v>12.90550567465767</v>
      </c>
      <c r="T373" s="127"/>
      <c r="U373" s="208" t="s">
        <v>189</v>
      </c>
      <c r="V373" s="186">
        <f t="shared" si="160"/>
        <v>12.556271273216854</v>
      </c>
      <c r="W373" s="186">
        <f t="shared" si="160"/>
        <v>12.718179511853096</v>
      </c>
      <c r="X373" s="127"/>
      <c r="Y373" s="208" t="s">
        <v>189</v>
      </c>
      <c r="Z373" s="189">
        <f t="shared" si="161"/>
        <v>12.639793693908345</v>
      </c>
      <c r="AB373" s="3"/>
      <c r="AC373" s="3"/>
      <c r="AD373" s="3"/>
      <c r="AE373" s="3"/>
      <c r="AF373" s="3"/>
    </row>
    <row r="374" spans="1:32">
      <c r="AB374" s="3"/>
      <c r="AC374" s="3"/>
      <c r="AD374" s="3"/>
      <c r="AE374" s="3"/>
      <c r="AF374" s="3"/>
    </row>
    <row r="375" spans="1:32" ht="16.5" thickBot="1">
      <c r="A375" s="132">
        <v>2021</v>
      </c>
      <c r="B375" s="127"/>
      <c r="C375" s="127"/>
      <c r="D375" s="127"/>
      <c r="E375" s="127"/>
      <c r="F375" s="127"/>
      <c r="G375" s="127"/>
      <c r="H375" s="127"/>
      <c r="I375" s="127"/>
      <c r="J375" s="127"/>
      <c r="K375" s="127"/>
      <c r="L375" s="127"/>
      <c r="M375" s="131" t="s">
        <v>193</v>
      </c>
      <c r="O375" s="132">
        <v>2021</v>
      </c>
      <c r="P375" s="134" t="s">
        <v>163</v>
      </c>
      <c r="Q375" s="134"/>
      <c r="R375" s="134"/>
      <c r="S375" s="134"/>
      <c r="T375" s="127"/>
      <c r="U375" s="132">
        <v>2021</v>
      </c>
      <c r="V375" s="134" t="s">
        <v>164</v>
      </c>
      <c r="W375" s="134"/>
      <c r="X375" s="127"/>
      <c r="Y375" s="132">
        <v>2021</v>
      </c>
      <c r="Z375" s="127"/>
      <c r="AB375" s="3"/>
      <c r="AC375" s="3"/>
      <c r="AD375" s="3"/>
      <c r="AE375" s="3"/>
      <c r="AF375" s="3"/>
    </row>
    <row r="376" spans="1:32" ht="14.25" thickBot="1">
      <c r="A376" s="136"/>
      <c r="B376" s="137" t="s">
        <v>166</v>
      </c>
      <c r="C376" s="137" t="s">
        <v>167</v>
      </c>
      <c r="D376" s="137" t="s">
        <v>168</v>
      </c>
      <c r="E376" s="137" t="s">
        <v>169</v>
      </c>
      <c r="F376" s="137" t="s">
        <v>170</v>
      </c>
      <c r="G376" s="137" t="s">
        <v>171</v>
      </c>
      <c r="H376" s="137" t="s">
        <v>172</v>
      </c>
      <c r="I376" s="137" t="s">
        <v>173</v>
      </c>
      <c r="J376" s="137" t="s">
        <v>174</v>
      </c>
      <c r="K376" s="137" t="s">
        <v>175</v>
      </c>
      <c r="L376" s="137" t="s">
        <v>176</v>
      </c>
      <c r="M376" s="138" t="s">
        <v>177</v>
      </c>
      <c r="O376" s="139"/>
      <c r="P376" s="137" t="s">
        <v>178</v>
      </c>
      <c r="Q376" s="137" t="s">
        <v>179</v>
      </c>
      <c r="R376" s="137" t="s">
        <v>180</v>
      </c>
      <c r="S376" s="138" t="s">
        <v>181</v>
      </c>
      <c r="T376" s="127"/>
      <c r="U376" s="139"/>
      <c r="V376" s="137" t="s">
        <v>182</v>
      </c>
      <c r="W376" s="138" t="s">
        <v>183</v>
      </c>
      <c r="X376" s="127"/>
      <c r="Y376" s="139"/>
      <c r="Z376" s="185" t="s">
        <v>184</v>
      </c>
      <c r="AB376" s="3"/>
      <c r="AC376" s="3"/>
      <c r="AD376" s="3"/>
      <c r="AE376" s="3"/>
      <c r="AF376" s="3"/>
    </row>
    <row r="377" spans="1:32" ht="13.5" thickBot="1">
      <c r="A377" s="143" t="s">
        <v>185</v>
      </c>
      <c r="B377" s="186">
        <f>(B177/1000)/1.02</f>
        <v>12.842174462156114</v>
      </c>
      <c r="C377" s="187">
        <f>(C177/1000)/1.02</f>
        <v>13.046851555253745</v>
      </c>
      <c r="D377" s="187">
        <f>(D177/1000)/1.02</f>
        <v>12.978742757658408</v>
      </c>
      <c r="E377" s="187">
        <f t="shared" ref="E377:L383" si="164">E177/1000/1.02</f>
        <v>13.536615246746432</v>
      </c>
      <c r="F377" s="187">
        <f t="shared" si="164"/>
        <v>13.675268566952274</v>
      </c>
      <c r="G377" s="187">
        <f t="shared" si="164"/>
        <v>14.177454315219842</v>
      </c>
      <c r="H377" s="187">
        <f t="shared" si="164"/>
        <v>14.061906679455161</v>
      </c>
      <c r="I377" s="187">
        <f t="shared" si="164"/>
        <v>14.793074608268469</v>
      </c>
      <c r="J377" s="187">
        <f t="shared" si="164"/>
        <v>14.950008544496528</v>
      </c>
      <c r="K377" s="187">
        <f t="shared" si="164"/>
        <v>16.667676666598766</v>
      </c>
      <c r="L377" s="187">
        <f t="shared" si="164"/>
        <v>17.842759366428563</v>
      </c>
      <c r="M377" s="188">
        <f t="shared" ref="M377:M383" si="165">(M177/1000)/1.02</f>
        <v>18.024988259380315</v>
      </c>
      <c r="O377" s="152" t="s">
        <v>185</v>
      </c>
      <c r="P377" s="186">
        <f t="shared" ref="P377:S383" si="166">(P177/1000)/1.02</f>
        <v>12.960013841024308</v>
      </c>
      <c r="Q377" s="187">
        <f t="shared" si="166"/>
        <v>13.839504405488171</v>
      </c>
      <c r="R377" s="187">
        <f t="shared" si="166"/>
        <v>14.444668506769338</v>
      </c>
      <c r="S377" s="187">
        <f t="shared" si="166"/>
        <v>17.438844368861972</v>
      </c>
      <c r="T377" s="127"/>
      <c r="U377" s="152" t="s">
        <v>185</v>
      </c>
      <c r="V377" s="186">
        <f t="shared" ref="V377:W383" si="167">(V177/1000)/1.02</f>
        <v>13.416706193658031</v>
      </c>
      <c r="W377" s="186">
        <f t="shared" si="167"/>
        <v>16.06536763794292</v>
      </c>
      <c r="X377" s="127"/>
      <c r="Y377" s="152" t="s">
        <v>185</v>
      </c>
      <c r="Z377" s="189">
        <f t="shared" ref="Z377:Z383" si="168">(Z177/1000)/1.02</f>
        <v>14.7395566214709</v>
      </c>
      <c r="AB377" s="3"/>
      <c r="AC377" s="3"/>
      <c r="AD377" s="3"/>
      <c r="AE377" s="3"/>
      <c r="AF377" s="3"/>
    </row>
    <row r="378" spans="1:32" ht="13.5" thickBot="1">
      <c r="A378" s="177" t="s">
        <v>190</v>
      </c>
      <c r="B378" s="186">
        <f t="shared" ref="B378:C383" si="169">(B178/1000)/1.02</f>
        <v>12.708311940410097</v>
      </c>
      <c r="C378" s="187">
        <f t="shared" si="169"/>
        <v>12.462791347650167</v>
      </c>
      <c r="D378" s="187">
        <f t="shared" ref="D378:D383" si="170">D178/1000/1.02</f>
        <v>12.619773335073669</v>
      </c>
      <c r="E378" s="187">
        <f t="shared" si="164"/>
        <v>13.52394699049502</v>
      </c>
      <c r="F378" s="187">
        <f t="shared" si="164"/>
        <v>12.882041229191907</v>
      </c>
      <c r="G378" s="187">
        <f t="shared" si="164"/>
        <v>13.69836491896792</v>
      </c>
      <c r="H378" s="187">
        <f t="shared" si="164"/>
        <v>13.597399864087645</v>
      </c>
      <c r="I378" s="187">
        <f t="shared" si="164"/>
        <v>14.567836051308129</v>
      </c>
      <c r="J378" s="187">
        <f t="shared" si="164"/>
        <v>15.427485998156243</v>
      </c>
      <c r="K378" s="187">
        <f t="shared" si="164"/>
        <v>17.167157487978756</v>
      </c>
      <c r="L378" s="187">
        <f t="shared" si="164"/>
        <v>18.7893125200642</v>
      </c>
      <c r="M378" s="188">
        <f t="shared" si="165"/>
        <v>17.563156959813632</v>
      </c>
      <c r="O378" s="193" t="s">
        <v>190</v>
      </c>
      <c r="P378" s="186">
        <f t="shared" si="166"/>
        <v>12.598997686715141</v>
      </c>
      <c r="Q378" s="187">
        <f t="shared" si="166"/>
        <v>13.428149119540185</v>
      </c>
      <c r="R378" s="187">
        <f t="shared" si="166"/>
        <v>14.608643189906793</v>
      </c>
      <c r="S378" s="187">
        <f t="shared" si="166"/>
        <v>18.034337451345628</v>
      </c>
      <c r="T378" s="127"/>
      <c r="U378" s="194" t="s">
        <v>190</v>
      </c>
      <c r="V378" s="186">
        <f t="shared" si="167"/>
        <v>13.048352529105642</v>
      </c>
      <c r="W378" s="186">
        <f t="shared" si="167"/>
        <v>16.903754083612434</v>
      </c>
      <c r="X378" s="127"/>
      <c r="Y378" s="194" t="s">
        <v>190</v>
      </c>
      <c r="Z378" s="189">
        <f t="shared" si="168"/>
        <v>15.625963854118739</v>
      </c>
      <c r="AB378" s="3"/>
      <c r="AC378" s="3"/>
      <c r="AD378" s="3"/>
      <c r="AE378" s="3"/>
      <c r="AF378" s="3"/>
    </row>
    <row r="379" spans="1:32" ht="13.5" thickBot="1">
      <c r="A379" s="181" t="s">
        <v>186</v>
      </c>
      <c r="B379" s="186">
        <f t="shared" si="169"/>
        <v>13.954742531065632</v>
      </c>
      <c r="C379" s="187">
        <f t="shared" si="169"/>
        <v>14.069510683024021</v>
      </c>
      <c r="D379" s="187">
        <f t="shared" si="170"/>
        <v>13.792056524761428</v>
      </c>
      <c r="E379" s="187">
        <f t="shared" si="164"/>
        <v>14.382601545740544</v>
      </c>
      <c r="F379" s="187">
        <f t="shared" si="164"/>
        <v>14.497530911877547</v>
      </c>
      <c r="G379" s="187">
        <f t="shared" si="164"/>
        <v>14.975696778640465</v>
      </c>
      <c r="H379" s="187">
        <f t="shared" si="164"/>
        <v>15.062609599122187</v>
      </c>
      <c r="I379" s="187">
        <f t="shared" si="164"/>
        <v>16.030243902139606</v>
      </c>
      <c r="J379" s="187">
        <f t="shared" si="164"/>
        <v>16.273769698587003</v>
      </c>
      <c r="K379" s="187">
        <f t="shared" si="164"/>
        <v>18.35929182428298</v>
      </c>
      <c r="L379" s="187">
        <f t="shared" si="164"/>
        <v>19.514937240082141</v>
      </c>
      <c r="M379" s="188">
        <f t="shared" si="165"/>
        <v>19.674422896503639</v>
      </c>
      <c r="O379" s="200" t="s">
        <v>186</v>
      </c>
      <c r="P379" s="186">
        <f t="shared" si="166"/>
        <v>13.928775321743132</v>
      </c>
      <c r="Q379" s="187">
        <f t="shared" si="166"/>
        <v>14.669232549179984</v>
      </c>
      <c r="R379" s="187">
        <f t="shared" si="166"/>
        <v>15.62885933091167</v>
      </c>
      <c r="S379" s="187">
        <f t="shared" si="166"/>
        <v>19.063122579697978</v>
      </c>
      <c r="T379" s="127"/>
      <c r="U379" s="201" t="s">
        <v>186</v>
      </c>
      <c r="V379" s="186">
        <f t="shared" si="167"/>
        <v>14.321631013504327</v>
      </c>
      <c r="W379" s="186">
        <f t="shared" si="167"/>
        <v>17.417972549995536</v>
      </c>
      <c r="X379" s="127"/>
      <c r="Y379" s="201" t="s">
        <v>186</v>
      </c>
      <c r="Z379" s="189">
        <f t="shared" si="168"/>
        <v>15.82918894089404</v>
      </c>
      <c r="AB379" s="3"/>
      <c r="AC379" s="3"/>
      <c r="AD379" s="3"/>
      <c r="AE379" s="3"/>
      <c r="AF379" s="3"/>
    </row>
    <row r="380" spans="1:32" ht="13.5" thickBot="1">
      <c r="A380" s="181" t="s">
        <v>187</v>
      </c>
      <c r="B380" s="186">
        <f t="shared" si="169"/>
        <v>13.947436811398621</v>
      </c>
      <c r="C380" s="187">
        <f t="shared" si="169"/>
        <v>14.018815211068851</v>
      </c>
      <c r="D380" s="187">
        <f t="shared" si="170"/>
        <v>13.716961287227175</v>
      </c>
      <c r="E380" s="187">
        <f t="shared" si="164"/>
        <v>14.368551822812202</v>
      </c>
      <c r="F380" s="187">
        <f t="shared" si="164"/>
        <v>14.52398189549651</v>
      </c>
      <c r="G380" s="187">
        <f t="shared" si="164"/>
        <v>14.962581469962171</v>
      </c>
      <c r="H380" s="187">
        <f t="shared" si="164"/>
        <v>15.035995098433776</v>
      </c>
      <c r="I380" s="187">
        <f t="shared" si="164"/>
        <v>16.01233258041843</v>
      </c>
      <c r="J380" s="187">
        <f t="shared" si="164"/>
        <v>16.254787706767701</v>
      </c>
      <c r="K380" s="187">
        <f t="shared" si="164"/>
        <v>18.415846687398979</v>
      </c>
      <c r="L380" s="187">
        <f t="shared" si="164"/>
        <v>19.396302116657328</v>
      </c>
      <c r="M380" s="188">
        <f t="shared" si="165"/>
        <v>19.299645076937054</v>
      </c>
      <c r="O380" s="200" t="s">
        <v>187</v>
      </c>
      <c r="P380" s="186">
        <f t="shared" si="166"/>
        <v>13.879814743293036</v>
      </c>
      <c r="Q380" s="187">
        <f t="shared" si="166"/>
        <v>14.64090185547041</v>
      </c>
      <c r="R380" s="187">
        <f t="shared" si="166"/>
        <v>15.568096777841767</v>
      </c>
      <c r="S380" s="187">
        <f t="shared" si="166"/>
        <v>18.938763473466366</v>
      </c>
      <c r="T380" s="127"/>
      <c r="U380" s="201" t="s">
        <v>187</v>
      </c>
      <c r="V380" s="186">
        <f t="shared" si="167"/>
        <v>14.289968488002147</v>
      </c>
      <c r="W380" s="186">
        <f t="shared" si="167"/>
        <v>17.209455022551435</v>
      </c>
      <c r="X380" s="127"/>
      <c r="Y380" s="201" t="s">
        <v>187</v>
      </c>
      <c r="Z380" s="189">
        <f t="shared" si="168"/>
        <v>15.511806903834625</v>
      </c>
      <c r="AB380" s="3"/>
      <c r="AC380" s="3"/>
      <c r="AD380" s="3"/>
      <c r="AE380" s="3"/>
      <c r="AF380" s="3"/>
    </row>
    <row r="381" spans="1:32" ht="13.5" thickBot="1">
      <c r="A381" s="181" t="s">
        <v>188</v>
      </c>
      <c r="B381" s="186">
        <f t="shared" si="169"/>
        <v>0</v>
      </c>
      <c r="C381" s="187">
        <f t="shared" si="169"/>
        <v>0</v>
      </c>
      <c r="D381" s="187">
        <f t="shared" si="170"/>
        <v>0</v>
      </c>
      <c r="E381" s="187">
        <f t="shared" si="164"/>
        <v>0</v>
      </c>
      <c r="F381" s="187">
        <f t="shared" si="164"/>
        <v>0</v>
      </c>
      <c r="G381" s="187">
        <f t="shared" si="164"/>
        <v>0</v>
      </c>
      <c r="H381" s="187">
        <f t="shared" si="164"/>
        <v>0</v>
      </c>
      <c r="I381" s="187">
        <f t="shared" si="164"/>
        <v>0</v>
      </c>
      <c r="J381" s="187">
        <f t="shared" si="164"/>
        <v>0</v>
      </c>
      <c r="K381" s="187">
        <f t="shared" si="164"/>
        <v>0</v>
      </c>
      <c r="L381" s="187">
        <f t="shared" si="164"/>
        <v>0</v>
      </c>
      <c r="M381" s="188">
        <f t="shared" si="165"/>
        <v>0</v>
      </c>
      <c r="O381" s="200" t="s">
        <v>188</v>
      </c>
      <c r="P381" s="186">
        <f t="shared" si="166"/>
        <v>0</v>
      </c>
      <c r="Q381" s="187">
        <f t="shared" si="166"/>
        <v>0</v>
      </c>
      <c r="R381" s="187">
        <f t="shared" si="166"/>
        <v>0</v>
      </c>
      <c r="S381" s="187">
        <f t="shared" si="166"/>
        <v>0</v>
      </c>
      <c r="T381" s="127"/>
      <c r="U381" s="201" t="s">
        <v>188</v>
      </c>
      <c r="V381" s="186">
        <f t="shared" si="167"/>
        <v>0</v>
      </c>
      <c r="W381" s="186">
        <f t="shared" si="167"/>
        <v>0</v>
      </c>
      <c r="X381" s="127"/>
      <c r="Y381" s="201" t="s">
        <v>188</v>
      </c>
      <c r="Z381" s="189">
        <f t="shared" si="168"/>
        <v>17.284556188923684</v>
      </c>
      <c r="AB381" s="3"/>
      <c r="AC381" s="3"/>
      <c r="AD381" s="3"/>
      <c r="AE381" s="3"/>
      <c r="AF381" s="3"/>
    </row>
    <row r="382" spans="1:32" ht="13.5" thickBot="1">
      <c r="A382" s="181" t="s">
        <v>71</v>
      </c>
      <c r="B382" s="186">
        <f t="shared" si="169"/>
        <v>10.573861346747224</v>
      </c>
      <c r="C382" s="187">
        <f t="shared" si="169"/>
        <v>10.800605759102861</v>
      </c>
      <c r="D382" s="187">
        <f t="shared" si="170"/>
        <v>11.213437194204115</v>
      </c>
      <c r="E382" s="187">
        <f t="shared" si="164"/>
        <v>11.495609084330527</v>
      </c>
      <c r="F382" s="187">
        <f t="shared" si="164"/>
        <v>11.746785478065423</v>
      </c>
      <c r="G382" s="187">
        <f t="shared" si="164"/>
        <v>12.14458485620589</v>
      </c>
      <c r="H382" s="187">
        <f t="shared" si="164"/>
        <v>12.075730895482954</v>
      </c>
      <c r="I382" s="187">
        <f t="shared" si="164"/>
        <v>12.294225376360785</v>
      </c>
      <c r="J382" s="187">
        <f t="shared" si="164"/>
        <v>12.626308189338188</v>
      </c>
      <c r="K382" s="187">
        <f t="shared" si="164"/>
        <v>13.960350114626635</v>
      </c>
      <c r="L382" s="187">
        <f t="shared" si="164"/>
        <v>15.379983189106927</v>
      </c>
      <c r="M382" s="188">
        <f t="shared" si="165"/>
        <v>15.545943516847712</v>
      </c>
      <c r="O382" s="200" t="s">
        <v>71</v>
      </c>
      <c r="P382" s="186">
        <f t="shared" si="166"/>
        <v>10.893801312630629</v>
      </c>
      <c r="Q382" s="187">
        <f t="shared" si="166"/>
        <v>11.8243409309244</v>
      </c>
      <c r="R382" s="187">
        <f t="shared" si="166"/>
        <v>12.217704544211335</v>
      </c>
      <c r="S382" s="187">
        <f t="shared" si="166"/>
        <v>14.957620346853252</v>
      </c>
      <c r="T382" s="127"/>
      <c r="U382" s="201" t="s">
        <v>71</v>
      </c>
      <c r="V382" s="186">
        <f t="shared" si="167"/>
        <v>11.344718942962954</v>
      </c>
      <c r="W382" s="186">
        <f t="shared" si="167"/>
        <v>13.788327279241972</v>
      </c>
      <c r="X382" s="127"/>
      <c r="Y382" s="201" t="s">
        <v>71</v>
      </c>
      <c r="Z382" s="189">
        <f t="shared" si="168"/>
        <v>12.678667713091802</v>
      </c>
      <c r="AB382" s="3"/>
      <c r="AC382" s="3"/>
      <c r="AD382" s="3"/>
      <c r="AE382" s="3"/>
      <c r="AF382" s="3"/>
    </row>
    <row r="383" spans="1:32" ht="13.5" thickBot="1">
      <c r="A383" s="183" t="s">
        <v>189</v>
      </c>
      <c r="B383" s="186">
        <f t="shared" si="169"/>
        <v>13.343633502191944</v>
      </c>
      <c r="C383" s="187">
        <f t="shared" si="169"/>
        <v>13.538897670383442</v>
      </c>
      <c r="D383" s="187">
        <f t="shared" si="170"/>
        <v>13.442786751002609</v>
      </c>
      <c r="E383" s="187">
        <f t="shared" si="164"/>
        <v>13.886267899053902</v>
      </c>
      <c r="F383" s="187">
        <f t="shared" si="164"/>
        <v>13.960108183135445</v>
      </c>
      <c r="G383" s="187">
        <f t="shared" si="164"/>
        <v>14.345660630199042</v>
      </c>
      <c r="H383" s="187">
        <f t="shared" si="164"/>
        <v>14.441625813687248</v>
      </c>
      <c r="I383" s="187">
        <f t="shared" si="164"/>
        <v>15.046909802495032</v>
      </c>
      <c r="J383" s="187">
        <f t="shared" si="164"/>
        <v>15.38107326239334</v>
      </c>
      <c r="K383" s="187">
        <f t="shared" si="164"/>
        <v>17.413533489102406</v>
      </c>
      <c r="L383" s="187">
        <f t="shared" si="164"/>
        <v>18.512921370090407</v>
      </c>
      <c r="M383" s="188">
        <f t="shared" si="165"/>
        <v>18.560856745126859</v>
      </c>
      <c r="O383" s="207" t="s">
        <v>189</v>
      </c>
      <c r="P383" s="186">
        <f t="shared" si="166"/>
        <v>13.44382751947218</v>
      </c>
      <c r="Q383" s="187">
        <f t="shared" si="166"/>
        <v>14.097809674306372</v>
      </c>
      <c r="R383" s="187">
        <f t="shared" si="166"/>
        <v>14.789778380207434</v>
      </c>
      <c r="S383" s="187">
        <f t="shared" si="166"/>
        <v>18.096732018624756</v>
      </c>
      <c r="T383" s="127"/>
      <c r="U383" s="208" t="s">
        <v>189</v>
      </c>
      <c r="V383" s="186">
        <f t="shared" si="167"/>
        <v>13.790920834493109</v>
      </c>
      <c r="W383" s="186">
        <f t="shared" si="167"/>
        <v>16.560360379547554</v>
      </c>
      <c r="X383" s="127"/>
      <c r="Y383" s="208" t="s">
        <v>189</v>
      </c>
      <c r="Z383" s="189">
        <f t="shared" si="168"/>
        <v>15.161183898182118</v>
      </c>
      <c r="AB383" s="3"/>
      <c r="AC383" s="3"/>
      <c r="AD383" s="3"/>
      <c r="AE383" s="3"/>
      <c r="AF383" s="3"/>
    </row>
    <row r="384" spans="1:32">
      <c r="AB384" s="3"/>
      <c r="AC384" s="3"/>
      <c r="AD384" s="3"/>
      <c r="AE384" s="3"/>
      <c r="AF384" s="3"/>
    </row>
    <row r="385" spans="1:32" ht="16.5" thickBot="1">
      <c r="A385" s="132">
        <v>2022</v>
      </c>
      <c r="B385" s="127"/>
      <c r="C385" s="127"/>
      <c r="D385" s="127"/>
      <c r="E385" s="127"/>
      <c r="F385" s="127"/>
      <c r="G385" s="127"/>
      <c r="H385" s="127"/>
      <c r="I385" s="127"/>
      <c r="J385" s="127"/>
      <c r="K385" s="127"/>
      <c r="L385" s="127"/>
      <c r="M385" s="131" t="s">
        <v>193</v>
      </c>
      <c r="O385" s="132">
        <v>2022</v>
      </c>
      <c r="P385" s="134" t="s">
        <v>163</v>
      </c>
      <c r="Q385" s="134"/>
      <c r="R385" s="134"/>
      <c r="S385" s="134"/>
      <c r="T385" s="127"/>
      <c r="U385" s="132">
        <v>2022</v>
      </c>
      <c r="V385" s="134" t="s">
        <v>164</v>
      </c>
      <c r="W385" s="134"/>
      <c r="X385" s="127"/>
      <c r="Y385" s="132">
        <v>2022</v>
      </c>
      <c r="Z385" s="127"/>
      <c r="AB385" s="3"/>
      <c r="AC385" s="3"/>
      <c r="AD385" s="3"/>
      <c r="AE385" s="3"/>
      <c r="AF385" s="3"/>
    </row>
    <row r="386" spans="1:32" ht="14.25" thickBot="1">
      <c r="A386" s="136"/>
      <c r="B386" s="137" t="s">
        <v>166</v>
      </c>
      <c r="C386" s="137" t="s">
        <v>167</v>
      </c>
      <c r="D386" s="137" t="s">
        <v>168</v>
      </c>
      <c r="E386" s="137" t="s">
        <v>169</v>
      </c>
      <c r="F386" s="137" t="s">
        <v>170</v>
      </c>
      <c r="G386" s="137" t="s">
        <v>171</v>
      </c>
      <c r="H386" s="137" t="s">
        <v>172</v>
      </c>
      <c r="I386" s="137" t="s">
        <v>173</v>
      </c>
      <c r="J386" s="137" t="s">
        <v>174</v>
      </c>
      <c r="K386" s="137" t="s">
        <v>175</v>
      </c>
      <c r="L386" s="137" t="s">
        <v>176</v>
      </c>
      <c r="M386" s="138" t="s">
        <v>177</v>
      </c>
      <c r="O386" s="139"/>
      <c r="P386" s="137" t="s">
        <v>178</v>
      </c>
      <c r="Q386" s="137" t="s">
        <v>179</v>
      </c>
      <c r="R386" s="137" t="s">
        <v>180</v>
      </c>
      <c r="S386" s="138" t="s">
        <v>181</v>
      </c>
      <c r="T386" s="127"/>
      <c r="U386" s="139"/>
      <c r="V386" s="137" t="s">
        <v>182</v>
      </c>
      <c r="W386" s="138" t="s">
        <v>183</v>
      </c>
      <c r="X386" s="127"/>
      <c r="Y386" s="139"/>
      <c r="Z386" s="185" t="s">
        <v>184</v>
      </c>
      <c r="AB386" s="3"/>
      <c r="AC386" s="3"/>
      <c r="AD386" s="3"/>
      <c r="AE386" s="3"/>
      <c r="AF386" s="3"/>
    </row>
    <row r="387" spans="1:32" ht="13.5" thickBot="1">
      <c r="A387" s="143" t="s">
        <v>185</v>
      </c>
      <c r="B387" s="186">
        <f>(B187/1000)/1.02</f>
        <v>18.220445478488372</v>
      </c>
      <c r="C387" s="187">
        <f>(C187/1000)/1.02</f>
        <v>18.687882968909957</v>
      </c>
      <c r="D387" s="187">
        <f>(D187/1000)/1.02</f>
        <v>19.896289376021414</v>
      </c>
      <c r="E387" s="187">
        <f t="shared" ref="E387:L393" si="171">E187/1000/1.02</f>
        <v>21.943286535050227</v>
      </c>
      <c r="F387" s="187">
        <f t="shared" si="171"/>
        <v>22.219222838376393</v>
      </c>
      <c r="G387" s="187">
        <f t="shared" si="171"/>
        <v>21.231632573200869</v>
      </c>
      <c r="H387" s="187">
        <f t="shared" si="171"/>
        <v>20.674638183345678</v>
      </c>
      <c r="I387" s="187">
        <f t="shared" si="171"/>
        <v>21.612313338073626</v>
      </c>
      <c r="J387" s="187">
        <f t="shared" si="171"/>
        <v>21.055693529161211</v>
      </c>
      <c r="K387" s="187">
        <f t="shared" si="171"/>
        <v>21.01348961921218</v>
      </c>
      <c r="L387" s="187">
        <f t="shared" si="171"/>
        <v>21.148872083248921</v>
      </c>
      <c r="M387" s="188">
        <f t="shared" ref="M387:M393" si="172">(M187/1000)/1.02</f>
        <v>20.62596886854822</v>
      </c>
      <c r="O387" s="152" t="s">
        <v>185</v>
      </c>
      <c r="P387" s="186">
        <f t="shared" ref="P387:S393" si="173">(P187/1000)/1.02</f>
        <v>19.180822121218831</v>
      </c>
      <c r="Q387" s="187">
        <f t="shared" si="173"/>
        <v>21.746458906698994</v>
      </c>
      <c r="R387" s="187">
        <f t="shared" si="173"/>
        <v>21.147372832018149</v>
      </c>
      <c r="S387" s="187">
        <f t="shared" si="173"/>
        <v>20.964579760492743</v>
      </c>
      <c r="T387" s="127"/>
      <c r="U387" s="152" t="s">
        <v>185</v>
      </c>
      <c r="V387" s="186">
        <f t="shared" ref="V387:W393" si="174">(V187/1000)/1.02</f>
        <v>20.442196477921286</v>
      </c>
      <c r="W387" s="186">
        <f t="shared" si="174"/>
        <v>21.054956729390796</v>
      </c>
      <c r="X387" s="127"/>
      <c r="Y387" s="152" t="s">
        <v>185</v>
      </c>
      <c r="Z387" s="189">
        <f t="shared" ref="Z387:Z393" si="175">(Z187/1000)/1.02</f>
        <v>20.732297154797592</v>
      </c>
      <c r="AB387" s="3"/>
      <c r="AC387" s="3"/>
      <c r="AD387" s="3"/>
      <c r="AE387" s="3"/>
      <c r="AF387" s="3"/>
    </row>
    <row r="388" spans="1:32" ht="13.5" thickBot="1">
      <c r="A388" s="177" t="s">
        <v>190</v>
      </c>
      <c r="B388" s="186">
        <f t="shared" ref="B388:C393" si="176">(B188/1000)/1.02</f>
        <v>19.020773840459867</v>
      </c>
      <c r="C388" s="187">
        <f t="shared" si="176"/>
        <v>18.400119685858424</v>
      </c>
      <c r="D388" s="187">
        <f t="shared" ref="D388:D393" si="177">D188/1000/1.02</f>
        <v>20.375035983997495</v>
      </c>
      <c r="E388" s="187">
        <f t="shared" si="171"/>
        <v>21.62406314575983</v>
      </c>
      <c r="F388" s="187">
        <f t="shared" si="171"/>
        <v>22.387138213560561</v>
      </c>
      <c r="G388" s="187">
        <f t="shared" si="171"/>
        <v>20.555628994270251</v>
      </c>
      <c r="H388" s="187">
        <f t="shared" si="171"/>
        <v>21.070703527735876</v>
      </c>
      <c r="I388" s="187">
        <f t="shared" si="171"/>
        <v>20.959915939238737</v>
      </c>
      <c r="J388" s="187">
        <f t="shared" si="171"/>
        <v>20.168955448001995</v>
      </c>
      <c r="K388" s="187">
        <f t="shared" si="171"/>
        <v>21.298406103864142</v>
      </c>
      <c r="L388" s="187">
        <f t="shared" si="171"/>
        <v>21.10563744026414</v>
      </c>
      <c r="M388" s="188">
        <f t="shared" si="172"/>
        <v>20.031830204771168</v>
      </c>
      <c r="O388" s="193" t="s">
        <v>190</v>
      </c>
      <c r="P388" s="186">
        <f t="shared" si="173"/>
        <v>19.792482556323048</v>
      </c>
      <c r="Q388" s="187">
        <f t="shared" si="173"/>
        <v>21.507448772503093</v>
      </c>
      <c r="R388" s="187">
        <f t="shared" si="173"/>
        <v>20.754324313026736</v>
      </c>
      <c r="S388" s="187">
        <f t="shared" si="173"/>
        <v>20.860463819388553</v>
      </c>
      <c r="T388" s="127"/>
      <c r="U388" s="194" t="s">
        <v>190</v>
      </c>
      <c r="V388" s="186">
        <f t="shared" si="174"/>
        <v>20.640995991864074</v>
      </c>
      <c r="W388" s="186">
        <f t="shared" si="174"/>
        <v>20.809182420945252</v>
      </c>
      <c r="X388" s="127"/>
      <c r="Y388" s="194" t="s">
        <v>190</v>
      </c>
      <c r="Z388" s="189">
        <f t="shared" si="175"/>
        <v>20.717470874699291</v>
      </c>
      <c r="AB388" s="3"/>
      <c r="AC388" s="3"/>
      <c r="AD388" s="3"/>
      <c r="AE388" s="3"/>
      <c r="AF388" s="3"/>
    </row>
    <row r="389" spans="1:32" ht="13.5" thickBot="1">
      <c r="A389" s="181" t="s">
        <v>186</v>
      </c>
      <c r="B389" s="186">
        <f t="shared" si="176"/>
        <v>19.618621469619828</v>
      </c>
      <c r="C389" s="187">
        <f t="shared" si="176"/>
        <v>19.74594250334313</v>
      </c>
      <c r="D389" s="187">
        <f t="shared" si="177"/>
        <v>20.902927287122221</v>
      </c>
      <c r="E389" s="187">
        <f t="shared" si="171"/>
        <v>22.986978222831024</v>
      </c>
      <c r="F389" s="187">
        <f t="shared" si="171"/>
        <v>23.115736659480987</v>
      </c>
      <c r="G389" s="187">
        <f t="shared" si="171"/>
        <v>21.770513453453347</v>
      </c>
      <c r="H389" s="187">
        <f t="shared" si="171"/>
        <v>21.296838286804238</v>
      </c>
      <c r="I389" s="187">
        <f t="shared" si="171"/>
        <v>22.618512261823149</v>
      </c>
      <c r="J389" s="187">
        <f t="shared" si="171"/>
        <v>21.989397408235916</v>
      </c>
      <c r="K389" s="187">
        <f t="shared" si="171"/>
        <v>22.008382859055853</v>
      </c>
      <c r="L389" s="187">
        <f t="shared" si="171"/>
        <v>22.199505929192632</v>
      </c>
      <c r="M389" s="188">
        <f t="shared" si="172"/>
        <v>21.886541947116712</v>
      </c>
      <c r="O389" s="200" t="s">
        <v>186</v>
      </c>
      <c r="P389" s="186">
        <f t="shared" si="173"/>
        <v>20.348662516255178</v>
      </c>
      <c r="Q389" s="187">
        <f t="shared" si="173"/>
        <v>22.543176304725666</v>
      </c>
      <c r="R389" s="187">
        <f t="shared" si="173"/>
        <v>22.024300503676091</v>
      </c>
      <c r="S389" s="187">
        <f t="shared" si="173"/>
        <v>22.056495289862955</v>
      </c>
      <c r="T389" s="127"/>
      <c r="U389" s="201" t="s">
        <v>186</v>
      </c>
      <c r="V389" s="186">
        <f t="shared" si="174"/>
        <v>21.419344979623492</v>
      </c>
      <c r="W389" s="186">
        <f t="shared" si="174"/>
        <v>22.040288321197131</v>
      </c>
      <c r="X389" s="127"/>
      <c r="Y389" s="201" t="s">
        <v>186</v>
      </c>
      <c r="Z389" s="189">
        <f t="shared" si="175"/>
        <v>21.696565146519635</v>
      </c>
      <c r="AB389" s="3"/>
      <c r="AC389" s="3"/>
      <c r="AD389" s="3"/>
      <c r="AE389" s="3"/>
      <c r="AF389" s="3"/>
    </row>
    <row r="390" spans="1:32" ht="13.5" thickBot="1">
      <c r="A390" s="181" t="s">
        <v>187</v>
      </c>
      <c r="B390" s="186">
        <f t="shared" si="176"/>
        <v>19.499953629700652</v>
      </c>
      <c r="C390" s="187">
        <f t="shared" si="176"/>
        <v>19.644372748056277</v>
      </c>
      <c r="D390" s="187">
        <f t="shared" si="177"/>
        <v>20.766146450748721</v>
      </c>
      <c r="E390" s="187">
        <f t="shared" si="171"/>
        <v>22.905614222576652</v>
      </c>
      <c r="F390" s="187">
        <f t="shared" si="171"/>
        <v>23.011413217720307</v>
      </c>
      <c r="G390" s="187">
        <f t="shared" si="171"/>
        <v>21.563485053836903</v>
      </c>
      <c r="H390" s="187">
        <f t="shared" si="171"/>
        <v>21.167475654378066</v>
      </c>
      <c r="I390" s="187">
        <f t="shared" si="171"/>
        <v>22.60707245137305</v>
      </c>
      <c r="J390" s="187">
        <f t="shared" si="171"/>
        <v>21.818164855225664</v>
      </c>
      <c r="K390" s="187">
        <f t="shared" si="171"/>
        <v>21.839051738622896</v>
      </c>
      <c r="L390" s="187">
        <f t="shared" si="171"/>
        <v>22.114122877543597</v>
      </c>
      <c r="M390" s="188">
        <f t="shared" si="172"/>
        <v>21.720950281294389</v>
      </c>
      <c r="O390" s="200" t="s">
        <v>187</v>
      </c>
      <c r="P390" s="186">
        <f t="shared" si="173"/>
        <v>20.146092040553047</v>
      </c>
      <c r="Q390" s="187">
        <f t="shared" si="173"/>
        <v>22.436049064904971</v>
      </c>
      <c r="R390" s="187">
        <f t="shared" si="173"/>
        <v>21.949846513649565</v>
      </c>
      <c r="S390" s="187">
        <f t="shared" si="173"/>
        <v>21.920768113655051</v>
      </c>
      <c r="T390" s="127"/>
      <c r="U390" s="201" t="s">
        <v>187</v>
      </c>
      <c r="V390" s="186">
        <f t="shared" si="174"/>
        <v>21.266351942793815</v>
      </c>
      <c r="W390" s="186">
        <f t="shared" si="174"/>
        <v>21.934822486630438</v>
      </c>
      <c r="X390" s="127"/>
      <c r="Y390" s="201" t="s">
        <v>187</v>
      </c>
      <c r="Z390" s="189">
        <f t="shared" si="175"/>
        <v>21.579532932551359</v>
      </c>
      <c r="AB390" s="3"/>
      <c r="AC390" s="3"/>
      <c r="AD390" s="3"/>
      <c r="AE390" s="3"/>
      <c r="AF390" s="3"/>
    </row>
    <row r="391" spans="1:32" ht="13.5" thickBot="1">
      <c r="A391" s="181" t="s">
        <v>188</v>
      </c>
      <c r="B391" s="186">
        <f t="shared" si="176"/>
        <v>20.053816519428281</v>
      </c>
      <c r="C391" s="187">
        <f t="shared" si="176"/>
        <v>20.156580270472077</v>
      </c>
      <c r="D391" s="187">
        <f t="shared" si="177"/>
        <v>20.489476396518508</v>
      </c>
      <c r="E391" s="187">
        <f t="shared" si="171"/>
        <v>23.119552913688842</v>
      </c>
      <c r="F391" s="187">
        <f t="shared" si="171"/>
        <v>22.016226812073143</v>
      </c>
      <c r="G391" s="187">
        <f t="shared" si="171"/>
        <v>21.77040772290048</v>
      </c>
      <c r="H391" s="187">
        <f t="shared" si="171"/>
        <v>21.097048389535761</v>
      </c>
      <c r="I391" s="187">
        <f t="shared" si="171"/>
        <v>22.889424341012052</v>
      </c>
      <c r="J391" s="187">
        <f t="shared" si="171"/>
        <v>21.807667755991289</v>
      </c>
      <c r="K391" s="187">
        <f t="shared" si="171"/>
        <v>22.462136346277937</v>
      </c>
      <c r="L391" s="187">
        <f t="shared" si="171"/>
        <v>22.841432044338081</v>
      </c>
      <c r="M391" s="188">
        <f t="shared" si="172"/>
        <v>22.450215224771853</v>
      </c>
      <c r="O391" s="200" t="s">
        <v>188</v>
      </c>
      <c r="P391" s="186">
        <f t="shared" si="173"/>
        <v>20.363359493797521</v>
      </c>
      <c r="Q391" s="187">
        <f t="shared" si="173"/>
        <v>22.405880495912559</v>
      </c>
      <c r="R391" s="187">
        <f t="shared" si="173"/>
        <v>21.839144175656717</v>
      </c>
      <c r="S391" s="187">
        <f t="shared" si="173"/>
        <v>22.556317852586378</v>
      </c>
      <c r="T391" s="127"/>
      <c r="U391" s="201" t="s">
        <v>188</v>
      </c>
      <c r="V391" s="186">
        <f t="shared" si="174"/>
        <v>21.356339964594724</v>
      </c>
      <c r="W391" s="186">
        <f t="shared" si="174"/>
        <v>22.277252677267928</v>
      </c>
      <c r="X391" s="127"/>
      <c r="Y391" s="201" t="s">
        <v>188</v>
      </c>
      <c r="Z391" s="189">
        <f t="shared" si="175"/>
        <v>21.898345491570858</v>
      </c>
      <c r="AB391" s="3"/>
      <c r="AC391" s="3"/>
      <c r="AD391" s="3"/>
      <c r="AE391" s="3"/>
      <c r="AF391" s="3"/>
    </row>
    <row r="392" spans="1:32" ht="13.5" thickBot="1">
      <c r="A392" s="181" t="s">
        <v>71</v>
      </c>
      <c r="B392" s="186">
        <f t="shared" si="176"/>
        <v>15.772317282398468</v>
      </c>
      <c r="C392" s="187">
        <f t="shared" si="176"/>
        <v>16.670598759872004</v>
      </c>
      <c r="D392" s="187">
        <f t="shared" si="177"/>
        <v>18.112028109181377</v>
      </c>
      <c r="E392" s="187">
        <f t="shared" si="171"/>
        <v>20.215479602213403</v>
      </c>
      <c r="F392" s="187">
        <f t="shared" si="171"/>
        <v>20.544714466433664</v>
      </c>
      <c r="G392" s="187">
        <f t="shared" si="171"/>
        <v>19.786484334178724</v>
      </c>
      <c r="H392" s="187">
        <f t="shared" si="171"/>
        <v>19.296305231076069</v>
      </c>
      <c r="I392" s="187">
        <f t="shared" si="171"/>
        <v>19.752520562205383</v>
      </c>
      <c r="J392" s="187">
        <f t="shared" si="171"/>
        <v>19.272324148221209</v>
      </c>
      <c r="K392" s="187">
        <f t="shared" si="171"/>
        <v>19.281816537016297</v>
      </c>
      <c r="L392" s="187">
        <f t="shared" si="171"/>
        <v>19.130188581886486</v>
      </c>
      <c r="M392" s="188">
        <f t="shared" si="172"/>
        <v>18.114291394460729</v>
      </c>
      <c r="O392" s="200" t="s">
        <v>71</v>
      </c>
      <c r="P392" s="186">
        <f t="shared" si="173"/>
        <v>17.088462208006245</v>
      </c>
      <c r="Q392" s="187">
        <f t="shared" si="173"/>
        <v>20.153013462009724</v>
      </c>
      <c r="R392" s="187">
        <f t="shared" si="173"/>
        <v>19.454622692944774</v>
      </c>
      <c r="S392" s="187">
        <f t="shared" si="173"/>
        <v>18.909466581093529</v>
      </c>
      <c r="T392" s="127"/>
      <c r="U392" s="201" t="s">
        <v>71</v>
      </c>
      <c r="V392" s="186">
        <f t="shared" si="174"/>
        <v>18.548977725673332</v>
      </c>
      <c r="W392" s="186">
        <f t="shared" si="174"/>
        <v>19.174466034096085</v>
      </c>
      <c r="X392" s="127"/>
      <c r="Y392" s="201" t="s">
        <v>71</v>
      </c>
      <c r="Z392" s="189">
        <f t="shared" si="175"/>
        <v>18.867121756771375</v>
      </c>
      <c r="AB392" s="3"/>
      <c r="AC392" s="3"/>
      <c r="AD392" s="3"/>
      <c r="AE392" s="3"/>
      <c r="AF392" s="3"/>
    </row>
    <row r="393" spans="1:32" ht="13.5" thickBot="1">
      <c r="A393" s="183" t="s">
        <v>189</v>
      </c>
      <c r="B393" s="186">
        <f t="shared" si="176"/>
        <v>18.773560028655151</v>
      </c>
      <c r="C393" s="187">
        <f t="shared" si="176"/>
        <v>19.065664069686452</v>
      </c>
      <c r="D393" s="187">
        <f t="shared" si="177"/>
        <v>20.082437183011848</v>
      </c>
      <c r="E393" s="187">
        <f t="shared" si="171"/>
        <v>22.078669431714665</v>
      </c>
      <c r="F393" s="187">
        <f t="shared" si="171"/>
        <v>22.383140503911456</v>
      </c>
      <c r="G393" s="187">
        <f t="shared" si="171"/>
        <v>21.85653533148772</v>
      </c>
      <c r="H393" s="187">
        <f t="shared" si="171"/>
        <v>21.468406482157512</v>
      </c>
      <c r="I393" s="187">
        <f t="shared" si="171"/>
        <v>22.261859766427708</v>
      </c>
      <c r="J393" s="187">
        <f t="shared" si="171"/>
        <v>22.124185262098443</v>
      </c>
      <c r="K393" s="187">
        <f t="shared" si="171"/>
        <v>22.037245609142218</v>
      </c>
      <c r="L393" s="187">
        <f t="shared" si="171"/>
        <v>22.136354196756198</v>
      </c>
      <c r="M393" s="188">
        <f t="shared" si="172"/>
        <v>22.021844098213204</v>
      </c>
      <c r="O393" s="207" t="s">
        <v>189</v>
      </c>
      <c r="P393" s="186">
        <f t="shared" si="173"/>
        <v>19.538640017443665</v>
      </c>
      <c r="Q393" s="187">
        <f t="shared" si="173"/>
        <v>22.077846861170972</v>
      </c>
      <c r="R393" s="187">
        <f t="shared" si="173"/>
        <v>21.958567097554941</v>
      </c>
      <c r="S393" s="187">
        <f t="shared" si="173"/>
        <v>22.074350350231551</v>
      </c>
      <c r="T393" s="127"/>
      <c r="U393" s="208" t="s">
        <v>189</v>
      </c>
      <c r="V393" s="186">
        <f t="shared" si="174"/>
        <v>20.860472860536962</v>
      </c>
      <c r="W393" s="186">
        <f t="shared" si="174"/>
        <v>22.016771542205657</v>
      </c>
      <c r="X393" s="127"/>
      <c r="Y393" s="208" t="s">
        <v>189</v>
      </c>
      <c r="Z393" s="189">
        <f t="shared" si="175"/>
        <v>21.406064266444936</v>
      </c>
      <c r="AB393" s="3"/>
      <c r="AC393" s="3"/>
      <c r="AD393" s="3"/>
      <c r="AE393" s="3"/>
      <c r="AF393" s="3"/>
    </row>
    <row r="394" spans="1:32">
      <c r="AB394" s="3"/>
      <c r="AC394" s="3"/>
      <c r="AD394" s="3"/>
      <c r="AE394" s="3"/>
      <c r="AF394" s="3"/>
    </row>
    <row r="395" spans="1:32" ht="16.5" thickBot="1">
      <c r="A395" s="132">
        <v>2023</v>
      </c>
      <c r="B395" s="127"/>
      <c r="C395" s="127"/>
      <c r="D395" s="127"/>
      <c r="E395" s="127"/>
      <c r="F395" s="127"/>
      <c r="G395" s="127"/>
      <c r="H395" s="127"/>
      <c r="I395" s="127"/>
      <c r="J395" s="127"/>
      <c r="K395" s="127"/>
      <c r="L395" s="127"/>
      <c r="M395" s="131" t="s">
        <v>193</v>
      </c>
      <c r="O395" s="132">
        <v>2023</v>
      </c>
      <c r="P395" s="134" t="s">
        <v>163</v>
      </c>
      <c r="Q395" s="134"/>
      <c r="R395" s="134"/>
      <c r="S395" s="134"/>
      <c r="T395" s="127"/>
      <c r="U395" s="132">
        <v>2023</v>
      </c>
      <c r="V395" s="134" t="s">
        <v>164</v>
      </c>
      <c r="W395" s="134"/>
      <c r="X395" s="127"/>
      <c r="Y395" s="132">
        <v>2023</v>
      </c>
      <c r="Z395" s="127"/>
      <c r="AB395" s="3"/>
      <c r="AC395" s="3"/>
      <c r="AD395" s="3"/>
      <c r="AE395" s="3"/>
      <c r="AF395" s="3"/>
    </row>
    <row r="396" spans="1:32" ht="14.25" thickBot="1">
      <c r="A396" s="136"/>
      <c r="B396" s="137" t="s">
        <v>166</v>
      </c>
      <c r="C396" s="137" t="s">
        <v>167</v>
      </c>
      <c r="D396" s="137" t="s">
        <v>168</v>
      </c>
      <c r="E396" s="137" t="s">
        <v>169</v>
      </c>
      <c r="F396" s="137" t="s">
        <v>170</v>
      </c>
      <c r="G396" s="137" t="s">
        <v>171</v>
      </c>
      <c r="H396" s="137" t="s">
        <v>172</v>
      </c>
      <c r="I396" s="137" t="s">
        <v>173</v>
      </c>
      <c r="J396" s="137" t="s">
        <v>174</v>
      </c>
      <c r="K396" s="137" t="s">
        <v>175</v>
      </c>
      <c r="L396" s="137" t="s">
        <v>176</v>
      </c>
      <c r="M396" s="138" t="s">
        <v>177</v>
      </c>
      <c r="O396" s="139"/>
      <c r="P396" s="137" t="s">
        <v>178</v>
      </c>
      <c r="Q396" s="137" t="s">
        <v>179</v>
      </c>
      <c r="R396" s="137" t="s">
        <v>180</v>
      </c>
      <c r="S396" s="138" t="s">
        <v>181</v>
      </c>
      <c r="T396" s="127"/>
      <c r="U396" s="139"/>
      <c r="V396" s="137" t="s">
        <v>182</v>
      </c>
      <c r="W396" s="138" t="s">
        <v>183</v>
      </c>
      <c r="X396" s="127"/>
      <c r="Y396" s="139"/>
      <c r="Z396" s="185" t="s">
        <v>184</v>
      </c>
      <c r="AB396" s="3"/>
      <c r="AC396" s="3"/>
      <c r="AD396" s="3"/>
      <c r="AE396" s="3"/>
      <c r="AF396" s="3"/>
    </row>
    <row r="397" spans="1:32" ht="13.5" thickBot="1">
      <c r="A397" s="143" t="s">
        <v>185</v>
      </c>
      <c r="B397" s="186">
        <f>(B197/1000)/1.02</f>
        <v>20.699240880469233</v>
      </c>
      <c r="C397" s="187">
        <f>(C197/1000)/1.02</f>
        <v>0</v>
      </c>
      <c r="D397" s="187">
        <f>(D197/1000)/1.02</f>
        <v>0</v>
      </c>
      <c r="E397" s="187">
        <f t="shared" ref="E397:L403" si="178">E197/1000/1.02</f>
        <v>0</v>
      </c>
      <c r="F397" s="187">
        <f t="shared" si="178"/>
        <v>0</v>
      </c>
      <c r="G397" s="187">
        <f t="shared" si="178"/>
        <v>0</v>
      </c>
      <c r="H397" s="187">
        <f t="shared" si="178"/>
        <v>0</v>
      </c>
      <c r="I397" s="187">
        <f t="shared" si="178"/>
        <v>0</v>
      </c>
      <c r="J397" s="187">
        <f t="shared" si="178"/>
        <v>0</v>
      </c>
      <c r="K397" s="187">
        <f t="shared" si="178"/>
        <v>0</v>
      </c>
      <c r="L397" s="187">
        <f t="shared" si="178"/>
        <v>0</v>
      </c>
      <c r="M397" s="188">
        <f t="shared" ref="M397:M403" si="179">(M197/1000)/1.02</f>
        <v>0</v>
      </c>
      <c r="O397" s="152" t="s">
        <v>185</v>
      </c>
      <c r="P397" s="186">
        <f t="shared" ref="P397:S403" si="180">(P197/1000)/1.02</f>
        <v>0</v>
      </c>
      <c r="Q397" s="187">
        <f t="shared" si="180"/>
        <v>0</v>
      </c>
      <c r="R397" s="187">
        <f t="shared" si="180"/>
        <v>0</v>
      </c>
      <c r="S397" s="187">
        <f t="shared" si="180"/>
        <v>0</v>
      </c>
      <c r="T397" s="127"/>
      <c r="U397" s="152" t="s">
        <v>185</v>
      </c>
      <c r="V397" s="186">
        <f t="shared" ref="V397:W403" si="181">(V197/1000)/1.02</f>
        <v>0</v>
      </c>
      <c r="W397" s="186">
        <f t="shared" si="181"/>
        <v>0</v>
      </c>
      <c r="X397" s="127"/>
      <c r="Y397" s="152" t="s">
        <v>185</v>
      </c>
      <c r="Z397" s="189">
        <f t="shared" ref="Z397:Z403" si="182">(Z197/1000)/1.02</f>
        <v>0</v>
      </c>
      <c r="AB397" s="3"/>
      <c r="AC397" s="3"/>
      <c r="AD397" s="3"/>
      <c r="AE397" s="3"/>
      <c r="AF397" s="3"/>
    </row>
    <row r="398" spans="1:32" ht="13.5" thickBot="1">
      <c r="A398" s="177" t="s">
        <v>190</v>
      </c>
      <c r="B398" s="186">
        <f t="shared" ref="B398:C403" si="183">(B198/1000)/1.02</f>
        <v>21.259631343497247</v>
      </c>
      <c r="C398" s="187">
        <f t="shared" si="183"/>
        <v>0</v>
      </c>
      <c r="D398" s="187">
        <f t="shared" ref="D398:D403" si="184">D198/1000/1.02</f>
        <v>0</v>
      </c>
      <c r="E398" s="187">
        <f t="shared" si="178"/>
        <v>0</v>
      </c>
      <c r="F398" s="187">
        <f t="shared" si="178"/>
        <v>0</v>
      </c>
      <c r="G398" s="187">
        <f t="shared" si="178"/>
        <v>0</v>
      </c>
      <c r="H398" s="187">
        <f t="shared" si="178"/>
        <v>0</v>
      </c>
      <c r="I398" s="187">
        <f t="shared" si="178"/>
        <v>0</v>
      </c>
      <c r="J398" s="187">
        <f t="shared" si="178"/>
        <v>0</v>
      </c>
      <c r="K398" s="187">
        <f t="shared" si="178"/>
        <v>0</v>
      </c>
      <c r="L398" s="187">
        <f t="shared" si="178"/>
        <v>0</v>
      </c>
      <c r="M398" s="188">
        <f t="shared" si="179"/>
        <v>0</v>
      </c>
      <c r="O398" s="193" t="s">
        <v>190</v>
      </c>
      <c r="P398" s="186">
        <f t="shared" si="180"/>
        <v>0</v>
      </c>
      <c r="Q398" s="187">
        <f t="shared" si="180"/>
        <v>0</v>
      </c>
      <c r="R398" s="187">
        <f t="shared" si="180"/>
        <v>0</v>
      </c>
      <c r="S398" s="187">
        <f t="shared" si="180"/>
        <v>0</v>
      </c>
      <c r="T398" s="127"/>
      <c r="U398" s="194" t="s">
        <v>190</v>
      </c>
      <c r="V398" s="186">
        <f t="shared" si="181"/>
        <v>0</v>
      </c>
      <c r="W398" s="186">
        <f t="shared" si="181"/>
        <v>0</v>
      </c>
      <c r="X398" s="127"/>
      <c r="Y398" s="194" t="s">
        <v>190</v>
      </c>
      <c r="Z398" s="189">
        <f t="shared" si="182"/>
        <v>0</v>
      </c>
      <c r="AB398" s="3"/>
      <c r="AC398" s="3"/>
      <c r="AD398" s="3"/>
      <c r="AE398" s="3"/>
      <c r="AF398" s="3"/>
    </row>
    <row r="399" spans="1:32" ht="13.5" thickBot="1">
      <c r="A399" s="181" t="s">
        <v>186</v>
      </c>
      <c r="B399" s="186">
        <f t="shared" si="183"/>
        <v>21.827918462606373</v>
      </c>
      <c r="C399" s="187">
        <f t="shared" si="183"/>
        <v>0</v>
      </c>
      <c r="D399" s="187">
        <f t="shared" si="184"/>
        <v>0</v>
      </c>
      <c r="E399" s="187">
        <f t="shared" si="178"/>
        <v>0</v>
      </c>
      <c r="F399" s="187">
        <f t="shared" si="178"/>
        <v>0</v>
      </c>
      <c r="G399" s="187">
        <f t="shared" si="178"/>
        <v>0</v>
      </c>
      <c r="H399" s="187">
        <f t="shared" si="178"/>
        <v>0</v>
      </c>
      <c r="I399" s="187">
        <f t="shared" si="178"/>
        <v>0</v>
      </c>
      <c r="J399" s="187">
        <f t="shared" si="178"/>
        <v>0</v>
      </c>
      <c r="K399" s="187">
        <f t="shared" si="178"/>
        <v>0</v>
      </c>
      <c r="L399" s="187">
        <f t="shared" si="178"/>
        <v>0</v>
      </c>
      <c r="M399" s="188">
        <f t="shared" si="179"/>
        <v>0</v>
      </c>
      <c r="O399" s="200" t="s">
        <v>186</v>
      </c>
      <c r="P399" s="186">
        <f t="shared" si="180"/>
        <v>0</v>
      </c>
      <c r="Q399" s="187">
        <f t="shared" si="180"/>
        <v>0</v>
      </c>
      <c r="R399" s="187">
        <f t="shared" si="180"/>
        <v>0</v>
      </c>
      <c r="S399" s="187">
        <f t="shared" si="180"/>
        <v>0</v>
      </c>
      <c r="T399" s="127"/>
      <c r="U399" s="201" t="s">
        <v>186</v>
      </c>
      <c r="V399" s="186">
        <f t="shared" si="181"/>
        <v>0</v>
      </c>
      <c r="W399" s="186">
        <f t="shared" si="181"/>
        <v>0</v>
      </c>
      <c r="X399" s="127"/>
      <c r="Y399" s="201" t="s">
        <v>186</v>
      </c>
      <c r="Z399" s="189">
        <f t="shared" si="182"/>
        <v>0</v>
      </c>
      <c r="AB399" s="3"/>
      <c r="AC399" s="3"/>
      <c r="AD399" s="3"/>
      <c r="AE399" s="3"/>
      <c r="AF399" s="3"/>
    </row>
    <row r="400" spans="1:32" ht="13.5" thickBot="1">
      <c r="A400" s="181" t="s">
        <v>187</v>
      </c>
      <c r="B400" s="186">
        <f t="shared" si="183"/>
        <v>21.640988904917524</v>
      </c>
      <c r="C400" s="187">
        <f t="shared" si="183"/>
        <v>0</v>
      </c>
      <c r="D400" s="187">
        <f t="shared" si="184"/>
        <v>0</v>
      </c>
      <c r="E400" s="187">
        <f t="shared" si="178"/>
        <v>0</v>
      </c>
      <c r="F400" s="187">
        <f t="shared" si="178"/>
        <v>0</v>
      </c>
      <c r="G400" s="187">
        <f t="shared" si="178"/>
        <v>0</v>
      </c>
      <c r="H400" s="187">
        <f t="shared" si="178"/>
        <v>0</v>
      </c>
      <c r="I400" s="187">
        <f t="shared" si="178"/>
        <v>0</v>
      </c>
      <c r="J400" s="187">
        <f t="shared" si="178"/>
        <v>0</v>
      </c>
      <c r="K400" s="187">
        <f t="shared" si="178"/>
        <v>0</v>
      </c>
      <c r="L400" s="187">
        <f t="shared" si="178"/>
        <v>0</v>
      </c>
      <c r="M400" s="188">
        <f t="shared" si="179"/>
        <v>0</v>
      </c>
      <c r="O400" s="200" t="s">
        <v>187</v>
      </c>
      <c r="P400" s="186">
        <f t="shared" si="180"/>
        <v>0</v>
      </c>
      <c r="Q400" s="187">
        <f t="shared" si="180"/>
        <v>0</v>
      </c>
      <c r="R400" s="187">
        <f t="shared" si="180"/>
        <v>0</v>
      </c>
      <c r="S400" s="187">
        <f t="shared" si="180"/>
        <v>0</v>
      </c>
      <c r="T400" s="127"/>
      <c r="U400" s="201" t="s">
        <v>187</v>
      </c>
      <c r="V400" s="186">
        <f t="shared" si="181"/>
        <v>0</v>
      </c>
      <c r="W400" s="186">
        <f t="shared" si="181"/>
        <v>0</v>
      </c>
      <c r="X400" s="127"/>
      <c r="Y400" s="201" t="s">
        <v>187</v>
      </c>
      <c r="Z400" s="189">
        <f t="shared" si="182"/>
        <v>0</v>
      </c>
      <c r="AB400" s="3"/>
      <c r="AC400" s="3"/>
      <c r="AD400" s="3"/>
      <c r="AE400" s="3"/>
      <c r="AF400" s="3"/>
    </row>
    <row r="401" spans="1:32" ht="13.5" thickBot="1">
      <c r="A401" s="181" t="s">
        <v>188</v>
      </c>
      <c r="B401" s="186">
        <f t="shared" si="183"/>
        <v>22.141677157858442</v>
      </c>
      <c r="C401" s="187">
        <f t="shared" si="183"/>
        <v>0</v>
      </c>
      <c r="D401" s="187">
        <f t="shared" si="184"/>
        <v>0</v>
      </c>
      <c r="E401" s="187">
        <f t="shared" si="178"/>
        <v>0</v>
      </c>
      <c r="F401" s="187">
        <f t="shared" si="178"/>
        <v>0</v>
      </c>
      <c r="G401" s="187">
        <f t="shared" si="178"/>
        <v>0</v>
      </c>
      <c r="H401" s="187">
        <f t="shared" si="178"/>
        <v>0</v>
      </c>
      <c r="I401" s="187">
        <f t="shared" si="178"/>
        <v>0</v>
      </c>
      <c r="J401" s="187">
        <f t="shared" si="178"/>
        <v>0</v>
      </c>
      <c r="K401" s="187">
        <f t="shared" si="178"/>
        <v>0</v>
      </c>
      <c r="L401" s="187">
        <f t="shared" si="178"/>
        <v>0</v>
      </c>
      <c r="M401" s="188">
        <f t="shared" si="179"/>
        <v>0</v>
      </c>
      <c r="O401" s="200" t="s">
        <v>188</v>
      </c>
      <c r="P401" s="186">
        <f t="shared" si="180"/>
        <v>0</v>
      </c>
      <c r="Q401" s="187">
        <f t="shared" si="180"/>
        <v>0</v>
      </c>
      <c r="R401" s="187">
        <f t="shared" si="180"/>
        <v>0</v>
      </c>
      <c r="S401" s="187">
        <f t="shared" si="180"/>
        <v>0</v>
      </c>
      <c r="T401" s="127"/>
      <c r="U401" s="201" t="s">
        <v>188</v>
      </c>
      <c r="V401" s="186">
        <f t="shared" si="181"/>
        <v>0</v>
      </c>
      <c r="W401" s="186">
        <f t="shared" si="181"/>
        <v>0</v>
      </c>
      <c r="X401" s="127"/>
      <c r="Y401" s="201" t="s">
        <v>188</v>
      </c>
      <c r="Z401" s="189">
        <f t="shared" si="182"/>
        <v>0</v>
      </c>
      <c r="AB401" s="3"/>
      <c r="AC401" s="3"/>
      <c r="AD401" s="3"/>
      <c r="AE401" s="3"/>
      <c r="AF401" s="3"/>
    </row>
    <row r="402" spans="1:32" ht="13.5" thickBot="1">
      <c r="A402" s="181" t="s">
        <v>71</v>
      </c>
      <c r="B402" s="186">
        <f t="shared" si="183"/>
        <v>18.003180773185836</v>
      </c>
      <c r="C402" s="187">
        <f t="shared" si="183"/>
        <v>0</v>
      </c>
      <c r="D402" s="187">
        <f t="shared" si="184"/>
        <v>0</v>
      </c>
      <c r="E402" s="187">
        <f t="shared" si="178"/>
        <v>0</v>
      </c>
      <c r="F402" s="187">
        <f t="shared" si="178"/>
        <v>0</v>
      </c>
      <c r="G402" s="187">
        <f t="shared" si="178"/>
        <v>0</v>
      </c>
      <c r="H402" s="187">
        <f t="shared" si="178"/>
        <v>0</v>
      </c>
      <c r="I402" s="187">
        <f t="shared" si="178"/>
        <v>0</v>
      </c>
      <c r="J402" s="187">
        <f t="shared" si="178"/>
        <v>0</v>
      </c>
      <c r="K402" s="187">
        <f t="shared" si="178"/>
        <v>0</v>
      </c>
      <c r="L402" s="187">
        <f t="shared" si="178"/>
        <v>0</v>
      </c>
      <c r="M402" s="188">
        <f t="shared" si="179"/>
        <v>0</v>
      </c>
      <c r="O402" s="200" t="s">
        <v>71</v>
      </c>
      <c r="P402" s="186">
        <f t="shared" si="180"/>
        <v>0</v>
      </c>
      <c r="Q402" s="187">
        <f t="shared" si="180"/>
        <v>0</v>
      </c>
      <c r="R402" s="187">
        <f t="shared" si="180"/>
        <v>0</v>
      </c>
      <c r="S402" s="187">
        <f t="shared" si="180"/>
        <v>0</v>
      </c>
      <c r="T402" s="127"/>
      <c r="U402" s="201" t="s">
        <v>71</v>
      </c>
      <c r="V402" s="186">
        <f t="shared" si="181"/>
        <v>0</v>
      </c>
      <c r="W402" s="186">
        <f t="shared" si="181"/>
        <v>0</v>
      </c>
      <c r="X402" s="127"/>
      <c r="Y402" s="201" t="s">
        <v>71</v>
      </c>
      <c r="Z402" s="189">
        <f t="shared" si="182"/>
        <v>0</v>
      </c>
      <c r="AB402" s="3"/>
      <c r="AC402" s="3"/>
      <c r="AD402" s="3"/>
      <c r="AE402" s="3"/>
      <c r="AF402" s="3"/>
    </row>
    <row r="403" spans="1:32" ht="13.5" thickBot="1">
      <c r="A403" s="183" t="s">
        <v>189</v>
      </c>
      <c r="B403" s="186">
        <f t="shared" si="183"/>
        <v>22.130556389674268</v>
      </c>
      <c r="C403" s="187">
        <f t="shared" si="183"/>
        <v>0</v>
      </c>
      <c r="D403" s="187">
        <f t="shared" si="184"/>
        <v>0</v>
      </c>
      <c r="E403" s="187">
        <f t="shared" si="178"/>
        <v>0</v>
      </c>
      <c r="F403" s="187">
        <f t="shared" si="178"/>
        <v>0</v>
      </c>
      <c r="G403" s="187">
        <f t="shared" si="178"/>
        <v>0</v>
      </c>
      <c r="H403" s="187">
        <f t="shared" si="178"/>
        <v>0</v>
      </c>
      <c r="I403" s="187">
        <f t="shared" si="178"/>
        <v>0</v>
      </c>
      <c r="J403" s="187">
        <f t="shared" si="178"/>
        <v>0</v>
      </c>
      <c r="K403" s="187">
        <f t="shared" si="178"/>
        <v>0</v>
      </c>
      <c r="L403" s="187">
        <f t="shared" si="178"/>
        <v>0</v>
      </c>
      <c r="M403" s="188">
        <f t="shared" si="179"/>
        <v>0</v>
      </c>
      <c r="O403" s="207" t="s">
        <v>189</v>
      </c>
      <c r="P403" s="186">
        <f t="shared" si="180"/>
        <v>0</v>
      </c>
      <c r="Q403" s="187">
        <f t="shared" si="180"/>
        <v>0</v>
      </c>
      <c r="R403" s="187">
        <f t="shared" si="180"/>
        <v>0</v>
      </c>
      <c r="S403" s="187">
        <f t="shared" si="180"/>
        <v>0</v>
      </c>
      <c r="T403" s="127"/>
      <c r="U403" s="208" t="s">
        <v>189</v>
      </c>
      <c r="V403" s="186">
        <f t="shared" si="181"/>
        <v>0</v>
      </c>
      <c r="W403" s="186">
        <f t="shared" si="181"/>
        <v>0</v>
      </c>
      <c r="X403" s="127"/>
      <c r="Y403" s="208" t="s">
        <v>189</v>
      </c>
      <c r="Z403" s="189">
        <f t="shared" si="182"/>
        <v>0</v>
      </c>
      <c r="AB403" s="3"/>
      <c r="AC403" s="3"/>
      <c r="AD403" s="3"/>
      <c r="AE403" s="3"/>
      <c r="AF403" s="3"/>
    </row>
    <row r="404" spans="1:32">
      <c r="AB404" s="3"/>
      <c r="AC404" s="3"/>
      <c r="AD404" s="3"/>
      <c r="AE404" s="3"/>
      <c r="AF404" s="3"/>
    </row>
    <row r="405" spans="1:32">
      <c r="AB405" s="3"/>
      <c r="AC405" s="3"/>
      <c r="AD405" s="3"/>
      <c r="AE405" s="3"/>
      <c r="AF405" s="3"/>
    </row>
    <row r="406" spans="1:32">
      <c r="AB406" s="3"/>
      <c r="AC406" s="3"/>
      <c r="AD406" s="3"/>
      <c r="AE406" s="3"/>
      <c r="AF406" s="3"/>
    </row>
    <row r="407" spans="1:32" ht="22.5">
      <c r="A407" s="816" t="s">
        <v>194</v>
      </c>
      <c r="B407" s="815"/>
      <c r="C407" s="815"/>
      <c r="D407" s="815"/>
      <c r="E407" s="815"/>
      <c r="AB407" s="3"/>
      <c r="AC407" s="3"/>
      <c r="AD407" s="3"/>
      <c r="AE407" s="3"/>
      <c r="AF407" s="3"/>
    </row>
    <row r="408" spans="1:32" ht="15.75">
      <c r="E408" s="96"/>
      <c r="F408" s="164"/>
      <c r="G408" s="96"/>
      <c r="H408" s="96"/>
      <c r="I408" s="96"/>
      <c r="J408" s="96"/>
      <c r="K408" s="96"/>
      <c r="L408" s="96"/>
      <c r="M408" s="164"/>
      <c r="N408" s="96"/>
      <c r="O408" s="96"/>
      <c r="P408" s="69"/>
      <c r="Q408" s="69"/>
      <c r="R408" s="69"/>
      <c r="S408" s="211" t="s">
        <v>94</v>
      </c>
      <c r="T408" s="69"/>
      <c r="U408" s="69"/>
      <c r="V408" s="69"/>
      <c r="W408" s="211" t="s">
        <v>94</v>
      </c>
      <c r="X408" s="69"/>
      <c r="Y408" s="69"/>
      <c r="Z408" s="211" t="s">
        <v>94</v>
      </c>
      <c r="AB408" s="3"/>
      <c r="AC408" s="3"/>
      <c r="AD408" s="3"/>
      <c r="AE408" s="3"/>
      <c r="AF408" s="3"/>
    </row>
    <row r="409" spans="1:32" ht="16.5" thickBot="1">
      <c r="A409" s="212">
        <v>2004</v>
      </c>
      <c r="B409" s="213"/>
      <c r="C409" s="213"/>
      <c r="D409" s="213"/>
      <c r="E409" s="213"/>
      <c r="F409" s="214"/>
      <c r="G409" s="213"/>
      <c r="H409" s="213"/>
      <c r="I409" s="213"/>
      <c r="J409" s="213"/>
      <c r="K409" s="213"/>
      <c r="L409" s="215" t="s">
        <v>94</v>
      </c>
      <c r="M409" s="214"/>
      <c r="N409" s="216"/>
      <c r="O409" s="217">
        <v>2004</v>
      </c>
      <c r="P409" s="218" t="s">
        <v>163</v>
      </c>
      <c r="Q409" s="218"/>
      <c r="R409" s="218"/>
      <c r="S409" s="218"/>
      <c r="T409" s="216"/>
      <c r="U409" s="217">
        <v>2004</v>
      </c>
      <c r="V409" s="218" t="s">
        <v>164</v>
      </c>
      <c r="W409" s="218"/>
      <c r="X409" s="216"/>
      <c r="Y409" s="217">
        <v>2004</v>
      </c>
      <c r="Z409" s="216"/>
      <c r="AB409" s="3"/>
      <c r="AC409" s="3"/>
      <c r="AD409" s="3"/>
      <c r="AE409" s="3"/>
      <c r="AF409" s="3"/>
    </row>
    <row r="410" spans="1:32" ht="14.25" thickBot="1">
      <c r="A410" s="219"/>
      <c r="B410" s="220" t="s">
        <v>166</v>
      </c>
      <c r="C410" s="220" t="s">
        <v>167</v>
      </c>
      <c r="D410" s="220" t="s">
        <v>168</v>
      </c>
      <c r="E410" s="220" t="s">
        <v>195</v>
      </c>
      <c r="F410" s="220" t="s">
        <v>170</v>
      </c>
      <c r="G410" s="220" t="s">
        <v>171</v>
      </c>
      <c r="H410" s="220" t="s">
        <v>172</v>
      </c>
      <c r="I410" s="220" t="s">
        <v>173</v>
      </c>
      <c r="J410" s="220" t="s">
        <v>174</v>
      </c>
      <c r="K410" s="220" t="s">
        <v>175</v>
      </c>
      <c r="L410" s="220" t="s">
        <v>176</v>
      </c>
      <c r="M410" s="221" t="s">
        <v>177</v>
      </c>
      <c r="N410" s="216"/>
      <c r="O410" s="222"/>
      <c r="P410" s="223" t="s">
        <v>178</v>
      </c>
      <c r="Q410" s="223" t="s">
        <v>179</v>
      </c>
      <c r="R410" s="223" t="s">
        <v>180</v>
      </c>
      <c r="S410" s="224" t="s">
        <v>181</v>
      </c>
      <c r="T410" s="216"/>
      <c r="U410" s="222"/>
      <c r="V410" s="223" t="s">
        <v>182</v>
      </c>
      <c r="W410" s="224" t="s">
        <v>183</v>
      </c>
      <c r="X410" s="216"/>
      <c r="Y410" s="222"/>
      <c r="Z410" s="225" t="s">
        <v>184</v>
      </c>
    </row>
    <row r="411" spans="1:32" ht="14.25" thickBot="1">
      <c r="A411" s="226" t="s">
        <v>185</v>
      </c>
      <c r="B411" s="227">
        <v>2.7372829215686272</v>
      </c>
      <c r="C411" s="228">
        <v>2.8453495588235294</v>
      </c>
      <c r="D411" s="227">
        <v>2.9842777843137256</v>
      </c>
      <c r="E411" s="227">
        <v>3.0659470882352946</v>
      </c>
      <c r="F411" s="227">
        <v>3.529110980392157</v>
      </c>
      <c r="G411" s="227">
        <v>4.1879461274509797</v>
      </c>
      <c r="H411" s="227">
        <v>3.8225770000000003</v>
      </c>
      <c r="I411" s="227">
        <v>3.8148232941176476</v>
      </c>
      <c r="J411" s="227">
        <v>3.9125874117647061</v>
      </c>
      <c r="K411" s="227">
        <v>3.8865067647058824</v>
      </c>
      <c r="L411" s="227">
        <v>3.7892738627450981</v>
      </c>
      <c r="M411" s="229">
        <v>3.7504900098039213</v>
      </c>
      <c r="N411" s="216"/>
      <c r="O411" s="230" t="s">
        <v>185</v>
      </c>
      <c r="P411" s="231">
        <v>2.934793</v>
      </c>
      <c r="Q411" s="231">
        <v>3.7762601000000005</v>
      </c>
      <c r="R411" s="231">
        <v>3.9323517000000003</v>
      </c>
      <c r="S411" s="231">
        <v>3.8823357000000001</v>
      </c>
      <c r="T411" s="216"/>
      <c r="U411" s="230" t="s">
        <v>185</v>
      </c>
      <c r="V411" s="231">
        <v>3.3315866000000001</v>
      </c>
      <c r="W411" s="232">
        <v>3.9074479000000002</v>
      </c>
      <c r="X411" s="216"/>
      <c r="Y411" s="230" t="s">
        <v>185</v>
      </c>
      <c r="Z411" s="229">
        <v>3.6171804117647062</v>
      </c>
    </row>
    <row r="412" spans="1:32" ht="13.5">
      <c r="A412" s="233" t="s">
        <v>186</v>
      </c>
      <c r="B412" s="234">
        <v>3.3351352941176473</v>
      </c>
      <c r="C412" s="234">
        <v>3.2549019607843137</v>
      </c>
      <c r="D412" s="234">
        <v>3.3431372549019609</v>
      </c>
      <c r="E412" s="234">
        <v>3.4705882352941178</v>
      </c>
      <c r="F412" s="234">
        <v>4.0490196078431371</v>
      </c>
      <c r="G412" s="234">
        <v>4.6568627450980395</v>
      </c>
      <c r="H412" s="234">
        <v>4.3627450980392162</v>
      </c>
      <c r="I412" s="234">
        <v>4.2647058823529411</v>
      </c>
      <c r="J412" s="234">
        <v>4.333333333333333</v>
      </c>
      <c r="K412" s="234">
        <v>4.3137254901960791</v>
      </c>
      <c r="L412" s="234">
        <v>4.2745098039215685</v>
      </c>
      <c r="M412" s="235">
        <v>4.284313725490196</v>
      </c>
      <c r="N412" s="216"/>
      <c r="O412" s="236" t="s">
        <v>186</v>
      </c>
      <c r="P412" s="237">
        <v>3.4831945500000003</v>
      </c>
      <c r="Q412" s="237">
        <v>4.4667496500000006</v>
      </c>
      <c r="R412" s="237">
        <v>4.5911492000000012</v>
      </c>
      <c r="S412" s="237">
        <v>4.588263350000001</v>
      </c>
      <c r="T412" s="216"/>
      <c r="U412" s="236" t="s">
        <v>186</v>
      </c>
      <c r="V412" s="237">
        <v>3.9250651000000003</v>
      </c>
      <c r="W412" s="238">
        <v>4.5897571500000014</v>
      </c>
      <c r="X412" s="216"/>
      <c r="Y412" s="236" t="s">
        <v>186</v>
      </c>
      <c r="Z412" s="239">
        <v>4.0686274509803928</v>
      </c>
    </row>
    <row r="413" spans="1:32" ht="13.5">
      <c r="A413" s="233" t="s">
        <v>187</v>
      </c>
      <c r="B413" s="234">
        <v>3.1830321568627453</v>
      </c>
      <c r="C413" s="234">
        <v>3.2361486274509801</v>
      </c>
      <c r="D413" s="234">
        <v>3.2850592156862746</v>
      </c>
      <c r="E413" s="234">
        <v>3.28302</v>
      </c>
      <c r="F413" s="234">
        <v>4.0091286274509814</v>
      </c>
      <c r="G413" s="234">
        <v>4.6918937254901962</v>
      </c>
      <c r="H413" s="234">
        <v>4.2143501960784313</v>
      </c>
      <c r="I413" s="234">
        <v>4.213988235294118</v>
      </c>
      <c r="J413" s="234">
        <v>4.2010494117647061</v>
      </c>
      <c r="K413" s="234">
        <v>4.3275572549019605</v>
      </c>
      <c r="L413" s="234">
        <v>4.2162058823529414</v>
      </c>
      <c r="M413" s="235">
        <v>4.2401564705882357</v>
      </c>
      <c r="N413" s="216"/>
      <c r="O413" s="236" t="s">
        <v>187</v>
      </c>
      <c r="P413" s="234">
        <v>3.3170259199999999</v>
      </c>
      <c r="Q413" s="234">
        <v>4.2054797200000005</v>
      </c>
      <c r="R413" s="234">
        <v>4.3033224000000008</v>
      </c>
      <c r="S413" s="234">
        <v>4.3494094800000003</v>
      </c>
      <c r="T413" s="216"/>
      <c r="U413" s="236" t="s">
        <v>187</v>
      </c>
      <c r="V413" s="234">
        <v>3.7435715200000006</v>
      </c>
      <c r="W413" s="235">
        <v>4.3200341600000005</v>
      </c>
      <c r="X413" s="216"/>
      <c r="Y413" s="236" t="s">
        <v>187</v>
      </c>
      <c r="Z413" s="239">
        <v>4.1083262745098041</v>
      </c>
    </row>
    <row r="414" spans="1:32" ht="13.5">
      <c r="A414" s="233" t="s">
        <v>188</v>
      </c>
      <c r="B414" s="240">
        <v>0</v>
      </c>
      <c r="C414" s="234">
        <v>0</v>
      </c>
      <c r="D414" s="234">
        <v>3.208764705882353</v>
      </c>
      <c r="E414" s="234">
        <v>0</v>
      </c>
      <c r="F414" s="234">
        <v>0</v>
      </c>
      <c r="G414" s="234">
        <v>4.2577252941176473</v>
      </c>
      <c r="H414" s="234">
        <v>0</v>
      </c>
      <c r="I414" s="234">
        <v>4.59</v>
      </c>
      <c r="J414" s="234">
        <v>3.4761176470588238</v>
      </c>
      <c r="K414" s="234">
        <v>3.890689411764706</v>
      </c>
      <c r="L414" s="234">
        <v>3.7084076470588241</v>
      </c>
      <c r="M414" s="235">
        <v>3.6158823529411768</v>
      </c>
      <c r="N414" s="216"/>
      <c r="O414" s="236" t="s">
        <v>188</v>
      </c>
      <c r="P414" s="234">
        <v>3.2729400000000002</v>
      </c>
      <c r="Q414" s="234">
        <v>4.3428771000000008</v>
      </c>
      <c r="R414" s="234">
        <v>4.1948744400000004</v>
      </c>
      <c r="S414" s="234">
        <v>3.8295622800000007</v>
      </c>
      <c r="T414" s="216"/>
      <c r="U414" s="236" t="s">
        <v>188</v>
      </c>
      <c r="V414" s="234">
        <v>3.9977361000000005</v>
      </c>
      <c r="W414" s="235">
        <v>3.8807596800000002</v>
      </c>
      <c r="X414" s="216"/>
      <c r="Y414" s="236" t="s">
        <v>188</v>
      </c>
      <c r="Z414" s="239">
        <v>3.8117011764705886</v>
      </c>
    </row>
    <row r="415" spans="1:32" ht="13.5">
      <c r="A415" s="233" t="s">
        <v>71</v>
      </c>
      <c r="B415" s="234">
        <v>1.8424088235294114</v>
      </c>
      <c r="C415" s="234">
        <v>2.0789532156862744</v>
      </c>
      <c r="D415" s="234">
        <v>2.2652232549019602</v>
      </c>
      <c r="E415" s="234">
        <v>2.4212715098039217</v>
      </c>
      <c r="F415" s="234">
        <v>2.7709706862745094</v>
      </c>
      <c r="G415" s="234">
        <v>3.5775347647058822</v>
      </c>
      <c r="H415" s="234">
        <v>3.0929177450980387</v>
      </c>
      <c r="I415" s="234">
        <v>3.1547062745098042</v>
      </c>
      <c r="J415" s="234">
        <v>3.3084769999999999</v>
      </c>
      <c r="K415" s="234">
        <v>3.2792252745098036</v>
      </c>
      <c r="L415" s="234">
        <v>3.1394524509803921</v>
      </c>
      <c r="M415" s="235">
        <v>3.020856901960784</v>
      </c>
      <c r="N415" s="216"/>
      <c r="O415" s="236" t="s">
        <v>71</v>
      </c>
      <c r="P415" s="234">
        <v>2.1403711919999999</v>
      </c>
      <c r="Q415" s="234">
        <v>3.1195030459999997</v>
      </c>
      <c r="R415" s="234">
        <v>3.2697919820000001</v>
      </c>
      <c r="S415" s="234">
        <v>3.2048394299999998</v>
      </c>
      <c r="T415" s="216"/>
      <c r="U415" s="236" t="s">
        <v>71</v>
      </c>
      <c r="V415" s="234">
        <v>2.6748143879999997</v>
      </c>
      <c r="W415" s="235">
        <v>3.2365585539999997</v>
      </c>
      <c r="X415" s="216"/>
      <c r="Y415" s="236" t="s">
        <v>71</v>
      </c>
      <c r="Z415" s="239">
        <v>2.9897728431372546</v>
      </c>
    </row>
    <row r="416" spans="1:32" ht="14.25" thickBot="1">
      <c r="A416" s="241" t="s">
        <v>189</v>
      </c>
      <c r="B416" s="242">
        <v>2.9455217647058825</v>
      </c>
      <c r="C416" s="242">
        <v>2.9936842156862746</v>
      </c>
      <c r="D416" s="242">
        <v>3.0952935294117649</v>
      </c>
      <c r="E416" s="242">
        <v>3.184250392156863</v>
      </c>
      <c r="F416" s="242">
        <v>3.5473315686274507</v>
      </c>
      <c r="G416" s="242">
        <v>4.1163800980392153</v>
      </c>
      <c r="H416" s="242">
        <v>3.7883308823529411</v>
      </c>
      <c r="I416" s="242">
        <v>3.729474901960784</v>
      </c>
      <c r="J416" s="242">
        <v>3.8136877450980395</v>
      </c>
      <c r="K416" s="242">
        <v>3.8514580392156863</v>
      </c>
      <c r="L416" s="242">
        <v>3.8048648039215687</v>
      </c>
      <c r="M416" s="243">
        <v>3.764278235294118</v>
      </c>
      <c r="N416" s="216"/>
      <c r="O416" s="230" t="s">
        <v>189</v>
      </c>
      <c r="P416" s="242">
        <v>3.07871329</v>
      </c>
      <c r="Q416" s="242">
        <v>3.7170278000000003</v>
      </c>
      <c r="R416" s="242">
        <v>3.8532139500000002</v>
      </c>
      <c r="S416" s="242">
        <v>3.8812186200000003</v>
      </c>
      <c r="T416" s="216"/>
      <c r="U416" s="230" t="s">
        <v>189</v>
      </c>
      <c r="V416" s="242">
        <v>3.3349349000000004</v>
      </c>
      <c r="W416" s="243">
        <v>3.8676092799999999</v>
      </c>
      <c r="X416" s="216"/>
      <c r="Y416" s="230" t="s">
        <v>189</v>
      </c>
      <c r="Z416" s="244">
        <v>3.5462040196078433</v>
      </c>
    </row>
    <row r="417" spans="1:28">
      <c r="A417" s="811"/>
      <c r="B417" s="811"/>
      <c r="C417" s="811"/>
      <c r="D417" s="811"/>
      <c r="E417" s="811"/>
      <c r="F417" s="811"/>
      <c r="G417" s="811"/>
      <c r="H417" s="811"/>
      <c r="I417" s="811"/>
      <c r="J417" s="811"/>
      <c r="K417" s="811"/>
      <c r="L417" s="811"/>
      <c r="M417" s="811"/>
      <c r="N417" s="807"/>
      <c r="O417" s="807"/>
      <c r="P417" s="812"/>
      <c r="Q417" s="812"/>
      <c r="R417" s="812"/>
      <c r="S417" s="812"/>
      <c r="T417" s="812"/>
      <c r="U417" s="812"/>
      <c r="V417" s="812"/>
      <c r="W417" s="812"/>
      <c r="X417" s="812"/>
      <c r="Y417" s="812"/>
      <c r="Z417" s="812"/>
    </row>
    <row r="418" spans="1:28" ht="16.5" thickBot="1">
      <c r="A418" s="212">
        <v>2005</v>
      </c>
      <c r="B418" s="245"/>
      <c r="C418" s="245"/>
      <c r="D418" s="245"/>
      <c r="E418" s="245"/>
      <c r="F418" s="245"/>
      <c r="G418" s="245"/>
      <c r="H418" s="245"/>
      <c r="I418" s="245"/>
      <c r="J418" s="245"/>
      <c r="K418" s="245"/>
      <c r="L418" s="245"/>
      <c r="M418" s="215" t="s">
        <v>94</v>
      </c>
      <c r="N418" s="216"/>
      <c r="O418" s="217">
        <v>2005</v>
      </c>
      <c r="P418" s="218" t="s">
        <v>163</v>
      </c>
      <c r="Q418" s="218"/>
      <c r="R418" s="218"/>
      <c r="S418" s="218"/>
      <c r="T418" s="216"/>
      <c r="U418" s="217">
        <v>2005</v>
      </c>
      <c r="V418" s="218" t="s">
        <v>164</v>
      </c>
      <c r="W418" s="218"/>
      <c r="X418" s="216"/>
      <c r="Y418" s="217">
        <v>2005</v>
      </c>
      <c r="Z418" s="216"/>
    </row>
    <row r="419" spans="1:28" ht="14.25" thickBot="1">
      <c r="A419" s="219"/>
      <c r="B419" s="220" t="s">
        <v>166</v>
      </c>
      <c r="C419" s="220" t="s">
        <v>167</v>
      </c>
      <c r="D419" s="220" t="s">
        <v>168</v>
      </c>
      <c r="E419" s="220" t="s">
        <v>195</v>
      </c>
      <c r="F419" s="220" t="s">
        <v>170</v>
      </c>
      <c r="G419" s="220" t="s">
        <v>171</v>
      </c>
      <c r="H419" s="220" t="s">
        <v>172</v>
      </c>
      <c r="I419" s="220" t="s">
        <v>173</v>
      </c>
      <c r="J419" s="220" t="s">
        <v>174</v>
      </c>
      <c r="K419" s="220" t="s">
        <v>175</v>
      </c>
      <c r="L419" s="220" t="s">
        <v>176</v>
      </c>
      <c r="M419" s="221" t="s">
        <v>177</v>
      </c>
      <c r="N419" s="216"/>
      <c r="O419" s="222"/>
      <c r="P419" s="223" t="s">
        <v>178</v>
      </c>
      <c r="Q419" s="223" t="s">
        <v>179</v>
      </c>
      <c r="R419" s="223" t="s">
        <v>180</v>
      </c>
      <c r="S419" s="224" t="s">
        <v>181</v>
      </c>
      <c r="T419" s="216"/>
      <c r="U419" s="222"/>
      <c r="V419" s="223" t="s">
        <v>182</v>
      </c>
      <c r="W419" s="224" t="s">
        <v>183</v>
      </c>
      <c r="X419" s="216"/>
      <c r="Y419" s="222"/>
      <c r="Z419" s="225" t="s">
        <v>184</v>
      </c>
    </row>
    <row r="420" spans="1:28" ht="14.25" thickBot="1">
      <c r="A420" s="226" t="s">
        <v>185</v>
      </c>
      <c r="B420" s="227">
        <v>3.8682870882352938</v>
      </c>
      <c r="C420" s="227">
        <v>4.1587088333333337</v>
      </c>
      <c r="D420" s="227">
        <v>4.2523509215686275</v>
      </c>
      <c r="E420" s="227">
        <v>4.2340086568627449</v>
      </c>
      <c r="F420" s="227">
        <v>4.2036936078431362</v>
      </c>
      <c r="G420" s="227">
        <v>4.2751012549019611</v>
      </c>
      <c r="H420" s="227">
        <v>4.2657590098039222</v>
      </c>
      <c r="I420" s="227">
        <v>4.254414490196079</v>
      </c>
      <c r="J420" s="227">
        <v>4.158284882352941</v>
      </c>
      <c r="K420" s="227">
        <v>3.9874837156862748</v>
      </c>
      <c r="L420" s="227">
        <v>3.9828049313725495</v>
      </c>
      <c r="M420" s="229">
        <v>3.911739509803922</v>
      </c>
      <c r="N420" s="216"/>
      <c r="O420" s="230" t="s">
        <v>185</v>
      </c>
      <c r="P420" s="231">
        <v>4.1971238999999994</v>
      </c>
      <c r="Q420" s="231">
        <v>4.3258109000000005</v>
      </c>
      <c r="R420" s="231">
        <v>4.3190900000000001</v>
      </c>
      <c r="S420" s="231">
        <v>4.0367601000000004</v>
      </c>
      <c r="T420" s="216"/>
      <c r="U420" s="230" t="s">
        <v>185</v>
      </c>
      <c r="V420" s="231">
        <v>4.2741797999999998</v>
      </c>
      <c r="W420" s="232">
        <v>4.1972801999999998</v>
      </c>
      <c r="X420" s="216"/>
      <c r="Y420" s="230" t="s">
        <v>185</v>
      </c>
      <c r="Z420" s="246">
        <v>4.1524159705882351</v>
      </c>
    </row>
    <row r="421" spans="1:28">
      <c r="A421" s="233" t="s">
        <v>186</v>
      </c>
      <c r="B421" s="234">
        <v>4.5920200980392165</v>
      </c>
      <c r="C421" s="234">
        <v>4.8141877450980388</v>
      </c>
      <c r="D421" s="234">
        <v>4.8534803921568628</v>
      </c>
      <c r="E421" s="234">
        <v>4.8846093137254902</v>
      </c>
      <c r="F421" s="234">
        <v>4.8134112745098045</v>
      </c>
      <c r="G421" s="234">
        <v>4.8874995098039227</v>
      </c>
      <c r="H421" s="234">
        <v>4.8358102941176471</v>
      </c>
      <c r="I421" s="234">
        <v>4.8723367647058824</v>
      </c>
      <c r="J421" s="234">
        <v>4.8178112745098041</v>
      </c>
      <c r="K421" s="234">
        <v>4.7293151960784314</v>
      </c>
      <c r="L421" s="234">
        <v>4.7587617647058833</v>
      </c>
      <c r="M421" s="235">
        <v>4.7283122549019616</v>
      </c>
      <c r="N421" s="216"/>
      <c r="O421" s="236" t="s">
        <v>186</v>
      </c>
      <c r="P421" s="237">
        <v>4.8763374000000006</v>
      </c>
      <c r="Q421" s="237">
        <v>4.9619102500000007</v>
      </c>
      <c r="R421" s="237">
        <v>4.94073195</v>
      </c>
      <c r="S421" s="237">
        <v>4.8331030000000004</v>
      </c>
      <c r="T421" s="216"/>
      <c r="U421" s="236" t="s">
        <v>186</v>
      </c>
      <c r="V421" s="237">
        <v>4.92827445</v>
      </c>
      <c r="W421" s="238">
        <v>4.8969937500000009</v>
      </c>
      <c r="X421" s="216"/>
      <c r="Y421" s="236" t="s">
        <v>186</v>
      </c>
      <c r="Z421" s="235">
        <v>4.8158107843137259</v>
      </c>
    </row>
    <row r="422" spans="1:28">
      <c r="A422" s="233" t="s">
        <v>187</v>
      </c>
      <c r="B422" s="234">
        <v>4.3249878431372544</v>
      </c>
      <c r="C422" s="234">
        <v>4.4419776470588239</v>
      </c>
      <c r="D422" s="234">
        <v>4.5298627450980398</v>
      </c>
      <c r="E422" s="234">
        <v>4.5901215686274526</v>
      </c>
      <c r="F422" s="234">
        <v>4.5272882352941188</v>
      </c>
      <c r="G422" s="234">
        <v>4.5299443137254904</v>
      </c>
      <c r="H422" s="234">
        <v>4.4893690196078424</v>
      </c>
      <c r="I422" s="234">
        <v>4.5198298039215681</v>
      </c>
      <c r="J422" s="234">
        <v>4.49581294117647</v>
      </c>
      <c r="K422" s="234">
        <v>4.4516843137254902</v>
      </c>
      <c r="L422" s="234">
        <v>4.4613043137254902</v>
      </c>
      <c r="M422" s="235">
        <v>4.4130207843137246</v>
      </c>
      <c r="N422" s="216"/>
      <c r="O422" s="236" t="s">
        <v>187</v>
      </c>
      <c r="P422" s="234">
        <v>4.5237727599999999</v>
      </c>
      <c r="Q422" s="234">
        <v>4.63851076</v>
      </c>
      <c r="R422" s="234">
        <v>4.5916161200000003</v>
      </c>
      <c r="S422" s="234">
        <v>4.53035648</v>
      </c>
      <c r="T422" s="216"/>
      <c r="U422" s="236" t="s">
        <v>187</v>
      </c>
      <c r="V422" s="234">
        <v>4.5932114799999999</v>
      </c>
      <c r="W422" s="235">
        <v>4.5736677999999999</v>
      </c>
      <c r="X422" s="216"/>
      <c r="Y422" s="236" t="s">
        <v>187</v>
      </c>
      <c r="Z422" s="235">
        <v>4.4922086274509798</v>
      </c>
    </row>
    <row r="423" spans="1:28">
      <c r="A423" s="233" t="s">
        <v>188</v>
      </c>
      <c r="B423" s="240">
        <v>0</v>
      </c>
      <c r="C423" s="234">
        <v>3.3914117647058828</v>
      </c>
      <c r="D423" s="234">
        <v>4.4550000000000001</v>
      </c>
      <c r="E423" s="234">
        <v>4.5613323529411769</v>
      </c>
      <c r="F423" s="234">
        <v>4.915588235294118</v>
      </c>
      <c r="G423" s="234">
        <v>0</v>
      </c>
      <c r="H423" s="234">
        <v>4.1350288235294119</v>
      </c>
      <c r="I423" s="234">
        <v>0</v>
      </c>
      <c r="J423" s="234">
        <v>3.9902876470588238</v>
      </c>
      <c r="K423" s="234">
        <v>4.4564770588235305</v>
      </c>
      <c r="L423" s="234">
        <v>0</v>
      </c>
      <c r="M423" s="235">
        <v>3.9855176470588236</v>
      </c>
      <c r="N423" s="216"/>
      <c r="O423" s="236" t="s">
        <v>188</v>
      </c>
      <c r="P423" s="234">
        <v>3.4017067800000005</v>
      </c>
      <c r="Q423" s="234">
        <v>4.6921582800000001</v>
      </c>
      <c r="R423" s="234">
        <v>4.1194170000000003</v>
      </c>
      <c r="S423" s="234">
        <v>4.2650641800000004</v>
      </c>
      <c r="T423" s="216"/>
      <c r="U423" s="236" t="s">
        <v>188</v>
      </c>
      <c r="V423" s="234">
        <v>3.5448181200000004</v>
      </c>
      <c r="W423" s="235">
        <v>4.12146846</v>
      </c>
      <c r="X423" s="216"/>
      <c r="Y423" s="236" t="s">
        <v>188</v>
      </c>
      <c r="Z423" s="235">
        <v>3.9112941176470595</v>
      </c>
    </row>
    <row r="424" spans="1:28">
      <c r="A424" s="233" t="s">
        <v>71</v>
      </c>
      <c r="B424" s="234">
        <v>3.1742246078431369</v>
      </c>
      <c r="C424" s="234">
        <v>3.4584752745098042</v>
      </c>
      <c r="D424" s="234">
        <v>3.5744324509803915</v>
      </c>
      <c r="E424" s="234">
        <v>3.5482268039215685</v>
      </c>
      <c r="F424" s="234">
        <v>3.5372515490196075</v>
      </c>
      <c r="G424" s="234">
        <v>3.5887958823529411</v>
      </c>
      <c r="H424" s="234">
        <v>3.5476129019607843</v>
      </c>
      <c r="I424" s="234">
        <v>3.5448198823529413</v>
      </c>
      <c r="J424" s="234">
        <v>3.4070762156862746</v>
      </c>
      <c r="K424" s="234">
        <v>3.1676263333333328</v>
      </c>
      <c r="L424" s="234">
        <v>3.1353144705882352</v>
      </c>
      <c r="M424" s="235">
        <v>3.0016572352941173</v>
      </c>
      <c r="N424" s="216"/>
      <c r="O424" s="236" t="s">
        <v>71</v>
      </c>
      <c r="P424" s="234">
        <v>3.4827405039999997</v>
      </c>
      <c r="Q424" s="234">
        <v>3.6316771779999999</v>
      </c>
      <c r="R424" s="234">
        <v>3.5800426619999999</v>
      </c>
      <c r="S424" s="234">
        <v>3.1567770080000002</v>
      </c>
      <c r="T424" s="216"/>
      <c r="U424" s="236" t="s">
        <v>71</v>
      </c>
      <c r="V424" s="234">
        <v>3.5718870259999997</v>
      </c>
      <c r="W424" s="235">
        <v>3.3903163359999997</v>
      </c>
      <c r="X424" s="216"/>
      <c r="Y424" s="236" t="s">
        <v>71</v>
      </c>
      <c r="Z424" s="235">
        <v>3.4148929215686272</v>
      </c>
    </row>
    <row r="425" spans="1:28" ht="13.5" thickBot="1">
      <c r="A425" s="241" t="s">
        <v>189</v>
      </c>
      <c r="B425" s="242">
        <v>3.8641676470588231</v>
      </c>
      <c r="C425" s="242">
        <v>4.023921078431373</v>
      </c>
      <c r="D425" s="242">
        <v>4.0810571568627445</v>
      </c>
      <c r="E425" s="242">
        <v>4.0947800000000001</v>
      </c>
      <c r="F425" s="242">
        <v>4.1413420588235299</v>
      </c>
      <c r="G425" s="242">
        <v>4.0969259803921565</v>
      </c>
      <c r="H425" s="242">
        <v>4.057799509803921</v>
      </c>
      <c r="I425" s="242">
        <v>4.0940005882352946</v>
      </c>
      <c r="J425" s="242">
        <v>4.0332324509803916</v>
      </c>
      <c r="K425" s="242">
        <v>3.963163333333334</v>
      </c>
      <c r="L425" s="242">
        <v>3.9577126470588233</v>
      </c>
      <c r="M425" s="243">
        <v>3.9065468627450985</v>
      </c>
      <c r="N425" s="216"/>
      <c r="O425" s="230" t="s">
        <v>189</v>
      </c>
      <c r="P425" s="242">
        <v>4.0754524900000009</v>
      </c>
      <c r="Q425" s="242">
        <v>4.1928109200000003</v>
      </c>
      <c r="R425" s="242">
        <v>4.1447192500000005</v>
      </c>
      <c r="S425" s="242">
        <v>4.0200282700000001</v>
      </c>
      <c r="T425" s="216"/>
      <c r="U425" s="230" t="s">
        <v>189</v>
      </c>
      <c r="V425" s="242">
        <v>4.1429718400000004</v>
      </c>
      <c r="W425" s="243">
        <v>4.0836431100000006</v>
      </c>
      <c r="X425" s="216"/>
      <c r="Y425" s="230" t="s">
        <v>189</v>
      </c>
      <c r="Z425" s="243">
        <v>4.0328531372549019</v>
      </c>
    </row>
    <row r="426" spans="1:28">
      <c r="A426" s="807"/>
      <c r="B426" s="807"/>
      <c r="C426" s="807"/>
      <c r="D426" s="807"/>
      <c r="E426" s="807"/>
      <c r="F426" s="807"/>
      <c r="G426" s="807"/>
      <c r="H426" s="807"/>
      <c r="I426" s="807"/>
      <c r="J426" s="807"/>
      <c r="K426" s="807"/>
      <c r="L426" s="807"/>
      <c r="M426" s="807"/>
      <c r="N426" s="807"/>
      <c r="O426" s="807"/>
      <c r="P426" s="803"/>
      <c r="Q426" s="805"/>
      <c r="R426" s="805"/>
      <c r="S426" s="805"/>
      <c r="T426" s="805"/>
      <c r="U426" s="805"/>
      <c r="V426" s="805"/>
      <c r="W426" s="805"/>
      <c r="X426" s="805"/>
      <c r="Y426" s="805"/>
      <c r="Z426" s="812"/>
    </row>
    <row r="427" spans="1:28" ht="16.5" thickBot="1">
      <c r="A427" s="217">
        <v>2006</v>
      </c>
      <c r="B427" s="216"/>
      <c r="C427" s="216"/>
      <c r="D427" s="216"/>
      <c r="E427" s="216"/>
      <c r="F427" s="216"/>
      <c r="G427" s="216"/>
      <c r="H427" s="216"/>
      <c r="I427" s="216"/>
      <c r="J427" s="216"/>
      <c r="K427" s="216"/>
      <c r="L427" s="216"/>
      <c r="M427" s="215" t="s">
        <v>94</v>
      </c>
      <c r="N427" s="216"/>
      <c r="O427" s="217">
        <v>2006</v>
      </c>
      <c r="P427" s="218" t="s">
        <v>163</v>
      </c>
      <c r="Q427" s="218"/>
      <c r="R427" s="218"/>
      <c r="S427" s="218"/>
      <c r="T427" s="216"/>
      <c r="U427" s="217">
        <v>2006</v>
      </c>
      <c r="V427" s="218" t="s">
        <v>164</v>
      </c>
      <c r="W427" s="218"/>
      <c r="X427" s="216"/>
      <c r="Y427" s="217">
        <v>2006</v>
      </c>
      <c r="Z427" s="216"/>
    </row>
    <row r="428" spans="1:28" ht="14.25" thickBot="1">
      <c r="A428" s="222"/>
      <c r="B428" s="248" t="s">
        <v>166</v>
      </c>
      <c r="C428" s="248" t="s">
        <v>167</v>
      </c>
      <c r="D428" s="248" t="s">
        <v>168</v>
      </c>
      <c r="E428" s="248" t="s">
        <v>169</v>
      </c>
      <c r="F428" s="248" t="s">
        <v>170</v>
      </c>
      <c r="G428" s="248" t="s">
        <v>171</v>
      </c>
      <c r="H428" s="248" t="s">
        <v>172</v>
      </c>
      <c r="I428" s="248" t="s">
        <v>173</v>
      </c>
      <c r="J428" s="248" t="s">
        <v>174</v>
      </c>
      <c r="K428" s="248" t="s">
        <v>175</v>
      </c>
      <c r="L428" s="248" t="s">
        <v>176</v>
      </c>
      <c r="M428" s="249" t="s">
        <v>177</v>
      </c>
      <c r="N428" s="216"/>
      <c r="O428" s="222"/>
      <c r="P428" s="223" t="s">
        <v>178</v>
      </c>
      <c r="Q428" s="223" t="s">
        <v>179</v>
      </c>
      <c r="R428" s="223" t="s">
        <v>180</v>
      </c>
      <c r="S428" s="224" t="s">
        <v>181</v>
      </c>
      <c r="T428" s="216"/>
      <c r="U428" s="222"/>
      <c r="V428" s="223" t="s">
        <v>182</v>
      </c>
      <c r="W428" s="224" t="s">
        <v>183</v>
      </c>
      <c r="X428" s="216"/>
      <c r="Y428" s="222"/>
      <c r="Z428" s="225" t="s">
        <v>184</v>
      </c>
    </row>
    <row r="429" spans="1:28" ht="13.5" thickBot="1">
      <c r="A429" s="250" t="s">
        <v>185</v>
      </c>
      <c r="B429" s="231">
        <v>4.0927259200000004</v>
      </c>
      <c r="C429" s="231">
        <v>4.2924043800000007</v>
      </c>
      <c r="D429" s="231">
        <v>4.3622235900000002</v>
      </c>
      <c r="E429" s="231">
        <v>4.3952570739999999</v>
      </c>
      <c r="F429" s="231">
        <v>4.4330743800000008</v>
      </c>
      <c r="G429" s="231">
        <v>4.5137981199999997</v>
      </c>
      <c r="H429" s="231">
        <v>4.3675586300000004</v>
      </c>
      <c r="I429" s="231">
        <v>4.3334357350000001</v>
      </c>
      <c r="J429" s="231">
        <v>4.422692413</v>
      </c>
      <c r="K429" s="231">
        <v>4.302427378</v>
      </c>
      <c r="L429" s="231">
        <v>4.1888295799999993</v>
      </c>
      <c r="M429" s="232">
        <v>4.2031086269999998</v>
      </c>
      <c r="N429" s="216"/>
      <c r="O429" s="230" t="s">
        <v>185</v>
      </c>
      <c r="P429" s="231">
        <v>4.2753781000000002</v>
      </c>
      <c r="Q429" s="231">
        <v>4.4427753999999995</v>
      </c>
      <c r="R429" s="231">
        <v>4.3725967000000008</v>
      </c>
      <c r="S429" s="231">
        <v>4.2311452000000003</v>
      </c>
      <c r="T429" s="216"/>
      <c r="U429" s="230" t="s">
        <v>185</v>
      </c>
      <c r="V429" s="231">
        <v>4.3606657999999996</v>
      </c>
      <c r="W429" s="232">
        <v>4.3018448999999999</v>
      </c>
      <c r="X429" s="216"/>
      <c r="Y429" s="230" t="s">
        <v>185</v>
      </c>
      <c r="Z429" s="231">
        <v>4.3331236559999997</v>
      </c>
    </row>
    <row r="430" spans="1:28">
      <c r="A430" s="236" t="s">
        <v>186</v>
      </c>
      <c r="B430" s="237">
        <v>4.9722849000000009</v>
      </c>
      <c r="C430" s="237">
        <v>5.1178633000000007</v>
      </c>
      <c r="D430" s="237">
        <v>5.2108914000000004</v>
      </c>
      <c r="E430" s="237">
        <v>5.23628435</v>
      </c>
      <c r="F430" s="237">
        <v>5.2484190000000011</v>
      </c>
      <c r="G430" s="237">
        <v>5.3048220499999994</v>
      </c>
      <c r="H430" s="237">
        <v>5.1898803000000004</v>
      </c>
      <c r="I430" s="237">
        <v>5.1088862000000006</v>
      </c>
      <c r="J430" s="237">
        <v>5.1953104500000009</v>
      </c>
      <c r="K430" s="237">
        <v>5.0901130500000011</v>
      </c>
      <c r="L430" s="237">
        <v>5.0354304000000001</v>
      </c>
      <c r="M430" s="238">
        <v>4.9976195500000005</v>
      </c>
      <c r="N430" s="216"/>
      <c r="O430" s="236" t="s">
        <v>186</v>
      </c>
      <c r="P430" s="237">
        <v>5.1252305500000013</v>
      </c>
      <c r="Q430" s="237">
        <v>5.2600861500000002</v>
      </c>
      <c r="R430" s="237">
        <v>5.1610597500000015</v>
      </c>
      <c r="S430" s="237">
        <v>5.0409155499999994</v>
      </c>
      <c r="T430" s="216"/>
      <c r="U430" s="236" t="s">
        <v>186</v>
      </c>
      <c r="V430" s="237">
        <v>5.1950965</v>
      </c>
      <c r="W430" s="238">
        <v>5.1025452500000004</v>
      </c>
      <c r="X430" s="216"/>
      <c r="Y430" s="236" t="s">
        <v>186</v>
      </c>
      <c r="Z430" s="237">
        <v>5.1515040499999998</v>
      </c>
    </row>
    <row r="431" spans="1:28">
      <c r="A431" s="236" t="s">
        <v>187</v>
      </c>
      <c r="B431" s="234">
        <v>4.6153697199999995</v>
      </c>
      <c r="C431" s="234">
        <v>4.7509872799999995</v>
      </c>
      <c r="D431" s="234">
        <v>4.8141589599999994</v>
      </c>
      <c r="E431" s="234">
        <v>4.87833424</v>
      </c>
      <c r="F431" s="234">
        <v>4.9427611999999996</v>
      </c>
      <c r="G431" s="234">
        <v>4.9864718799999999</v>
      </c>
      <c r="H431" s="234">
        <v>4.9170726800000004</v>
      </c>
      <c r="I431" s="234">
        <v>4.9024289599999999</v>
      </c>
      <c r="J431" s="234">
        <v>4.9554783200000001</v>
      </c>
      <c r="K431" s="234">
        <v>4.8820532800000001</v>
      </c>
      <c r="L431" s="234">
        <v>4.7336244800000005</v>
      </c>
      <c r="M431" s="235">
        <v>4.7268681199999998</v>
      </c>
      <c r="N431" s="216"/>
      <c r="O431" s="236" t="s">
        <v>187</v>
      </c>
      <c r="P431" s="234">
        <v>4.7532544799999998</v>
      </c>
      <c r="Q431" s="234">
        <v>4.9382060000000001</v>
      </c>
      <c r="R431" s="234">
        <v>4.9270915200000003</v>
      </c>
      <c r="S431" s="234">
        <v>4.78418616</v>
      </c>
      <c r="T431" s="216"/>
      <c r="U431" s="236" t="s">
        <v>187</v>
      </c>
      <c r="V431" s="234">
        <v>4.8714858400000001</v>
      </c>
      <c r="W431" s="235">
        <v>4.8573954000000006</v>
      </c>
      <c r="X431" s="216"/>
      <c r="Y431" s="236" t="s">
        <v>187</v>
      </c>
      <c r="Z431" s="234">
        <v>4.86459376</v>
      </c>
    </row>
    <row r="432" spans="1:28">
      <c r="A432" s="236" t="s">
        <v>188</v>
      </c>
      <c r="B432" s="234">
        <v>4.0114277999999999</v>
      </c>
      <c r="C432" s="234">
        <v>3.51</v>
      </c>
      <c r="D432" s="234">
        <v>4.2263915400000007</v>
      </c>
      <c r="E432" s="234">
        <v>0</v>
      </c>
      <c r="F432" s="234">
        <v>4.2902621999999999</v>
      </c>
      <c r="G432" s="234">
        <v>0</v>
      </c>
      <c r="H432" s="234">
        <v>4.0731741000000001</v>
      </c>
      <c r="I432" s="234">
        <v>0</v>
      </c>
      <c r="J432" s="234">
        <v>3.9711600000000002</v>
      </c>
      <c r="K432" s="234">
        <v>4.4244036000000007</v>
      </c>
      <c r="L432" s="234">
        <v>4.0929964199999995</v>
      </c>
      <c r="M432" s="235">
        <v>4.0069479600000006</v>
      </c>
      <c r="N432" s="216"/>
      <c r="O432" s="236" t="s">
        <v>188</v>
      </c>
      <c r="P432" s="234">
        <v>3.6927246600000001</v>
      </c>
      <c r="Q432" s="234">
        <v>4.2902638199999998</v>
      </c>
      <c r="R432" s="234">
        <v>4.0211402400000003</v>
      </c>
      <c r="S432" s="234">
        <v>4.0963816800000004</v>
      </c>
      <c r="T432" s="216"/>
      <c r="U432" s="236" t="s">
        <v>188</v>
      </c>
      <c r="V432" s="234">
        <v>3.8396403000000001</v>
      </c>
      <c r="W432" s="235">
        <v>4.0792393800000006</v>
      </c>
      <c r="X432" s="216"/>
      <c r="Y432" s="236" t="s">
        <v>188</v>
      </c>
      <c r="Z432" s="234">
        <v>3.9773359800000003</v>
      </c>
      <c r="AB432" s="75"/>
    </row>
    <row r="433" spans="1:28">
      <c r="A433" s="236" t="s">
        <v>71</v>
      </c>
      <c r="B433" s="234">
        <v>3.2300587099999998</v>
      </c>
      <c r="C433" s="234">
        <v>3.3548764599999994</v>
      </c>
      <c r="D433" s="234">
        <v>3.5035105600000001</v>
      </c>
      <c r="E433" s="234">
        <v>3.5025344839999999</v>
      </c>
      <c r="F433" s="234">
        <v>3.5398720199999998</v>
      </c>
      <c r="G433" s="234">
        <v>3.6345901099999995</v>
      </c>
      <c r="H433" s="234">
        <v>3.5091581299999999</v>
      </c>
      <c r="I433" s="234">
        <v>3.4138186400000001</v>
      </c>
      <c r="J433" s="234">
        <v>3.4854220839999996</v>
      </c>
      <c r="K433" s="234">
        <v>3.436582434</v>
      </c>
      <c r="L433" s="234">
        <v>3.3218351880000001</v>
      </c>
      <c r="M433" s="235">
        <v>3.2453953399999995</v>
      </c>
      <c r="N433" s="216"/>
      <c r="O433" s="236" t="s">
        <v>71</v>
      </c>
      <c r="P433" s="234">
        <v>3.3878383840000001</v>
      </c>
      <c r="Q433" s="234">
        <v>3.5527847120000002</v>
      </c>
      <c r="R433" s="234">
        <v>3.4677035799999998</v>
      </c>
      <c r="S433" s="234">
        <v>3.34312722</v>
      </c>
      <c r="T433" s="216"/>
      <c r="U433" s="236" t="s">
        <v>71</v>
      </c>
      <c r="V433" s="234">
        <v>3.4691662600000002</v>
      </c>
      <c r="W433" s="235">
        <v>3.4042366519999998</v>
      </c>
      <c r="X433" s="216"/>
      <c r="Y433" s="236" t="s">
        <v>71</v>
      </c>
      <c r="Z433" s="234">
        <v>3.4395125739999997</v>
      </c>
      <c r="AB433" s="75"/>
    </row>
    <row r="434" spans="1:28" ht="13.5" thickBot="1">
      <c r="A434" s="230" t="s">
        <v>189</v>
      </c>
      <c r="B434" s="242">
        <v>4.0867669300000005</v>
      </c>
      <c r="C434" s="242">
        <v>4.1657342800000006</v>
      </c>
      <c r="D434" s="242">
        <v>4.2133749200000006</v>
      </c>
      <c r="E434" s="242">
        <v>4.2365825599999996</v>
      </c>
      <c r="F434" s="242">
        <v>4.2494658000000003</v>
      </c>
      <c r="G434" s="242">
        <v>4.3205891500000009</v>
      </c>
      <c r="H434" s="242">
        <v>4.2705380699999997</v>
      </c>
      <c r="I434" s="242">
        <v>4.2098986500000004</v>
      </c>
      <c r="J434" s="242">
        <v>4.2598596300000002</v>
      </c>
      <c r="K434" s="242">
        <v>4.2212289899999993</v>
      </c>
      <c r="L434" s="242">
        <v>4.1056142600000003</v>
      </c>
      <c r="M434" s="243">
        <v>4.1252560600000008</v>
      </c>
      <c r="N434" s="216"/>
      <c r="O434" s="230" t="s">
        <v>189</v>
      </c>
      <c r="P434" s="242">
        <v>4.1691178000000004</v>
      </c>
      <c r="Q434" s="242">
        <v>4.2638081300000001</v>
      </c>
      <c r="R434" s="242">
        <v>4.2444080099999999</v>
      </c>
      <c r="S434" s="242">
        <v>4.1527227800000004</v>
      </c>
      <c r="T434" s="216"/>
      <c r="U434" s="230" t="s">
        <v>189</v>
      </c>
      <c r="V434" s="242">
        <v>4.2182185900000002</v>
      </c>
      <c r="W434" s="243">
        <v>4.1969454500000003</v>
      </c>
      <c r="X434" s="216"/>
      <c r="Y434" s="230" t="s">
        <v>189</v>
      </c>
      <c r="Z434" s="242">
        <v>4.2078963099999998</v>
      </c>
      <c r="AB434" s="75"/>
    </row>
    <row r="435" spans="1:28" ht="13.5">
      <c r="A435" s="807"/>
      <c r="B435" s="807"/>
      <c r="C435" s="807"/>
      <c r="D435" s="807"/>
      <c r="E435" s="807"/>
      <c r="F435" s="807"/>
      <c r="G435" s="807"/>
      <c r="H435" s="807"/>
      <c r="I435" s="807"/>
      <c r="J435" s="807"/>
      <c r="K435" s="807"/>
      <c r="L435" s="807"/>
      <c r="M435" s="807"/>
      <c r="N435" s="807"/>
      <c r="O435" s="813"/>
      <c r="P435" s="803"/>
      <c r="Q435" s="805"/>
      <c r="R435" s="805"/>
      <c r="S435" s="805"/>
      <c r="T435" s="805"/>
      <c r="U435" s="805"/>
      <c r="V435" s="805"/>
      <c r="W435" s="805"/>
      <c r="X435" s="805"/>
      <c r="Y435" s="805"/>
      <c r="Z435" s="812"/>
      <c r="AB435" s="75"/>
    </row>
    <row r="436" spans="1:28" ht="16.5" thickBot="1">
      <c r="A436" s="217">
        <v>2007</v>
      </c>
      <c r="B436" s="216"/>
      <c r="C436" s="216"/>
      <c r="D436" s="216"/>
      <c r="E436" s="216"/>
      <c r="F436" s="216"/>
      <c r="G436" s="216"/>
      <c r="H436" s="216"/>
      <c r="I436" s="216"/>
      <c r="J436" s="216"/>
      <c r="K436" s="216"/>
      <c r="L436" s="216"/>
      <c r="M436" s="215" t="s">
        <v>94</v>
      </c>
      <c r="N436" s="216"/>
      <c r="O436" s="217">
        <v>2007</v>
      </c>
      <c r="P436" s="218" t="s">
        <v>163</v>
      </c>
      <c r="Q436" s="218"/>
      <c r="R436" s="218"/>
      <c r="S436" s="218"/>
      <c r="T436" s="216"/>
      <c r="U436" s="217">
        <v>2007</v>
      </c>
      <c r="V436" s="218" t="s">
        <v>164</v>
      </c>
      <c r="W436" s="218"/>
      <c r="X436" s="216"/>
      <c r="Y436" s="217">
        <v>2007</v>
      </c>
      <c r="Z436" s="216"/>
      <c r="AB436" s="75"/>
    </row>
    <row r="437" spans="1:28" ht="13.5" thickBot="1">
      <c r="A437" s="222"/>
      <c r="B437" s="248" t="s">
        <v>166</v>
      </c>
      <c r="C437" s="248" t="s">
        <v>167</v>
      </c>
      <c r="D437" s="248" t="s">
        <v>168</v>
      </c>
      <c r="E437" s="248" t="s">
        <v>169</v>
      </c>
      <c r="F437" s="248" t="s">
        <v>170</v>
      </c>
      <c r="G437" s="248" t="s">
        <v>171</v>
      </c>
      <c r="H437" s="248" t="s">
        <v>172</v>
      </c>
      <c r="I437" s="248" t="s">
        <v>173</v>
      </c>
      <c r="J437" s="248" t="s">
        <v>174</v>
      </c>
      <c r="K437" s="248" t="s">
        <v>175</v>
      </c>
      <c r="L437" s="248" t="s">
        <v>176</v>
      </c>
      <c r="M437" s="249" t="s">
        <v>177</v>
      </c>
      <c r="N437" s="216"/>
      <c r="O437" s="251"/>
      <c r="P437" s="248" t="s">
        <v>178</v>
      </c>
      <c r="Q437" s="248" t="s">
        <v>179</v>
      </c>
      <c r="R437" s="248" t="s">
        <v>180</v>
      </c>
      <c r="S437" s="249" t="s">
        <v>181</v>
      </c>
      <c r="T437" s="216"/>
      <c r="U437" s="251"/>
      <c r="V437" s="248" t="s">
        <v>182</v>
      </c>
      <c r="W437" s="249" t="s">
        <v>183</v>
      </c>
      <c r="X437" s="216"/>
      <c r="Y437" s="222"/>
      <c r="Z437" s="224" t="s">
        <v>184</v>
      </c>
      <c r="AB437" s="75"/>
    </row>
    <row r="438" spans="1:28" ht="13.5" thickBot="1">
      <c r="A438" s="252" t="s">
        <v>185</v>
      </c>
      <c r="B438" s="253">
        <f t="shared" ref="B438:M438" si="185">B246*0.521</f>
        <v>4.239554752941177</v>
      </c>
      <c r="C438" s="253">
        <f t="shared" si="185"/>
        <v>4.3182063431372546</v>
      </c>
      <c r="D438" s="253">
        <f t="shared" si="185"/>
        <v>4.2855059313725485</v>
      </c>
      <c r="E438" s="253">
        <f t="shared" si="185"/>
        <v>4.2212676529411768</v>
      </c>
      <c r="F438" s="253">
        <f t="shared" si="185"/>
        <v>4.0758238627450982</v>
      </c>
      <c r="G438" s="253">
        <f t="shared" si="185"/>
        <v>4.0245870882352941</v>
      </c>
      <c r="H438" s="253">
        <f t="shared" si="185"/>
        <v>4.0007998627450982</v>
      </c>
      <c r="I438" s="253">
        <f t="shared" si="185"/>
        <v>4.1291037745098036</v>
      </c>
      <c r="J438" s="253">
        <f t="shared" si="185"/>
        <v>4.2058695490196083</v>
      </c>
      <c r="K438" s="253">
        <f t="shared" si="185"/>
        <v>4.0356200294117643</v>
      </c>
      <c r="L438" s="253">
        <f t="shared" si="185"/>
        <v>3.9060595882352946</v>
      </c>
      <c r="M438" s="254">
        <f t="shared" si="185"/>
        <v>3.9335311009803924</v>
      </c>
      <c r="N438" s="216"/>
      <c r="O438" s="255" t="s">
        <v>185</v>
      </c>
      <c r="P438" s="253">
        <f>P246*0.521</f>
        <v>4.2812357745098044</v>
      </c>
      <c r="Q438" s="253">
        <f>Q246*0.521</f>
        <v>4.101347754901961</v>
      </c>
      <c r="R438" s="253">
        <f>R246*0.521</f>
        <v>4.1186837745098037</v>
      </c>
      <c r="S438" s="253">
        <f>S246*0.521</f>
        <v>3.9646491029411766</v>
      </c>
      <c r="T438" s="216"/>
      <c r="U438" s="255" t="s">
        <v>185</v>
      </c>
      <c r="V438" s="231">
        <f>V246*B573</f>
        <v>59.820444524313949</v>
      </c>
      <c r="W438" s="232">
        <f>W246*B573</f>
        <v>57.680107691823174</v>
      </c>
      <c r="X438" s="216"/>
      <c r="Y438" s="230" t="s">
        <v>185</v>
      </c>
      <c r="Z438" s="231">
        <f>Z246*B573</f>
        <v>58.713717480426226</v>
      </c>
      <c r="AB438" s="75"/>
    </row>
    <row r="439" spans="1:28" ht="13.5" thickBot="1">
      <c r="A439" s="256" t="s">
        <v>186</v>
      </c>
      <c r="B439" s="257">
        <f t="shared" ref="B439:M439" si="186">B247*0.55</f>
        <v>5.0294372549019615</v>
      </c>
      <c r="C439" s="257">
        <f t="shared" si="186"/>
        <v>5.0321991176470577</v>
      </c>
      <c r="D439" s="257">
        <f t="shared" si="186"/>
        <v>4.9662924019607848</v>
      </c>
      <c r="E439" s="257">
        <f t="shared" si="186"/>
        <v>4.9240065686274512</v>
      </c>
      <c r="F439" s="257">
        <f t="shared" si="186"/>
        <v>4.7653989705882349</v>
      </c>
      <c r="G439" s="257">
        <f t="shared" si="186"/>
        <v>4.6678915196078421</v>
      </c>
      <c r="H439" s="257">
        <f t="shared" si="186"/>
        <v>4.6059205392156866</v>
      </c>
      <c r="I439" s="257">
        <f t="shared" si="186"/>
        <v>4.7843416176470601</v>
      </c>
      <c r="J439" s="257">
        <f t="shared" si="186"/>
        <v>4.803961519607844</v>
      </c>
      <c r="K439" s="257">
        <f t="shared" si="186"/>
        <v>4.67049</v>
      </c>
      <c r="L439" s="257">
        <f t="shared" si="186"/>
        <v>4.5795065196078433</v>
      </c>
      <c r="M439" s="258">
        <f t="shared" si="186"/>
        <v>4.6008826470588238</v>
      </c>
      <c r="N439" s="216"/>
      <c r="O439" s="259" t="s">
        <v>186</v>
      </c>
      <c r="P439" s="257">
        <f>P247*0.55</f>
        <v>5.0086165196078438</v>
      </c>
      <c r="Q439" s="257">
        <f>Q247*0.55</f>
        <v>4.7829817156862742</v>
      </c>
      <c r="R439" s="257">
        <f>R247*0.55</f>
        <v>4.7417408823529419</v>
      </c>
      <c r="S439" s="257">
        <f>S247*0.55</f>
        <v>4.619815049019607</v>
      </c>
      <c r="T439" s="216"/>
      <c r="U439" s="259" t="s">
        <v>186</v>
      </c>
      <c r="V439" s="231">
        <f>V247*B575</f>
        <v>0</v>
      </c>
      <c r="W439" s="232">
        <f>W247*B575</f>
        <v>0</v>
      </c>
      <c r="X439" s="216"/>
      <c r="Y439" s="236" t="s">
        <v>186</v>
      </c>
      <c r="Z439" s="231">
        <f>Z247*B575</f>
        <v>0</v>
      </c>
      <c r="AA439" s="75"/>
      <c r="AB439" s="75"/>
    </row>
    <row r="440" spans="1:28" ht="13.5" thickBot="1">
      <c r="A440" s="233" t="s">
        <v>187</v>
      </c>
      <c r="B440" s="234">
        <f t="shared" ref="B440:M440" si="187">B248*0.52</f>
        <v>4.7609405490196073</v>
      </c>
      <c r="C440" s="234">
        <f t="shared" si="187"/>
        <v>4.7835605490196089</v>
      </c>
      <c r="D440" s="234">
        <f t="shared" si="187"/>
        <v>4.637351843137254</v>
      </c>
      <c r="E440" s="234">
        <f t="shared" si="187"/>
        <v>4.6410387450980384</v>
      </c>
      <c r="F440" s="234">
        <f t="shared" si="187"/>
        <v>4.449082274509804</v>
      </c>
      <c r="G440" s="234">
        <f t="shared" si="187"/>
        <v>4.429929960784313</v>
      </c>
      <c r="H440" s="234">
        <f t="shared" si="187"/>
        <v>4.4411553333333327</v>
      </c>
      <c r="I440" s="234">
        <f t="shared" si="187"/>
        <v>4.5292983921568624</v>
      </c>
      <c r="J440" s="234">
        <f t="shared" si="187"/>
        <v>4.586243490196078</v>
      </c>
      <c r="K440" s="234">
        <f t="shared" si="187"/>
        <v>4.4115632549019601</v>
      </c>
      <c r="L440" s="234">
        <f t="shared" si="187"/>
        <v>4.2340673725490205</v>
      </c>
      <c r="M440" s="235">
        <f t="shared" si="187"/>
        <v>4.2818431372549011</v>
      </c>
      <c r="N440" s="216"/>
      <c r="O440" s="233" t="s">
        <v>187</v>
      </c>
      <c r="P440" s="234">
        <f>P248*0.52</f>
        <v>4.7183229803921565</v>
      </c>
      <c r="Q440" s="234">
        <f>Q248*0.52</f>
        <v>4.5003772156862754</v>
      </c>
      <c r="R440" s="234">
        <f>R248*0.52</f>
        <v>4.5237614117647054</v>
      </c>
      <c r="S440" s="234">
        <f>S248*0.52</f>
        <v>4.3170772156862736</v>
      </c>
      <c r="T440" s="216"/>
      <c r="U440" s="233" t="s">
        <v>187</v>
      </c>
      <c r="V440" s="231">
        <f>V248*B576</f>
        <v>48.758188249969763</v>
      </c>
      <c r="W440" s="232">
        <f>W248*B576</f>
        <v>47.020304339780431</v>
      </c>
      <c r="X440" s="216"/>
      <c r="Y440" s="236" t="s">
        <v>187</v>
      </c>
      <c r="Z440" s="231">
        <f>Z248*B576</f>
        <v>47.882195338316436</v>
      </c>
      <c r="AB440" s="75"/>
    </row>
    <row r="441" spans="1:28" ht="13.5" thickBot="1">
      <c r="A441" s="233" t="s">
        <v>188</v>
      </c>
      <c r="B441" s="234">
        <f t="shared" ref="B441:M441" si="188">B249*0.54</f>
        <v>0</v>
      </c>
      <c r="C441" s="234">
        <f t="shared" si="188"/>
        <v>0</v>
      </c>
      <c r="D441" s="234">
        <f t="shared" si="188"/>
        <v>4.1955363529411764</v>
      </c>
      <c r="E441" s="234">
        <f t="shared" si="188"/>
        <v>4.7118176470588233</v>
      </c>
      <c r="F441" s="234">
        <f t="shared" si="188"/>
        <v>4.0948867058823533</v>
      </c>
      <c r="G441" s="234">
        <f t="shared" si="188"/>
        <v>3.5837364705882355</v>
      </c>
      <c r="H441" s="234">
        <f t="shared" si="188"/>
        <v>0</v>
      </c>
      <c r="I441" s="234">
        <f t="shared" si="188"/>
        <v>3.8726470588235298</v>
      </c>
      <c r="J441" s="234">
        <f t="shared" si="188"/>
        <v>4.2677047058823536</v>
      </c>
      <c r="K441" s="234">
        <f t="shared" si="188"/>
        <v>4.0208823529411761</v>
      </c>
      <c r="L441" s="234">
        <f t="shared" si="188"/>
        <v>4.4109047647058821</v>
      </c>
      <c r="M441" s="235">
        <f t="shared" si="188"/>
        <v>3.4358823529411771</v>
      </c>
      <c r="N441" s="216"/>
      <c r="O441" s="233" t="s">
        <v>188</v>
      </c>
      <c r="P441" s="234">
        <f>P249*0.54</f>
        <v>4.1955363529411764</v>
      </c>
      <c r="Q441" s="234">
        <f>Q249*0.54</f>
        <v>3.9887174117647057</v>
      </c>
      <c r="R441" s="234">
        <f>R249*0.54</f>
        <v>3.9991780588235297</v>
      </c>
      <c r="S441" s="234">
        <f>S249*0.54</f>
        <v>3.8984839411764707</v>
      </c>
      <c r="T441" s="216"/>
      <c r="U441" s="233" t="s">
        <v>188</v>
      </c>
      <c r="V441" s="231">
        <f>V249*B577</f>
        <v>48.209528533721851</v>
      </c>
      <c r="W441" s="232">
        <f>W249*B577</f>
        <v>47.321089478187616</v>
      </c>
      <c r="X441" s="216"/>
      <c r="Y441" s="236" t="s">
        <v>188</v>
      </c>
      <c r="Z441" s="231">
        <f>Z249*B577</f>
        <v>48.070323693608955</v>
      </c>
      <c r="AB441" s="75"/>
    </row>
    <row r="442" spans="1:28" ht="13.5" thickBot="1">
      <c r="A442" s="233" t="s">
        <v>71</v>
      </c>
      <c r="B442" s="234">
        <f t="shared" ref="B442:M442" si="189">B250*0.478</f>
        <v>3.2855231588235285</v>
      </c>
      <c r="C442" s="234">
        <f t="shared" si="189"/>
        <v>3.4129668627450975</v>
      </c>
      <c r="D442" s="234">
        <f t="shared" si="189"/>
        <v>3.4445692235294114</v>
      </c>
      <c r="E442" s="234">
        <f t="shared" si="189"/>
        <v>3.4135334333333329</v>
      </c>
      <c r="F442" s="234">
        <f t="shared" si="189"/>
        <v>3.3232650078431369</v>
      </c>
      <c r="G442" s="234">
        <f t="shared" si="189"/>
        <v>3.3069000686274506</v>
      </c>
      <c r="H442" s="234">
        <f t="shared" si="189"/>
        <v>3.3027747411764703</v>
      </c>
      <c r="I442" s="234">
        <f t="shared" si="189"/>
        <v>3.3844560372549015</v>
      </c>
      <c r="J442" s="234">
        <f t="shared" si="189"/>
        <v>3.5024887647058822</v>
      </c>
      <c r="K442" s="234">
        <f t="shared" si="189"/>
        <v>3.3617454137254903</v>
      </c>
      <c r="L442" s="234">
        <f t="shared" si="189"/>
        <v>3.1397500294117644</v>
      </c>
      <c r="M442" s="235">
        <f t="shared" si="189"/>
        <v>3.0675457862745095</v>
      </c>
      <c r="N442" s="216"/>
      <c r="O442" s="233" t="s">
        <v>71</v>
      </c>
      <c r="P442" s="234">
        <f>P250*0.478</f>
        <v>3.3803939745098037</v>
      </c>
      <c r="Q442" s="234">
        <f>Q250*0.478</f>
        <v>3.3426240078431371</v>
      </c>
      <c r="R442" s="234">
        <f>R250*0.478</f>
        <v>3.4001114745098038</v>
      </c>
      <c r="S442" s="234">
        <f>S250*0.478</f>
        <v>3.2156503372549019</v>
      </c>
      <c r="T442" s="216"/>
      <c r="U442" s="233" t="s">
        <v>71</v>
      </c>
      <c r="V442" s="231">
        <f>V250*B578</f>
        <v>0</v>
      </c>
      <c r="W442" s="232">
        <f>W250*B578</f>
        <v>0</v>
      </c>
      <c r="X442" s="216"/>
      <c r="Y442" s="236" t="s">
        <v>71</v>
      </c>
      <c r="Z442" s="231">
        <f>Z250*B578</f>
        <v>0</v>
      </c>
      <c r="AB442" s="75"/>
    </row>
    <row r="443" spans="1:28" ht="13.5" thickBot="1">
      <c r="A443" s="241" t="s">
        <v>189</v>
      </c>
      <c r="B443" s="242">
        <f t="shared" ref="B443:M443" si="190">B251*0.53</f>
        <v>4.0926532450980391</v>
      </c>
      <c r="C443" s="242">
        <f t="shared" si="190"/>
        <v>4.1347627843137253</v>
      </c>
      <c r="D443" s="242">
        <f t="shared" si="190"/>
        <v>4.119478</v>
      </c>
      <c r="E443" s="242">
        <f t="shared" si="190"/>
        <v>4.0572575588235296</v>
      </c>
      <c r="F443" s="242">
        <f t="shared" si="190"/>
        <v>3.9884884999999999</v>
      </c>
      <c r="G443" s="242">
        <f t="shared" si="190"/>
        <v>3.9692609313725491</v>
      </c>
      <c r="H443" s="242">
        <f t="shared" si="190"/>
        <v>3.9708415784313731</v>
      </c>
      <c r="I443" s="242">
        <f t="shared" si="190"/>
        <v>4.0573230294117648</v>
      </c>
      <c r="J443" s="242">
        <f t="shared" si="190"/>
        <v>4.1166918627450979</v>
      </c>
      <c r="K443" s="242">
        <f t="shared" si="190"/>
        <v>4.0068810588235291</v>
      </c>
      <c r="L443" s="242">
        <f t="shared" si="190"/>
        <v>3.9505394607843138</v>
      </c>
      <c r="M443" s="243">
        <f t="shared" si="190"/>
        <v>3.9480759999999999</v>
      </c>
      <c r="N443" s="216"/>
      <c r="O443" s="241" t="s">
        <v>189</v>
      </c>
      <c r="P443" s="242">
        <f>P251*0.53</f>
        <v>4.1157098039215692</v>
      </c>
      <c r="Q443" s="242">
        <f>Q251*0.53</f>
        <v>4.0017208333333336</v>
      </c>
      <c r="R443" s="242">
        <f>R251*0.53</f>
        <v>4.0511672352941179</v>
      </c>
      <c r="S443" s="242">
        <f>S251*0.53</f>
        <v>3.9727043725490199</v>
      </c>
      <c r="T443" s="216"/>
      <c r="U443" s="241" t="s">
        <v>189</v>
      </c>
      <c r="V443" s="231">
        <f>V251*B579</f>
        <v>0</v>
      </c>
      <c r="W443" s="232">
        <f>W251*B579</f>
        <v>0</v>
      </c>
      <c r="X443" s="216"/>
      <c r="Y443" s="230" t="s">
        <v>189</v>
      </c>
      <c r="Z443" s="231">
        <f>Z251*B579</f>
        <v>0</v>
      </c>
      <c r="AA443" s="75"/>
      <c r="AB443" s="75"/>
    </row>
    <row r="444" spans="1:28">
      <c r="A444" s="807"/>
      <c r="B444" s="807"/>
      <c r="C444" s="807"/>
      <c r="D444" s="807"/>
      <c r="E444" s="807"/>
      <c r="F444" s="807"/>
      <c r="G444" s="807"/>
      <c r="H444" s="807"/>
      <c r="I444" s="807"/>
      <c r="J444" s="807"/>
      <c r="K444" s="807"/>
      <c r="L444" s="807"/>
      <c r="M444" s="807"/>
      <c r="N444" s="807"/>
      <c r="O444" s="807"/>
      <c r="P444" s="807"/>
      <c r="Q444" s="807"/>
      <c r="R444" s="807"/>
      <c r="S444" s="807"/>
      <c r="T444" s="807"/>
      <c r="U444" s="807"/>
      <c r="V444" s="807"/>
      <c r="W444" s="807"/>
      <c r="X444" s="807"/>
      <c r="Y444" s="807"/>
      <c r="Z444" s="807"/>
      <c r="AA444" s="75"/>
      <c r="AB444" s="75"/>
    </row>
    <row r="445" spans="1:28" ht="16.5" thickBot="1">
      <c r="A445" s="217">
        <v>2008</v>
      </c>
      <c r="B445" s="216"/>
      <c r="C445" s="216"/>
      <c r="D445" s="216"/>
      <c r="E445" s="216"/>
      <c r="F445" s="216"/>
      <c r="G445" s="216"/>
      <c r="H445" s="216"/>
      <c r="I445" s="216"/>
      <c r="J445" s="216"/>
      <c r="K445" s="216"/>
      <c r="L445" s="216"/>
      <c r="M445" s="215" t="s">
        <v>94</v>
      </c>
      <c r="N445" s="216"/>
      <c r="O445" s="217">
        <v>2008</v>
      </c>
      <c r="P445" s="218" t="s">
        <v>163</v>
      </c>
      <c r="Q445" s="218"/>
      <c r="R445" s="218"/>
      <c r="S445" s="218"/>
      <c r="T445" s="216"/>
      <c r="U445" s="217">
        <v>2008</v>
      </c>
      <c r="V445" s="218" t="s">
        <v>164</v>
      </c>
      <c r="W445" s="218"/>
      <c r="X445" s="216"/>
      <c r="Y445" s="217">
        <v>2008</v>
      </c>
      <c r="Z445" s="216"/>
      <c r="AA445" s="75"/>
      <c r="AB445" s="75"/>
    </row>
    <row r="446" spans="1:28" ht="13.5" thickBot="1">
      <c r="A446" s="222"/>
      <c r="B446" s="248" t="s">
        <v>166</v>
      </c>
      <c r="C446" s="248" t="s">
        <v>167</v>
      </c>
      <c r="D446" s="248" t="s">
        <v>168</v>
      </c>
      <c r="E446" s="248" t="s">
        <v>169</v>
      </c>
      <c r="F446" s="248" t="s">
        <v>170</v>
      </c>
      <c r="G446" s="248" t="s">
        <v>171</v>
      </c>
      <c r="H446" s="248" t="s">
        <v>172</v>
      </c>
      <c r="I446" s="248" t="s">
        <v>173</v>
      </c>
      <c r="J446" s="248" t="s">
        <v>174</v>
      </c>
      <c r="K446" s="248" t="s">
        <v>175</v>
      </c>
      <c r="L446" s="248" t="s">
        <v>176</v>
      </c>
      <c r="M446" s="249" t="s">
        <v>177</v>
      </c>
      <c r="N446" s="216"/>
      <c r="O446" s="251"/>
      <c r="P446" s="248" t="s">
        <v>178</v>
      </c>
      <c r="Q446" s="248" t="s">
        <v>179</v>
      </c>
      <c r="R446" s="248" t="s">
        <v>180</v>
      </c>
      <c r="S446" s="249" t="s">
        <v>181</v>
      </c>
      <c r="T446" s="216"/>
      <c r="U446" s="251"/>
      <c r="V446" s="248" t="s">
        <v>182</v>
      </c>
      <c r="W446" s="249" t="s">
        <v>183</v>
      </c>
      <c r="X446" s="216"/>
      <c r="Y446" s="222"/>
      <c r="Z446" s="224" t="s">
        <v>184</v>
      </c>
      <c r="AA446" s="75"/>
      <c r="AB446" s="75"/>
    </row>
    <row r="447" spans="1:28" ht="13.5" thickBot="1">
      <c r="A447" s="252" t="s">
        <v>185</v>
      </c>
      <c r="B447" s="253">
        <f t="shared" ref="B447:M447" si="191">B255*0.521</f>
        <v>4.152870568627451</v>
      </c>
      <c r="C447" s="253">
        <f t="shared" si="191"/>
        <v>4.2083928235294117</v>
      </c>
      <c r="D447" s="253">
        <f t="shared" si="191"/>
        <v>4.1999035882352942</v>
      </c>
      <c r="E447" s="253">
        <f t="shared" si="191"/>
        <v>4.2024677254901963</v>
      </c>
      <c r="F447" s="253">
        <f t="shared" si="191"/>
        <v>4.2093888529411769</v>
      </c>
      <c r="G447" s="253">
        <f t="shared" si="191"/>
        <v>4.3122761372549014</v>
      </c>
      <c r="H447" s="253">
        <f t="shared" si="191"/>
        <v>4.1137981225490199</v>
      </c>
      <c r="I447" s="253">
        <f t="shared" si="191"/>
        <v>4.1385946578431367</v>
      </c>
      <c r="J447" s="253">
        <f t="shared" si="191"/>
        <v>4.2312350980392157</v>
      </c>
      <c r="K447" s="253">
        <f t="shared" si="191"/>
        <v>4.2179547058823532</v>
      </c>
      <c r="L447" s="253">
        <f t="shared" si="191"/>
        <v>4.169532352941177</v>
      </c>
      <c r="M447" s="253">
        <f t="shared" si="191"/>
        <v>4.2932136666666665</v>
      </c>
      <c r="N447" s="216"/>
      <c r="O447" s="255" t="s">
        <v>185</v>
      </c>
      <c r="P447" s="253">
        <f>P255*0.521</f>
        <v>4.1864342058823532</v>
      </c>
      <c r="Q447" s="253">
        <f>Q255*0.521</f>
        <v>4.2391931176470585</v>
      </c>
      <c r="R447" s="253">
        <f>R255*0.521</f>
        <v>4.1618195098039221</v>
      </c>
      <c r="S447" s="253">
        <f>S255*0.521</f>
        <v>4.223726568627451</v>
      </c>
      <c r="T447" s="216"/>
      <c r="U447" s="255" t="s">
        <v>185</v>
      </c>
      <c r="V447" s="231">
        <f>V255*B573</f>
        <v>60.159670086879217</v>
      </c>
      <c r="W447" s="231">
        <f>W255*B573</f>
        <v>59.885854096459482</v>
      </c>
      <c r="X447" s="216"/>
      <c r="Y447" s="230" t="s">
        <v>185</v>
      </c>
      <c r="Z447" s="231">
        <f>Z255*B573</f>
        <v>60.026152888887609</v>
      </c>
      <c r="AA447" s="75"/>
      <c r="AB447" s="75"/>
    </row>
    <row r="448" spans="1:28" ht="15" customHeight="1" thickBot="1">
      <c r="A448" s="256" t="s">
        <v>186</v>
      </c>
      <c r="B448" s="257">
        <f t="shared" ref="B448:M448" si="192">B256*0.55</f>
        <v>4.8520967647058821</v>
      </c>
      <c r="C448" s="257">
        <f t="shared" si="192"/>
        <v>4.8123775980392161</v>
      </c>
      <c r="D448" s="257">
        <f t="shared" si="192"/>
        <v>4.7612426960784324</v>
      </c>
      <c r="E448" s="257">
        <f t="shared" si="192"/>
        <v>4.7906908823529415</v>
      </c>
      <c r="F448" s="257">
        <f t="shared" si="192"/>
        <v>4.7790076960784322</v>
      </c>
      <c r="G448" s="257">
        <f t="shared" si="192"/>
        <v>4.8675835784313737</v>
      </c>
      <c r="H448" s="257">
        <f t="shared" si="192"/>
        <v>4.7231325490196081</v>
      </c>
      <c r="I448" s="257">
        <f t="shared" si="192"/>
        <v>4.7839695588235296</v>
      </c>
      <c r="J448" s="257">
        <f t="shared" si="192"/>
        <v>4.8680359803921576</v>
      </c>
      <c r="K448" s="257">
        <f t="shared" si="192"/>
        <v>4.9016199509803924</v>
      </c>
      <c r="L448" s="257">
        <f t="shared" si="192"/>
        <v>4.9018820098039226</v>
      </c>
      <c r="M448" s="257">
        <f t="shared" si="192"/>
        <v>5.0363322058823528</v>
      </c>
      <c r="N448" s="216"/>
      <c r="O448" s="259" t="s">
        <v>186</v>
      </c>
      <c r="P448" s="257">
        <f>P256*0.55</f>
        <v>4.809442647058825</v>
      </c>
      <c r="Q448" s="257">
        <f>Q256*0.55</f>
        <v>4.811890686274511</v>
      </c>
      <c r="R448" s="257">
        <f>R256*0.55</f>
        <v>4.7917596078431375</v>
      </c>
      <c r="S448" s="257">
        <f>S256*0.55</f>
        <v>4.9414874019607851</v>
      </c>
      <c r="T448" s="216"/>
      <c r="U448" s="259" t="s">
        <v>186</v>
      </c>
      <c r="V448" s="231">
        <f>V256*B575</f>
        <v>0</v>
      </c>
      <c r="W448" s="231">
        <f>W256*B575</f>
        <v>0</v>
      </c>
      <c r="X448" s="216"/>
      <c r="Y448" s="236" t="s">
        <v>186</v>
      </c>
      <c r="Z448" s="231">
        <f>Z256*B575</f>
        <v>0</v>
      </c>
      <c r="AA448" s="75"/>
      <c r="AB448" s="75"/>
    </row>
    <row r="449" spans="1:28" ht="13.5" thickBot="1">
      <c r="A449" s="233" t="s">
        <v>187</v>
      </c>
      <c r="B449" s="234">
        <f t="shared" ref="B449:M449" si="193">B257*0.52</f>
        <v>4.5551862352941175</v>
      </c>
      <c r="C449" s="234">
        <f t="shared" si="193"/>
        <v>4.481780588235293</v>
      </c>
      <c r="D449" s="234">
        <f t="shared" si="193"/>
        <v>4.4206158431372549</v>
      </c>
      <c r="E449" s="234">
        <f t="shared" si="193"/>
        <v>4.4943008627450984</v>
      </c>
      <c r="F449" s="234">
        <f t="shared" si="193"/>
        <v>4.5509370196078427</v>
      </c>
      <c r="G449" s="234">
        <f t="shared" si="193"/>
        <v>4.6713476078431375</v>
      </c>
      <c r="H449" s="234">
        <f t="shared" si="193"/>
        <v>4.5304408627450981</v>
      </c>
      <c r="I449" s="234">
        <f t="shared" si="193"/>
        <v>4.600308470588236</v>
      </c>
      <c r="J449" s="234">
        <f t="shared" si="193"/>
        <v>4.6832255294117635</v>
      </c>
      <c r="K449" s="234">
        <f t="shared" si="193"/>
        <v>4.6764058823529409</v>
      </c>
      <c r="L449" s="234">
        <f t="shared" si="193"/>
        <v>4.6680761960784327</v>
      </c>
      <c r="M449" s="234">
        <f t="shared" si="193"/>
        <v>4.6453812549019604</v>
      </c>
      <c r="N449" s="216"/>
      <c r="O449" s="233" t="s">
        <v>187</v>
      </c>
      <c r="P449" s="234">
        <f>P257*0.52</f>
        <v>4.4903376470588237</v>
      </c>
      <c r="Q449" s="234">
        <f>Q257*0.52</f>
        <v>4.5691803529411761</v>
      </c>
      <c r="R449" s="234">
        <f>R257*0.52</f>
        <v>4.6157917254901966</v>
      </c>
      <c r="S449" s="234">
        <f>S257*0.52</f>
        <v>4.6651947843137256</v>
      </c>
      <c r="T449" s="216"/>
      <c r="U449" s="233" t="s">
        <v>187</v>
      </c>
      <c r="V449" s="231">
        <f>V257*B576</f>
        <v>48.031143082456552</v>
      </c>
      <c r="W449" s="231">
        <f>W257*B576</f>
        <v>49.102931687074133</v>
      </c>
      <c r="X449" s="216"/>
      <c r="Y449" s="236" t="s">
        <v>187</v>
      </c>
      <c r="Z449" s="231">
        <f>Z257*B576</f>
        <v>48.569251779395024</v>
      </c>
      <c r="AA449" s="75"/>
    </row>
    <row r="450" spans="1:28" ht="13.5" thickBot="1">
      <c r="A450" s="233" t="s">
        <v>188</v>
      </c>
      <c r="B450" s="234">
        <f t="shared" ref="B450:M450" si="194">B258*0.54</f>
        <v>3.9906825882352943</v>
      </c>
      <c r="C450" s="234">
        <f t="shared" si="194"/>
        <v>4.2217681764705883</v>
      </c>
      <c r="D450" s="234">
        <f t="shared" si="194"/>
        <v>4.5317647058823534</v>
      </c>
      <c r="E450" s="234">
        <f t="shared" si="194"/>
        <v>3.3792289411764709</v>
      </c>
      <c r="F450" s="234">
        <f t="shared" si="194"/>
        <v>4.545272117647059</v>
      </c>
      <c r="G450" s="234">
        <f t="shared" si="194"/>
        <v>5.0246470588235299</v>
      </c>
      <c r="H450" s="234">
        <f t="shared" si="194"/>
        <v>4.3036522941176472</v>
      </c>
      <c r="I450" s="234">
        <f t="shared" si="194"/>
        <v>4.2485294117647063</v>
      </c>
      <c r="J450" s="234">
        <f t="shared" si="194"/>
        <v>3.994547294117647</v>
      </c>
      <c r="K450" s="234">
        <f t="shared" si="194"/>
        <v>0</v>
      </c>
      <c r="L450" s="234">
        <f t="shared" si="194"/>
        <v>4.1199114705882351</v>
      </c>
      <c r="M450" s="234">
        <f t="shared" si="194"/>
        <v>4.0796470588235296</v>
      </c>
      <c r="N450" s="216"/>
      <c r="O450" s="233" t="s">
        <v>188</v>
      </c>
      <c r="P450" s="234">
        <f>P258*0.54</f>
        <v>4.0633305882352948</v>
      </c>
      <c r="Q450" s="234">
        <f>Q258*0.54</f>
        <v>3.6811498235294122</v>
      </c>
      <c r="R450" s="234">
        <f>R258*0.54</f>
        <v>4.1871547058823531</v>
      </c>
      <c r="S450" s="234">
        <f>S258*0.54</f>
        <v>4.1151001764705883</v>
      </c>
      <c r="T450" s="216"/>
      <c r="U450" s="233" t="s">
        <v>188</v>
      </c>
      <c r="V450" s="231">
        <f>V258*B577</f>
        <v>47.695407152146103</v>
      </c>
      <c r="W450" s="231">
        <f>W258*B577</f>
        <v>50.115398882674327</v>
      </c>
      <c r="X450" s="216"/>
      <c r="Y450" s="236" t="s">
        <v>188</v>
      </c>
      <c r="Z450" s="231">
        <f>Z258*B577</f>
        <v>48.41394622250273</v>
      </c>
    </row>
    <row r="451" spans="1:28" ht="13.5" thickBot="1">
      <c r="A451" s="233" t="s">
        <v>71</v>
      </c>
      <c r="B451" s="234">
        <f t="shared" ref="B451:M451" si="195">B259*0.478</f>
        <v>3.2654776196078434</v>
      </c>
      <c r="C451" s="234">
        <f t="shared" si="195"/>
        <v>3.352321784313725</v>
      </c>
      <c r="D451" s="234">
        <f t="shared" si="195"/>
        <v>3.4245860117647058</v>
      </c>
      <c r="E451" s="234">
        <f t="shared" si="195"/>
        <v>3.4448972627450978</v>
      </c>
      <c r="F451" s="234">
        <f t="shared" si="195"/>
        <v>3.4676106980392154</v>
      </c>
      <c r="G451" s="234">
        <f t="shared" si="195"/>
        <v>3.5857587078431368</v>
      </c>
      <c r="H451" s="234">
        <f t="shared" si="195"/>
        <v>3.3936355117647063</v>
      </c>
      <c r="I451" s="234">
        <f t="shared" si="195"/>
        <v>3.3838908725490193</v>
      </c>
      <c r="J451" s="234">
        <f t="shared" si="195"/>
        <v>3.4532374254901956</v>
      </c>
      <c r="K451" s="234">
        <f t="shared" si="195"/>
        <v>3.4278776509803919</v>
      </c>
      <c r="L451" s="234">
        <f t="shared" si="195"/>
        <v>3.2937100803921564</v>
      </c>
      <c r="M451" s="234">
        <f t="shared" si="195"/>
        <v>3.3733467549019602</v>
      </c>
      <c r="N451" s="216"/>
      <c r="O451" s="233" t="s">
        <v>71</v>
      </c>
      <c r="P451" s="234">
        <f>P259*0.478</f>
        <v>3.3422744117647056</v>
      </c>
      <c r="Q451" s="234">
        <f>Q259*0.478</f>
        <v>3.4955146509803918</v>
      </c>
      <c r="R451" s="234">
        <f>R259*0.478</f>
        <v>3.4111790490196081</v>
      </c>
      <c r="S451" s="234">
        <f>S259*0.478</f>
        <v>3.3692753196078429</v>
      </c>
      <c r="T451" s="216"/>
      <c r="U451" s="233" t="s">
        <v>71</v>
      </c>
      <c r="V451" s="231">
        <f>V259*B578</f>
        <v>0</v>
      </c>
      <c r="W451" s="231">
        <f>W259*B578</f>
        <v>0</v>
      </c>
      <c r="X451" s="216"/>
      <c r="Y451" s="236" t="s">
        <v>71</v>
      </c>
      <c r="Z451" s="231">
        <f>Z259*B578</f>
        <v>0</v>
      </c>
    </row>
    <row r="452" spans="1:28" ht="13.5" thickBot="1">
      <c r="A452" s="241" t="s">
        <v>189</v>
      </c>
      <c r="B452" s="242">
        <f t="shared" ref="B452:M452" si="196">B260*0.53</f>
        <v>4.067751039215687</v>
      </c>
      <c r="C452" s="242">
        <f t="shared" si="196"/>
        <v>4.1146492843137255</v>
      </c>
      <c r="D452" s="242">
        <f t="shared" si="196"/>
        <v>4.1506877254901964</v>
      </c>
      <c r="E452" s="242">
        <f t="shared" si="196"/>
        <v>4.1380861960784312</v>
      </c>
      <c r="F452" s="242">
        <f t="shared" si="196"/>
        <v>4.1518474901960785</v>
      </c>
      <c r="G452" s="242">
        <f t="shared" si="196"/>
        <v>4.2015485000000004</v>
      </c>
      <c r="H452" s="242">
        <f t="shared" si="196"/>
        <v>4.0835341274509807</v>
      </c>
      <c r="I452" s="242">
        <f t="shared" si="196"/>
        <v>4.066513333333333</v>
      </c>
      <c r="J452" s="242">
        <f t="shared" si="196"/>
        <v>4.1418060686274512</v>
      </c>
      <c r="K452" s="242">
        <f t="shared" si="196"/>
        <v>4.1334518137254896</v>
      </c>
      <c r="L452" s="242">
        <f t="shared" si="196"/>
        <v>4.1090645392156864</v>
      </c>
      <c r="M452" s="242">
        <f t="shared" si="196"/>
        <v>4.1966314509803926</v>
      </c>
      <c r="N452" s="216"/>
      <c r="O452" s="241" t="s">
        <v>189</v>
      </c>
      <c r="P452" s="242">
        <f>P260*0.53</f>
        <v>4.1107631372549021</v>
      </c>
      <c r="Q452" s="242">
        <f>Q260*0.53</f>
        <v>4.1616187156862745</v>
      </c>
      <c r="R452" s="242">
        <f>R260*0.53</f>
        <v>4.0993629411764703</v>
      </c>
      <c r="S452" s="242">
        <f>S260*0.53</f>
        <v>4.1431892647058826</v>
      </c>
      <c r="T452" s="216"/>
      <c r="U452" s="241" t="s">
        <v>189</v>
      </c>
      <c r="V452" s="231">
        <f>V260*B579</f>
        <v>0</v>
      </c>
      <c r="W452" s="231">
        <f>W260*B579</f>
        <v>0</v>
      </c>
      <c r="X452" s="216"/>
      <c r="Y452" s="230" t="s">
        <v>189</v>
      </c>
      <c r="Z452" s="231">
        <f>Z260*B579</f>
        <v>0</v>
      </c>
      <c r="AA452" s="75"/>
    </row>
    <row r="453" spans="1:28">
      <c r="A453" s="247"/>
      <c r="B453" s="260"/>
      <c r="C453" s="260"/>
      <c r="D453" s="260"/>
      <c r="E453" s="260"/>
      <c r="F453" s="260"/>
      <c r="G453" s="260"/>
      <c r="H453" s="260"/>
      <c r="I453" s="260"/>
      <c r="J453" s="260"/>
      <c r="K453" s="260"/>
      <c r="L453" s="260"/>
      <c r="M453" s="260"/>
      <c r="N453" s="216"/>
      <c r="O453" s="216"/>
      <c r="P453" s="216"/>
      <c r="Q453" s="216"/>
      <c r="R453" s="216"/>
      <c r="S453" s="216"/>
      <c r="T453" s="216"/>
      <c r="U453" s="216"/>
      <c r="V453" s="216"/>
      <c r="W453" s="216"/>
      <c r="X453" s="216"/>
      <c r="Y453" s="216"/>
      <c r="Z453" s="260"/>
      <c r="AA453" s="75"/>
    </row>
    <row r="454" spans="1:28" ht="16.5" thickBot="1">
      <c r="A454" s="217">
        <v>2009</v>
      </c>
      <c r="B454" s="216"/>
      <c r="C454" s="216" t="s">
        <v>196</v>
      </c>
      <c r="D454" s="216"/>
      <c r="E454" s="216"/>
      <c r="F454" s="216"/>
      <c r="G454" s="216"/>
      <c r="H454" s="216"/>
      <c r="I454" s="216"/>
      <c r="J454" s="216"/>
      <c r="K454" s="216"/>
      <c r="L454" s="216"/>
      <c r="M454" s="215" t="s">
        <v>94</v>
      </c>
      <c r="N454" s="216"/>
      <c r="O454" s="217">
        <v>2009</v>
      </c>
      <c r="P454" s="218" t="s">
        <v>163</v>
      </c>
      <c r="Q454" s="218"/>
      <c r="R454" s="218"/>
      <c r="S454" s="218"/>
      <c r="T454" s="216"/>
      <c r="U454" s="217">
        <v>2009</v>
      </c>
      <c r="V454" s="218" t="s">
        <v>164</v>
      </c>
      <c r="W454" s="218"/>
      <c r="X454" s="216"/>
      <c r="Y454" s="217">
        <v>2009</v>
      </c>
      <c r="Z454" s="216"/>
      <c r="AA454" s="75"/>
    </row>
    <row r="455" spans="1:28" ht="13.5" thickBot="1">
      <c r="A455" s="222"/>
      <c r="B455" s="248" t="s">
        <v>166</v>
      </c>
      <c r="C455" s="248" t="s">
        <v>167</v>
      </c>
      <c r="D455" s="248" t="s">
        <v>168</v>
      </c>
      <c r="E455" s="248" t="s">
        <v>169</v>
      </c>
      <c r="F455" s="248" t="s">
        <v>170</v>
      </c>
      <c r="G455" s="248" t="s">
        <v>171</v>
      </c>
      <c r="H455" s="248" t="s">
        <v>172</v>
      </c>
      <c r="I455" s="248" t="s">
        <v>173</v>
      </c>
      <c r="J455" s="248" t="s">
        <v>174</v>
      </c>
      <c r="K455" s="248" t="s">
        <v>175</v>
      </c>
      <c r="L455" s="248" t="s">
        <v>176</v>
      </c>
      <c r="M455" s="249" t="s">
        <v>177</v>
      </c>
      <c r="N455" s="216"/>
      <c r="O455" s="251"/>
      <c r="P455" s="248" t="s">
        <v>178</v>
      </c>
      <c r="Q455" s="248" t="s">
        <v>179</v>
      </c>
      <c r="R455" s="248" t="s">
        <v>180</v>
      </c>
      <c r="S455" s="249" t="s">
        <v>181</v>
      </c>
      <c r="T455" s="216"/>
      <c r="U455" s="251"/>
      <c r="V455" s="248" t="s">
        <v>182</v>
      </c>
      <c r="W455" s="249" t="s">
        <v>183</v>
      </c>
      <c r="X455" s="216"/>
      <c r="Y455" s="222"/>
      <c r="Z455" s="224" t="s">
        <v>184</v>
      </c>
      <c r="AA455" s="75"/>
    </row>
    <row r="456" spans="1:28" ht="13.5" thickBot="1">
      <c r="A456" s="252" t="s">
        <v>185</v>
      </c>
      <c r="B456" s="253">
        <f t="shared" ref="B456:M456" si="197">B264*0.521</f>
        <v>4.5135353725490202</v>
      </c>
      <c r="C456" s="253">
        <f t="shared" si="197"/>
        <v>4.7563060490196083</v>
      </c>
      <c r="D456" s="253">
        <f t="shared" si="197"/>
        <v>4.9364254539215686</v>
      </c>
      <c r="E456" s="253">
        <f t="shared" si="197"/>
        <v>4.8365119558823535</v>
      </c>
      <c r="F456" s="253">
        <f t="shared" si="197"/>
        <v>4.911448100980393</v>
      </c>
      <c r="G456" s="253">
        <f t="shared" si="197"/>
        <v>5.055837632352941</v>
      </c>
      <c r="H456" s="253">
        <f t="shared" si="197"/>
        <v>4.929867494117647</v>
      </c>
      <c r="I456" s="253">
        <f t="shared" si="197"/>
        <v>4.830303372549019</v>
      </c>
      <c r="J456" s="253">
        <f t="shared" si="197"/>
        <v>4.7876171274509804</v>
      </c>
      <c r="K456" s="253">
        <f t="shared" si="197"/>
        <v>4.5930246490196085</v>
      </c>
      <c r="L456" s="253">
        <f t="shared" si="197"/>
        <v>4.6452084176470585</v>
      </c>
      <c r="M456" s="253">
        <f t="shared" si="197"/>
        <v>4.7332339215686279</v>
      </c>
      <c r="N456" s="216"/>
      <c r="O456" s="255" t="s">
        <v>185</v>
      </c>
      <c r="P456" s="253">
        <f>P264*0.521</f>
        <v>4.7483940000000002</v>
      </c>
      <c r="Q456" s="253">
        <f>Q264*0.521</f>
        <v>4.9282564803921574</v>
      </c>
      <c r="R456" s="253">
        <f>R264*0.521</f>
        <v>4.8512199901960784</v>
      </c>
      <c r="S456" s="253">
        <f>S264*0.521</f>
        <v>4.6581026568627451</v>
      </c>
      <c r="T456" s="216"/>
      <c r="U456" s="255" t="s">
        <v>185</v>
      </c>
      <c r="V456" s="231">
        <f>V264*B573</f>
        <v>69.15060590226463</v>
      </c>
      <c r="W456" s="231">
        <f>W264*B573</f>
        <v>67.926637487032878</v>
      </c>
      <c r="X456" s="216"/>
      <c r="Y456" s="230" t="s">
        <v>185</v>
      </c>
      <c r="Z456" s="231">
        <f>Z264*B573</f>
        <v>68.540845765942436</v>
      </c>
      <c r="AA456" s="75"/>
    </row>
    <row r="457" spans="1:28" ht="13.5" thickBot="1">
      <c r="A457" s="256" t="s">
        <v>186</v>
      </c>
      <c r="B457" s="257">
        <f t="shared" ref="B457:M457" si="198">B265*0.55</f>
        <v>5.2326158823529418</v>
      </c>
      <c r="C457" s="257">
        <f t="shared" si="198"/>
        <v>5.4548563235294116</v>
      </c>
      <c r="D457" s="257">
        <f t="shared" si="198"/>
        <v>5.6384781372549018</v>
      </c>
      <c r="E457" s="257">
        <f t="shared" si="198"/>
        <v>5.5708820588235302</v>
      </c>
      <c r="F457" s="257">
        <f t="shared" si="198"/>
        <v>5.6677645588235297</v>
      </c>
      <c r="G457" s="257">
        <f t="shared" si="198"/>
        <v>5.8274640686274521</v>
      </c>
      <c r="H457" s="257">
        <f t="shared" si="198"/>
        <v>5.7441541666666671</v>
      </c>
      <c r="I457" s="257">
        <f t="shared" si="198"/>
        <v>5.7371174019607851</v>
      </c>
      <c r="J457" s="257">
        <f t="shared" si="198"/>
        <v>5.6741569607843152</v>
      </c>
      <c r="K457" s="257">
        <f t="shared" si="198"/>
        <v>5.5205441176470602</v>
      </c>
      <c r="L457" s="257">
        <f t="shared" si="198"/>
        <v>5.6170502450980395</v>
      </c>
      <c r="M457" s="257">
        <f t="shared" si="198"/>
        <v>5.6718642156862744</v>
      </c>
      <c r="N457" s="216"/>
      <c r="O457" s="259" t="s">
        <v>186</v>
      </c>
      <c r="P457" s="257">
        <f>P265*0.55</f>
        <v>5.4569279901960783</v>
      </c>
      <c r="Q457" s="257">
        <f>Q265*0.55</f>
        <v>5.683172107843137</v>
      </c>
      <c r="R457" s="257">
        <f>R265*0.55</f>
        <v>5.7165317647058815</v>
      </c>
      <c r="S457" s="257">
        <f>S265*0.55</f>
        <v>5.6067177941176478</v>
      </c>
      <c r="T457" s="216"/>
      <c r="U457" s="259" t="s">
        <v>186</v>
      </c>
      <c r="V457" s="231">
        <f>V265*B575</f>
        <v>0</v>
      </c>
      <c r="W457" s="231">
        <f>W265*B575</f>
        <v>0</v>
      </c>
      <c r="X457" s="216"/>
      <c r="Y457" s="236" t="s">
        <v>186</v>
      </c>
      <c r="Z457" s="231">
        <f>Z265*B575</f>
        <v>0</v>
      </c>
      <c r="AA457" s="75"/>
    </row>
    <row r="458" spans="1:28" ht="13.5" thickBot="1">
      <c r="A458" s="233" t="s">
        <v>187</v>
      </c>
      <c r="B458" s="234">
        <f t="shared" ref="B458:M458" si="199">B266*0.52</f>
        <v>4.964140235294118</v>
      </c>
      <c r="C458" s="234">
        <f t="shared" si="199"/>
        <v>5.1959577647058826</v>
      </c>
      <c r="D458" s="234">
        <f t="shared" si="199"/>
        <v>5.4454726274509806</v>
      </c>
      <c r="E458" s="234">
        <f t="shared" si="199"/>
        <v>5.4134829411764693</v>
      </c>
      <c r="F458" s="234">
        <f t="shared" si="199"/>
        <v>5.4944408235294118</v>
      </c>
      <c r="G458" s="234">
        <f t="shared" si="199"/>
        <v>5.6385695294117655</v>
      </c>
      <c r="H458" s="234">
        <f t="shared" si="199"/>
        <v>5.5495037254901955</v>
      </c>
      <c r="I458" s="234">
        <f t="shared" si="199"/>
        <v>5.5690735686274504</v>
      </c>
      <c r="J458" s="234">
        <f t="shared" si="199"/>
        <v>5.5485289803921578</v>
      </c>
      <c r="K458" s="234">
        <f t="shared" si="199"/>
        <v>5.4422210980392167</v>
      </c>
      <c r="L458" s="234">
        <f t="shared" si="199"/>
        <v>5.4373330980392156</v>
      </c>
      <c r="M458" s="234">
        <f t="shared" si="199"/>
        <v>5.4507475686274516</v>
      </c>
      <c r="N458" s="216"/>
      <c r="O458" s="233" t="s">
        <v>187</v>
      </c>
      <c r="P458" s="234">
        <f>P266*0.52</f>
        <v>5.2660838431372561</v>
      </c>
      <c r="Q458" s="234">
        <f>Q266*0.52</f>
        <v>5.5158811372549019</v>
      </c>
      <c r="R458" s="234">
        <f>R266*0.52</f>
        <v>5.552939294117647</v>
      </c>
      <c r="S458" s="234">
        <f>S266*0.52</f>
        <v>5.4438850980392157</v>
      </c>
      <c r="T458" s="216"/>
      <c r="U458" s="233" t="s">
        <v>187</v>
      </c>
      <c r="V458" s="231">
        <f>V266*B576</f>
        <v>57.209927643676025</v>
      </c>
      <c r="W458" s="231">
        <f>W266*B576</f>
        <v>58.234830492731916</v>
      </c>
      <c r="X458" s="216"/>
      <c r="Y458" s="236" t="s">
        <v>187</v>
      </c>
      <c r="Z458" s="231">
        <f>Z266*B576</f>
        <v>57.795024714463914</v>
      </c>
      <c r="AA458" s="75"/>
    </row>
    <row r="459" spans="1:28" ht="13.5" thickBot="1">
      <c r="A459" s="233" t="s">
        <v>188</v>
      </c>
      <c r="B459" s="234">
        <f t="shared" ref="B459:M459" si="200">B267*0.54</f>
        <v>3.8101764705882353</v>
      </c>
      <c r="C459" s="234">
        <f t="shared" si="200"/>
        <v>4.5054661764705886</v>
      </c>
      <c r="D459" s="234">
        <f t="shared" si="200"/>
        <v>0</v>
      </c>
      <c r="E459" s="234">
        <f t="shared" si="200"/>
        <v>0</v>
      </c>
      <c r="F459" s="234">
        <f t="shared" si="200"/>
        <v>4.32</v>
      </c>
      <c r="G459" s="234">
        <f t="shared" si="200"/>
        <v>0</v>
      </c>
      <c r="H459" s="234">
        <f t="shared" si="200"/>
        <v>0</v>
      </c>
      <c r="I459" s="234">
        <f t="shared" si="200"/>
        <v>0</v>
      </c>
      <c r="J459" s="234">
        <f t="shared" si="200"/>
        <v>4.0240588235294119</v>
      </c>
      <c r="K459" s="234">
        <f t="shared" si="200"/>
        <v>4.5690633529411766</v>
      </c>
      <c r="L459" s="234">
        <f t="shared" si="200"/>
        <v>4.5091800000000006</v>
      </c>
      <c r="M459" s="234">
        <f t="shared" si="200"/>
        <v>0</v>
      </c>
      <c r="N459" s="216"/>
      <c r="O459" s="233" t="s">
        <v>188</v>
      </c>
      <c r="P459" s="234">
        <f>P267*0.54</f>
        <v>4.4602771764705897</v>
      </c>
      <c r="Q459" s="234">
        <f>Q267*0.54</f>
        <v>4.32</v>
      </c>
      <c r="R459" s="234">
        <f>R267*0.54</f>
        <v>4.0240588235294119</v>
      </c>
      <c r="S459" s="234">
        <f>S267*0.54</f>
        <v>4.5624414705882348</v>
      </c>
      <c r="T459" s="216"/>
      <c r="U459" s="233" t="s">
        <v>188</v>
      </c>
      <c r="V459" s="231">
        <f>V267*B577</f>
        <v>53.140788321748431</v>
      </c>
      <c r="W459" s="231">
        <f>W267*B577</f>
        <v>51.007068000173646</v>
      </c>
      <c r="X459" s="216"/>
      <c r="Y459" s="236" t="s">
        <v>188</v>
      </c>
      <c r="Z459" s="231">
        <f>Z267*B577</f>
        <v>52.821923230322803</v>
      </c>
      <c r="AA459" s="75"/>
    </row>
    <row r="460" spans="1:28" ht="13.5" thickBot="1">
      <c r="A460" s="233" t="s">
        <v>71</v>
      </c>
      <c r="B460" s="234">
        <f t="shared" ref="B460:M460" si="201">B268*0.478</f>
        <v>3.5871725568627446</v>
      </c>
      <c r="C460" s="234">
        <f t="shared" si="201"/>
        <v>3.7541398313725485</v>
      </c>
      <c r="D460" s="234">
        <f t="shared" si="201"/>
        <v>3.977840082352941</v>
      </c>
      <c r="E460" s="234">
        <f t="shared" si="201"/>
        <v>3.9315935823529418</v>
      </c>
      <c r="F460" s="234">
        <f t="shared" si="201"/>
        <v>3.9637512666666663</v>
      </c>
      <c r="G460" s="234">
        <f t="shared" si="201"/>
        <v>4.090658392156862</v>
      </c>
      <c r="H460" s="234">
        <f t="shared" si="201"/>
        <v>3.918549805882352</v>
      </c>
      <c r="I460" s="234">
        <f t="shared" si="201"/>
        <v>3.790322556862745</v>
      </c>
      <c r="J460" s="234">
        <f t="shared" si="201"/>
        <v>3.7137122784313723</v>
      </c>
      <c r="K460" s="234">
        <f t="shared" si="201"/>
        <v>3.5185294137254899</v>
      </c>
      <c r="L460" s="234">
        <f t="shared" si="201"/>
        <v>3.5062523117647055</v>
      </c>
      <c r="M460" s="234">
        <f t="shared" si="201"/>
        <v>3.5216626568627452</v>
      </c>
      <c r="N460" s="216"/>
      <c r="O460" s="233" t="s">
        <v>71</v>
      </c>
      <c r="P460" s="234">
        <f>P268*0.478</f>
        <v>3.7790019235294117</v>
      </c>
      <c r="Q460" s="234">
        <f>Q268*0.478</f>
        <v>3.9903088529411757</v>
      </c>
      <c r="R460" s="234">
        <f>R268*0.478</f>
        <v>3.8072320411764706</v>
      </c>
      <c r="S460" s="234">
        <f>S268*0.478</f>
        <v>3.5153661784313721</v>
      </c>
      <c r="T460" s="216"/>
      <c r="U460" s="233" t="s">
        <v>71</v>
      </c>
      <c r="V460" s="231">
        <f>V268*B578</f>
        <v>0</v>
      </c>
      <c r="W460" s="231">
        <f>W268*B578</f>
        <v>0</v>
      </c>
      <c r="X460" s="216"/>
      <c r="Y460" s="236" t="s">
        <v>71</v>
      </c>
      <c r="Z460" s="231">
        <f>Z268*B578</f>
        <v>0</v>
      </c>
      <c r="AA460" s="75"/>
    </row>
    <row r="461" spans="1:28" ht="13.5" thickBot="1">
      <c r="A461" s="241" t="s">
        <v>189</v>
      </c>
      <c r="B461" s="242">
        <f t="shared" ref="B461:M461" si="202">B269*0.53</f>
        <v>4.3545844411764705</v>
      </c>
      <c r="C461" s="242">
        <f t="shared" si="202"/>
        <v>4.5082719705882353</v>
      </c>
      <c r="D461" s="242">
        <f t="shared" si="202"/>
        <v>4.7163624411764706</v>
      </c>
      <c r="E461" s="242">
        <f t="shared" si="202"/>
        <v>4.7088120196078425</v>
      </c>
      <c r="F461" s="242">
        <f t="shared" si="202"/>
        <v>4.7191813137254908</v>
      </c>
      <c r="G461" s="242">
        <f t="shared" si="202"/>
        <v>4.8328886568627452</v>
      </c>
      <c r="H461" s="242">
        <f t="shared" si="202"/>
        <v>4.7853211568627447</v>
      </c>
      <c r="I461" s="242">
        <f t="shared" si="202"/>
        <v>4.7701049607843142</v>
      </c>
      <c r="J461" s="242">
        <f t="shared" si="202"/>
        <v>4.7611256176470595</v>
      </c>
      <c r="K461" s="242">
        <f t="shared" si="202"/>
        <v>4.6369549313725491</v>
      </c>
      <c r="L461" s="242">
        <f t="shared" si="202"/>
        <v>4.677624637254902</v>
      </c>
      <c r="M461" s="242">
        <f t="shared" si="202"/>
        <v>4.7028552352941189</v>
      </c>
      <c r="N461" s="216"/>
      <c r="O461" s="241" t="s">
        <v>189</v>
      </c>
      <c r="P461" s="242">
        <f>P269*0.53</f>
        <v>4.5413091568627459</v>
      </c>
      <c r="Q461" s="242">
        <f>Q269*0.53</f>
        <v>4.7468156176470586</v>
      </c>
      <c r="R461" s="242">
        <f>R269*0.53</f>
        <v>4.7720441372549018</v>
      </c>
      <c r="S461" s="242">
        <f>S269*0.53</f>
        <v>4.6714007745098041</v>
      </c>
      <c r="T461" s="216"/>
      <c r="U461" s="241" t="s">
        <v>189</v>
      </c>
      <c r="V461" s="231">
        <f>V269*B579</f>
        <v>0</v>
      </c>
      <c r="W461" s="231">
        <f>W269*B579</f>
        <v>0</v>
      </c>
      <c r="X461" s="216"/>
      <c r="Y461" s="230" t="s">
        <v>189</v>
      </c>
      <c r="Z461" s="231">
        <f>Z269*B579</f>
        <v>0</v>
      </c>
      <c r="AA461" s="75"/>
    </row>
    <row r="462" spans="1:28">
      <c r="AA462" s="75"/>
      <c r="AB462" s="75"/>
    </row>
    <row r="463" spans="1:28" ht="16.5" thickBot="1">
      <c r="A463" s="217">
        <v>2010</v>
      </c>
      <c r="B463" s="216"/>
      <c r="C463" s="216" t="s">
        <v>196</v>
      </c>
      <c r="D463" s="216"/>
      <c r="E463" s="216"/>
      <c r="F463" s="216"/>
      <c r="G463" s="216"/>
      <c r="H463" s="216"/>
      <c r="I463" s="216"/>
      <c r="J463" s="216"/>
      <c r="K463" s="216"/>
      <c r="L463" s="216"/>
      <c r="M463" s="215" t="s">
        <v>94</v>
      </c>
      <c r="N463" s="216"/>
      <c r="O463" s="217">
        <v>2010</v>
      </c>
      <c r="P463" s="218" t="s">
        <v>163</v>
      </c>
      <c r="Q463" s="218"/>
      <c r="R463" s="218"/>
      <c r="S463" s="218"/>
      <c r="T463" s="216"/>
      <c r="U463" s="217">
        <v>2010</v>
      </c>
      <c r="V463" s="218" t="s">
        <v>164</v>
      </c>
      <c r="W463" s="218"/>
      <c r="X463" s="216"/>
      <c r="Y463" s="217">
        <v>2010</v>
      </c>
      <c r="Z463" s="216"/>
      <c r="AA463" s="75"/>
      <c r="AB463" s="75"/>
    </row>
    <row r="464" spans="1:28" ht="13.5" thickBot="1">
      <c r="A464" s="222"/>
      <c r="B464" s="248" t="s">
        <v>166</v>
      </c>
      <c r="C464" s="248" t="s">
        <v>167</v>
      </c>
      <c r="D464" s="248" t="s">
        <v>168</v>
      </c>
      <c r="E464" s="248" t="s">
        <v>169</v>
      </c>
      <c r="F464" s="248" t="s">
        <v>170</v>
      </c>
      <c r="G464" s="248" t="s">
        <v>171</v>
      </c>
      <c r="H464" s="248" t="s">
        <v>172</v>
      </c>
      <c r="I464" s="248" t="s">
        <v>173</v>
      </c>
      <c r="J464" s="248" t="s">
        <v>174</v>
      </c>
      <c r="K464" s="248" t="s">
        <v>175</v>
      </c>
      <c r="L464" s="248" t="s">
        <v>176</v>
      </c>
      <c r="M464" s="249" t="s">
        <v>177</v>
      </c>
      <c r="N464" s="216"/>
      <c r="O464" s="251"/>
      <c r="P464" s="248" t="s">
        <v>178</v>
      </c>
      <c r="Q464" s="248" t="s">
        <v>179</v>
      </c>
      <c r="R464" s="248" t="s">
        <v>180</v>
      </c>
      <c r="S464" s="249" t="s">
        <v>181</v>
      </c>
      <c r="T464" s="216"/>
      <c r="U464" s="251"/>
      <c r="V464" s="248" t="s">
        <v>182</v>
      </c>
      <c r="W464" s="249" t="s">
        <v>183</v>
      </c>
      <c r="X464" s="216"/>
      <c r="Y464" s="251"/>
      <c r="Z464" s="249" t="s">
        <v>184</v>
      </c>
      <c r="AA464" s="75"/>
      <c r="AB464" s="75"/>
    </row>
    <row r="465" spans="1:28" ht="13.5" thickBot="1">
      <c r="A465" s="252" t="s">
        <v>185</v>
      </c>
      <c r="B465" s="253">
        <f t="shared" ref="B465:M465" si="203">B273*0.521</f>
        <v>4.9139494117647056</v>
      </c>
      <c r="C465" s="253">
        <f t="shared" si="203"/>
        <v>4.920982911764705</v>
      </c>
      <c r="D465" s="253">
        <f t="shared" si="203"/>
        <v>4.5725641617647055</v>
      </c>
      <c r="E465" s="253">
        <f t="shared" si="203"/>
        <v>4.5739254019607829</v>
      </c>
      <c r="F465" s="253">
        <f t="shared" si="203"/>
        <v>4.3954318235294121</v>
      </c>
      <c r="G465" s="253">
        <f t="shared" si="203"/>
        <v>4.4029761078431369</v>
      </c>
      <c r="H465" s="253">
        <f t="shared" si="203"/>
        <v>4.3209135000000014</v>
      </c>
      <c r="I465" s="253">
        <f t="shared" si="203"/>
        <v>4.4328008039215687</v>
      </c>
      <c r="J465" s="253">
        <f t="shared" si="203"/>
        <v>4.5098985882352949</v>
      </c>
      <c r="K465" s="253">
        <f t="shared" si="203"/>
        <v>4.5821745686274511</v>
      </c>
      <c r="L465" s="253">
        <f t="shared" si="203"/>
        <v>4.8983194117647058</v>
      </c>
      <c r="M465" s="253">
        <f t="shared" si="203"/>
        <v>5.1640789578431363</v>
      </c>
      <c r="N465" s="216"/>
      <c r="O465" s="255" t="s">
        <v>185</v>
      </c>
      <c r="P465" s="253">
        <f>P273*0.521</f>
        <v>4.7783463921568625</v>
      </c>
      <c r="Q465" s="253">
        <f>Q273*0.521</f>
        <v>4.4481447647058818</v>
      </c>
      <c r="R465" s="253">
        <f>R273*0.521</f>
        <v>4.429490921568628</v>
      </c>
      <c r="S465" s="253">
        <f>S273*0.521</f>
        <v>4.8841441254901969</v>
      </c>
      <c r="T465" s="216"/>
      <c r="U465" s="261" t="s">
        <v>185</v>
      </c>
      <c r="V465" s="234">
        <f>V273*0.521</f>
        <v>4.6009561078431371</v>
      </c>
      <c r="W465" s="234">
        <f>W273*0.521</f>
        <v>4.6667420627450991</v>
      </c>
      <c r="X465" s="216"/>
      <c r="Y465" s="261" t="s">
        <v>185</v>
      </c>
      <c r="Z465" s="234">
        <f>Z273*0.521</f>
        <v>4.6352287137254891</v>
      </c>
      <c r="AA465" s="75"/>
      <c r="AB465" s="75"/>
    </row>
    <row r="466" spans="1:28">
      <c r="A466" s="256" t="s">
        <v>186</v>
      </c>
      <c r="B466" s="257">
        <f t="shared" ref="B466:M466" si="204">B274*0.55</f>
        <v>5.8651094117647053</v>
      </c>
      <c r="C466" s="257">
        <f t="shared" si="204"/>
        <v>5.8214388725490203</v>
      </c>
      <c r="D466" s="257">
        <f t="shared" si="204"/>
        <v>5.3412829411764706</v>
      </c>
      <c r="E466" s="257">
        <f t="shared" si="204"/>
        <v>5.2510818627450995</v>
      </c>
      <c r="F466" s="257">
        <f t="shared" si="204"/>
        <v>4.9639608333333332</v>
      </c>
      <c r="G466" s="257">
        <f t="shared" si="204"/>
        <v>4.9370566666666669</v>
      </c>
      <c r="H466" s="257">
        <f t="shared" si="204"/>
        <v>4.8558890686274525</v>
      </c>
      <c r="I466" s="257">
        <f t="shared" si="204"/>
        <v>5.0192148039215683</v>
      </c>
      <c r="J466" s="257">
        <f t="shared" si="204"/>
        <v>5.1188543137254907</v>
      </c>
      <c r="K466" s="257">
        <f t="shared" si="204"/>
        <v>5.2989329411764707</v>
      </c>
      <c r="L466" s="257">
        <f t="shared" si="204"/>
        <v>5.8200352941176474</v>
      </c>
      <c r="M466" s="257">
        <f t="shared" si="204"/>
        <v>6.1474438235294127</v>
      </c>
      <c r="N466" s="216"/>
      <c r="O466" s="259" t="s">
        <v>186</v>
      </c>
      <c r="P466" s="257">
        <f>P274*0.55</f>
        <v>5.6512208823529422</v>
      </c>
      <c r="Q466" s="257">
        <f>Q274*0.55</f>
        <v>5.032395931372549</v>
      </c>
      <c r="R466" s="257">
        <f>R274*0.55</f>
        <v>5.0113848529411769</v>
      </c>
      <c r="S466" s="257">
        <f>S274*0.55</f>
        <v>5.7714039705882358</v>
      </c>
      <c r="T466" s="216"/>
      <c r="U466" s="261" t="s">
        <v>186</v>
      </c>
      <c r="V466" s="234">
        <f>V274*0.55</f>
        <v>5.3112443137254894</v>
      </c>
      <c r="W466" s="234">
        <f>W274*0.55</f>
        <v>5.4128821568627448</v>
      </c>
      <c r="X466" s="216"/>
      <c r="Y466" s="261" t="s">
        <v>186</v>
      </c>
      <c r="Z466" s="234">
        <f>Z274*0.55</f>
        <v>5.365264019607844</v>
      </c>
      <c r="AA466" s="75"/>
      <c r="AB466" s="75"/>
    </row>
    <row r="467" spans="1:28">
      <c r="A467" s="233" t="s">
        <v>187</v>
      </c>
      <c r="B467" s="234">
        <f t="shared" ref="B467:M467" si="205">B275*0.52</f>
        <v>5.6978887843137267</v>
      </c>
      <c r="C467" s="234">
        <f t="shared" si="205"/>
        <v>5.5825996862745111</v>
      </c>
      <c r="D467" s="234">
        <f t="shared" si="205"/>
        <v>5.0988594901960784</v>
      </c>
      <c r="E467" s="234">
        <f t="shared" si="205"/>
        <v>5.0606440784313724</v>
      </c>
      <c r="F467" s="234">
        <f t="shared" si="205"/>
        <v>4.7536569803921571</v>
      </c>
      <c r="G467" s="234">
        <f t="shared" si="205"/>
        <v>4.7371525882352934</v>
      </c>
      <c r="H467" s="234">
        <f t="shared" si="205"/>
        <v>4.6263043921568636</v>
      </c>
      <c r="I467" s="234">
        <f t="shared" si="205"/>
        <v>4.8531324705882346</v>
      </c>
      <c r="J467" s="234">
        <f t="shared" si="205"/>
        <v>4.967954588235294</v>
      </c>
      <c r="K467" s="234">
        <f t="shared" si="205"/>
        <v>5.1231536862745113</v>
      </c>
      <c r="L467" s="234">
        <f t="shared" si="205"/>
        <v>5.6454692156862745</v>
      </c>
      <c r="M467" s="234">
        <f t="shared" si="205"/>
        <v>5.9156948627450969</v>
      </c>
      <c r="N467" s="216"/>
      <c r="O467" s="233" t="s">
        <v>187</v>
      </c>
      <c r="P467" s="234">
        <f>P275*0.52</f>
        <v>5.4340968627450978</v>
      </c>
      <c r="Q467" s="234">
        <f>Q275*0.52</f>
        <v>4.8110583529411768</v>
      </c>
      <c r="R467" s="234">
        <f>R275*0.52</f>
        <v>4.8175384705882358</v>
      </c>
      <c r="S467" s="234">
        <f>S275*0.52</f>
        <v>5.5746701960784311</v>
      </c>
      <c r="T467" s="216"/>
      <c r="U467" s="261" t="s">
        <v>187</v>
      </c>
      <c r="V467" s="234">
        <f>V275*0.52</f>
        <v>5.0273452156862746</v>
      </c>
      <c r="W467" s="234">
        <f>W275*0.52</f>
        <v>5.1648709411764706</v>
      </c>
      <c r="X467" s="216"/>
      <c r="Y467" s="261" t="s">
        <v>187</v>
      </c>
      <c r="Z467" s="234">
        <f>Z275*0.52</f>
        <v>5.1141892941176472</v>
      </c>
      <c r="AA467" s="75"/>
      <c r="AB467" s="75"/>
    </row>
    <row r="468" spans="1:28">
      <c r="A468" s="233" t="s">
        <v>188</v>
      </c>
      <c r="B468" s="234">
        <f t="shared" ref="B468:M468" si="206">B276*0.54</f>
        <v>0</v>
      </c>
      <c r="C468" s="234">
        <f t="shared" si="206"/>
        <v>5.6901176470588242</v>
      </c>
      <c r="D468" s="234">
        <f t="shared" si="206"/>
        <v>4.9891150588235291</v>
      </c>
      <c r="E468" s="234">
        <f t="shared" si="206"/>
        <v>3.2352352941176474</v>
      </c>
      <c r="F468" s="234">
        <f t="shared" si="206"/>
        <v>4.5564564705882349</v>
      </c>
      <c r="G468" s="234">
        <f t="shared" si="206"/>
        <v>4.3507058823529414</v>
      </c>
      <c r="H468" s="234">
        <f t="shared" si="206"/>
        <v>4.362146470588236</v>
      </c>
      <c r="I468" s="234">
        <f t="shared" si="206"/>
        <v>4.6588870588235309</v>
      </c>
      <c r="J468" s="234">
        <f t="shared" si="206"/>
        <v>4.1306765294117653</v>
      </c>
      <c r="K468" s="234">
        <f t="shared" si="206"/>
        <v>0</v>
      </c>
      <c r="L468" s="234">
        <f t="shared" si="206"/>
        <v>0</v>
      </c>
      <c r="M468" s="234">
        <f t="shared" si="206"/>
        <v>4.369587882352941</v>
      </c>
      <c r="N468" s="216"/>
      <c r="O468" s="233" t="s">
        <v>188</v>
      </c>
      <c r="P468" s="234">
        <f>P276*0.54</f>
        <v>5.0564112352941182</v>
      </c>
      <c r="Q468" s="234">
        <f>Q276*0.54</f>
        <v>4.452709235294118</v>
      </c>
      <c r="R468" s="234">
        <f>R276*0.54</f>
        <v>4.4039710588235295</v>
      </c>
      <c r="S468" s="234">
        <f>S276*0.54</f>
        <v>4.369587882352941</v>
      </c>
      <c r="T468" s="216"/>
      <c r="U468" s="261" t="s">
        <v>188</v>
      </c>
      <c r="V468" s="234">
        <f>V276*0.54</f>
        <v>4.6375157647058822</v>
      </c>
      <c r="W468" s="234">
        <f>W276*0.54</f>
        <v>4.3784052352941174</v>
      </c>
      <c r="X468" s="216"/>
      <c r="Y468" s="261" t="s">
        <v>188</v>
      </c>
      <c r="Z468" s="234">
        <f>Z276*0.54</f>
        <v>4.4787562941176473</v>
      </c>
      <c r="AA468" s="75"/>
      <c r="AB468" s="75"/>
    </row>
    <row r="469" spans="1:28">
      <c r="A469" s="233" t="s">
        <v>71</v>
      </c>
      <c r="B469" s="234">
        <f t="shared" ref="B469:M469" si="207">B277*0.478</f>
        <v>3.680002031372549</v>
      </c>
      <c r="C469" s="234">
        <f t="shared" si="207"/>
        <v>3.7112768215686271</v>
      </c>
      <c r="D469" s="234">
        <f t="shared" si="207"/>
        <v>3.6658935333333331</v>
      </c>
      <c r="E469" s="234">
        <f t="shared" si="207"/>
        <v>3.6718324490196075</v>
      </c>
      <c r="F469" s="234">
        <f t="shared" si="207"/>
        <v>3.6145432117647061</v>
      </c>
      <c r="G469" s="234">
        <f t="shared" si="207"/>
        <v>3.6615160843137251</v>
      </c>
      <c r="H469" s="234">
        <f t="shared" si="207"/>
        <v>3.5867414196078431</v>
      </c>
      <c r="I469" s="234">
        <f t="shared" si="207"/>
        <v>3.5677891882352943</v>
      </c>
      <c r="J469" s="234">
        <f t="shared" si="207"/>
        <v>3.6340399882352941</v>
      </c>
      <c r="K469" s="234">
        <f t="shared" si="207"/>
        <v>3.6145347764705886</v>
      </c>
      <c r="L469" s="234">
        <f t="shared" si="207"/>
        <v>3.646393007843137</v>
      </c>
      <c r="M469" s="234">
        <f t="shared" si="207"/>
        <v>3.7523056235294114</v>
      </c>
      <c r="N469" s="216"/>
      <c r="O469" s="233" t="s">
        <v>71</v>
      </c>
      <c r="P469" s="234">
        <f>P277*0.478</f>
        <v>3.6839464686274508</v>
      </c>
      <c r="Q469" s="234">
        <f>Q277*0.478</f>
        <v>3.6501682705882348</v>
      </c>
      <c r="R469" s="234">
        <f>R277*0.478</f>
        <v>3.6009075588235291</v>
      </c>
      <c r="S469" s="234">
        <f>S277*0.478</f>
        <v>3.6697648647058818</v>
      </c>
      <c r="T469" s="216"/>
      <c r="U469" s="261" t="s">
        <v>71</v>
      </c>
      <c r="V469" s="234">
        <f>V277*0.478</f>
        <v>3.6666386509803917</v>
      </c>
      <c r="W469" s="234">
        <f>W277*0.478</f>
        <v>3.6367181941176465</v>
      </c>
      <c r="X469" s="216"/>
      <c r="Y469" s="261" t="s">
        <v>71</v>
      </c>
      <c r="Z469" s="234">
        <f>Z277*0.478</f>
        <v>3.6516196098039213</v>
      </c>
      <c r="AA469" s="75"/>
    </row>
    <row r="470" spans="1:28" ht="13.5" thickBot="1">
      <c r="A470" s="241" t="s">
        <v>189</v>
      </c>
      <c r="B470" s="242">
        <f t="shared" ref="B470:M470" si="208">B278*0.53</f>
        <v>4.8585484509803925</v>
      </c>
      <c r="C470" s="242">
        <f t="shared" si="208"/>
        <v>4.8892499999999997</v>
      </c>
      <c r="D470" s="242">
        <f t="shared" si="208"/>
        <v>4.5658715392156859</v>
      </c>
      <c r="E470" s="242">
        <f t="shared" si="208"/>
        <v>4.481313676470589</v>
      </c>
      <c r="F470" s="242">
        <f t="shared" si="208"/>
        <v>4.3422068627450985</v>
      </c>
      <c r="G470" s="242">
        <f t="shared" si="208"/>
        <v>4.3678287254901962</v>
      </c>
      <c r="H470" s="242">
        <f t="shared" si="208"/>
        <v>4.3062479215686267</v>
      </c>
      <c r="I470" s="242">
        <f t="shared" si="208"/>
        <v>4.3844764411764716</v>
      </c>
      <c r="J470" s="242">
        <f t="shared" si="208"/>
        <v>4.4617099117647054</v>
      </c>
      <c r="K470" s="242">
        <f t="shared" si="208"/>
        <v>4.4830834607843135</v>
      </c>
      <c r="L470" s="242">
        <f t="shared" si="208"/>
        <v>4.6027018627450991</v>
      </c>
      <c r="M470" s="242">
        <f t="shared" si="208"/>
        <v>4.7827070098039215</v>
      </c>
      <c r="N470" s="216"/>
      <c r="O470" s="241" t="s">
        <v>189</v>
      </c>
      <c r="P470" s="242">
        <f>P278*0.53</f>
        <v>4.7397520686274506</v>
      </c>
      <c r="Q470" s="242">
        <f>Q278*0.53</f>
        <v>4.39095906862745</v>
      </c>
      <c r="R470" s="242">
        <f>R278*0.53</f>
        <v>4.3915706470588232</v>
      </c>
      <c r="S470" s="242">
        <f>S278*0.53</f>
        <v>4.6143083431372549</v>
      </c>
      <c r="T470" s="216"/>
      <c r="U470" s="261" t="s">
        <v>189</v>
      </c>
      <c r="V470" s="234">
        <f>V278*0.53</f>
        <v>4.5509665882352941</v>
      </c>
      <c r="W470" s="234">
        <f>W278*0.53</f>
        <v>4.5054972647058822</v>
      </c>
      <c r="X470" s="216"/>
      <c r="Y470" s="261" t="s">
        <v>189</v>
      </c>
      <c r="Z470" s="234">
        <f>Z278*0.53</f>
        <v>4.5276985490196076</v>
      </c>
    </row>
    <row r="471" spans="1:28">
      <c r="A471" s="94"/>
      <c r="B471" s="80"/>
      <c r="C471" s="80"/>
      <c r="D471" s="80"/>
      <c r="E471" s="80"/>
      <c r="F471" s="80"/>
      <c r="G471" s="80"/>
      <c r="H471" s="80"/>
      <c r="I471" s="80"/>
      <c r="J471" s="80"/>
      <c r="K471" s="80"/>
      <c r="L471" s="80"/>
      <c r="M471" s="80"/>
      <c r="N471" s="96"/>
      <c r="O471" s="94"/>
      <c r="P471" s="80"/>
      <c r="Q471" s="80"/>
      <c r="R471" s="80"/>
      <c r="S471" s="80"/>
      <c r="T471" s="96"/>
      <c r="U471" s="94"/>
      <c r="V471" s="80"/>
      <c r="W471" s="80"/>
      <c r="X471" s="96"/>
      <c r="Y471" s="94"/>
      <c r="Z471" s="80"/>
    </row>
    <row r="472" spans="1:28" ht="16.5" thickBot="1">
      <c r="A472" s="217">
        <v>2011</v>
      </c>
      <c r="B472" s="216"/>
      <c r="C472" s="216" t="s">
        <v>196</v>
      </c>
      <c r="D472" s="216"/>
      <c r="E472" s="216"/>
      <c r="F472" s="216"/>
      <c r="G472" s="216"/>
      <c r="H472" s="216"/>
      <c r="I472" s="216"/>
      <c r="J472" s="216"/>
      <c r="K472" s="216"/>
      <c r="L472" s="216"/>
      <c r="M472" s="215" t="s">
        <v>94</v>
      </c>
      <c r="N472" s="216"/>
      <c r="O472" s="217">
        <v>2011</v>
      </c>
      <c r="P472" s="218" t="s">
        <v>163</v>
      </c>
      <c r="Q472" s="218"/>
      <c r="R472" s="218"/>
      <c r="S472" s="218"/>
      <c r="T472" s="216"/>
      <c r="U472" s="217">
        <v>2011</v>
      </c>
      <c r="V472" s="218" t="s">
        <v>164</v>
      </c>
      <c r="W472" s="218"/>
      <c r="X472" s="216"/>
      <c r="Y472" s="217">
        <v>2011</v>
      </c>
      <c r="Z472" s="216"/>
    </row>
    <row r="473" spans="1:28" ht="13.5" thickBot="1">
      <c r="A473" s="222"/>
      <c r="B473" s="223" t="s">
        <v>166</v>
      </c>
      <c r="C473" s="223" t="s">
        <v>167</v>
      </c>
      <c r="D473" s="223" t="s">
        <v>168</v>
      </c>
      <c r="E473" s="223" t="s">
        <v>169</v>
      </c>
      <c r="F473" s="223" t="s">
        <v>170</v>
      </c>
      <c r="G473" s="223" t="s">
        <v>171</v>
      </c>
      <c r="H473" s="223" t="s">
        <v>172</v>
      </c>
      <c r="I473" s="223" t="s">
        <v>173</v>
      </c>
      <c r="J473" s="223" t="s">
        <v>174</v>
      </c>
      <c r="K473" s="223" t="s">
        <v>175</v>
      </c>
      <c r="L473" s="223" t="s">
        <v>176</v>
      </c>
      <c r="M473" s="224" t="s">
        <v>177</v>
      </c>
      <c r="N473" s="216"/>
      <c r="O473" s="251"/>
      <c r="P473" s="248" t="s">
        <v>178</v>
      </c>
      <c r="Q473" s="248" t="s">
        <v>179</v>
      </c>
      <c r="R473" s="248" t="s">
        <v>180</v>
      </c>
      <c r="S473" s="249" t="s">
        <v>181</v>
      </c>
      <c r="T473" s="216"/>
      <c r="U473" s="222"/>
      <c r="V473" s="248" t="s">
        <v>182</v>
      </c>
      <c r="W473" s="249" t="s">
        <v>183</v>
      </c>
      <c r="X473" s="216"/>
      <c r="Y473" s="222"/>
      <c r="Z473" s="249" t="s">
        <v>184</v>
      </c>
    </row>
    <row r="474" spans="1:28" ht="13.5" thickBot="1">
      <c r="A474" s="250" t="s">
        <v>185</v>
      </c>
      <c r="B474" s="231">
        <f t="shared" ref="B474:M474" si="209">B282*0.507</f>
        <v>5.1352190882352931</v>
      </c>
      <c r="C474" s="231">
        <f t="shared" si="209"/>
        <v>5.1020523411764698</v>
      </c>
      <c r="D474" s="231">
        <f t="shared" si="209"/>
        <v>5.3706773441176479</v>
      </c>
      <c r="E474" s="231">
        <f t="shared" si="209"/>
        <v>5.4425107941176467</v>
      </c>
      <c r="F474" s="231">
        <f t="shared" si="209"/>
        <v>5.5150117941176475</v>
      </c>
      <c r="G474" s="231">
        <f t="shared" si="209"/>
        <v>5.3647707941176472</v>
      </c>
      <c r="H474" s="231">
        <f t="shared" si="209"/>
        <v>5.501740323529412</v>
      </c>
      <c r="I474" s="231">
        <f t="shared" si="209"/>
        <v>5.734955352941177</v>
      </c>
      <c r="J474" s="231">
        <f t="shared" si="209"/>
        <v>5.9451814117647057</v>
      </c>
      <c r="K474" s="231">
        <f t="shared" si="209"/>
        <v>5.9998280588235291</v>
      </c>
      <c r="L474" s="231">
        <f t="shared" si="209"/>
        <v>6.0711361176470593</v>
      </c>
      <c r="M474" s="231">
        <f t="shared" si="209"/>
        <v>6.2904633235294121</v>
      </c>
      <c r="N474" s="216"/>
      <c r="O474" s="255" t="s">
        <v>185</v>
      </c>
      <c r="P474" s="231">
        <f>P282*0.507</f>
        <v>5.2188025117647063</v>
      </c>
      <c r="Q474" s="231">
        <f>Q282*0.507</f>
        <v>5.4358999117647055</v>
      </c>
      <c r="R474" s="231">
        <f>R282*0.507</f>
        <v>5.7324004705882352</v>
      </c>
      <c r="S474" s="231">
        <f>S282*0.507</f>
        <v>6.1054282058823528</v>
      </c>
      <c r="T474" s="216"/>
      <c r="U474" s="262" t="s">
        <v>185</v>
      </c>
      <c r="V474" s="231">
        <f>V282*0.507</f>
        <v>5.3208109117647062</v>
      </c>
      <c r="W474" s="231">
        <f>W282*0.507</f>
        <v>5.9282814117647051</v>
      </c>
      <c r="X474" s="216"/>
      <c r="Y474" s="263" t="s">
        <v>185</v>
      </c>
      <c r="Z474" s="231">
        <f>Z282*0.507</f>
        <v>5.6275309999999994</v>
      </c>
    </row>
    <row r="475" spans="1:28">
      <c r="A475" s="259" t="s">
        <v>186</v>
      </c>
      <c r="B475" s="237">
        <f t="shared" ref="B475:M475" si="210">B283*0.539</f>
        <v>6.1833234509803932</v>
      </c>
      <c r="C475" s="237">
        <f t="shared" si="210"/>
        <v>6.0110210039215684</v>
      </c>
      <c r="D475" s="237">
        <f t="shared" si="210"/>
        <v>6.3549648303921575</v>
      </c>
      <c r="E475" s="237">
        <f t="shared" si="210"/>
        <v>6.4113547990196089</v>
      </c>
      <c r="F475" s="237">
        <f t="shared" si="210"/>
        <v>6.4004014735294117</v>
      </c>
      <c r="G475" s="237">
        <f t="shared" si="210"/>
        <v>6.1861357627450984</v>
      </c>
      <c r="H475" s="237">
        <f t="shared" si="210"/>
        <v>6.3821536813725492</v>
      </c>
      <c r="I475" s="237">
        <f t="shared" si="210"/>
        <v>6.7674076303921566</v>
      </c>
      <c r="J475" s="237">
        <f t="shared" si="210"/>
        <v>7.0574789352941174</v>
      </c>
      <c r="K475" s="237">
        <f t="shared" si="210"/>
        <v>7.1723789392156867</v>
      </c>
      <c r="L475" s="237">
        <f t="shared" si="210"/>
        <v>7.2262002029411772</v>
      </c>
      <c r="M475" s="237">
        <f t="shared" si="210"/>
        <v>7.3693834392156878</v>
      </c>
      <c r="N475" s="216"/>
      <c r="O475" s="259" t="s">
        <v>186</v>
      </c>
      <c r="P475" s="237">
        <f>P283*0.539</f>
        <v>6.1959217833333335</v>
      </c>
      <c r="Q475" s="237">
        <f>Q283*0.539</f>
        <v>6.324593237254903</v>
      </c>
      <c r="R475" s="237">
        <f>R283*0.539</f>
        <v>6.7336979362745106</v>
      </c>
      <c r="S475" s="237">
        <f>S283*0.539</f>
        <v>7.250095341176471</v>
      </c>
      <c r="T475" s="216"/>
      <c r="U475" s="264" t="s">
        <v>186</v>
      </c>
      <c r="V475" s="237">
        <f>V283*0.539</f>
        <v>6.2552434892156858</v>
      </c>
      <c r="W475" s="237">
        <f>W283*0.539</f>
        <v>6.9955425509803915</v>
      </c>
      <c r="X475" s="216"/>
      <c r="Y475" s="264" t="s">
        <v>186</v>
      </c>
      <c r="Z475" s="237">
        <f>Z283*0.539</f>
        <v>6.6026041529411774</v>
      </c>
    </row>
    <row r="476" spans="1:28">
      <c r="A476" s="233" t="s">
        <v>187</v>
      </c>
      <c r="B476" s="234">
        <f t="shared" ref="B476:M476" si="211">B284*0.535</f>
        <v>6.2439797549019609</v>
      </c>
      <c r="C476" s="234">
        <f t="shared" si="211"/>
        <v>6.0201472941176473</v>
      </c>
      <c r="D476" s="234">
        <f t="shared" si="211"/>
        <v>6.3166642254901966</v>
      </c>
      <c r="E476" s="234">
        <f t="shared" si="211"/>
        <v>6.3839441470588243</v>
      </c>
      <c r="F476" s="234">
        <f t="shared" si="211"/>
        <v>6.3634751519607846</v>
      </c>
      <c r="G476" s="234">
        <f t="shared" si="211"/>
        <v>6.1253880882352938</v>
      </c>
      <c r="H476" s="234">
        <f t="shared" si="211"/>
        <v>6.3125683284313725</v>
      </c>
      <c r="I476" s="234">
        <f t="shared" si="211"/>
        <v>6.7315352205882357</v>
      </c>
      <c r="J476" s="234">
        <f t="shared" si="211"/>
        <v>7.0205390735294113</v>
      </c>
      <c r="K476" s="234">
        <f t="shared" si="211"/>
        <v>7.1808444803921576</v>
      </c>
      <c r="L476" s="234">
        <f t="shared" si="211"/>
        <v>7.2133074411764708</v>
      </c>
      <c r="M476" s="234">
        <f t="shared" si="211"/>
        <v>7.343295656862745</v>
      </c>
      <c r="N476" s="216"/>
      <c r="O476" s="233" t="s">
        <v>187</v>
      </c>
      <c r="P476" s="234">
        <f>P284*0.535</f>
        <v>6.198062593137255</v>
      </c>
      <c r="Q476" s="234">
        <f>Q284*0.535</f>
        <v>6.278959838235294</v>
      </c>
      <c r="R476" s="234">
        <f>R284*0.535</f>
        <v>6.808325553921569</v>
      </c>
      <c r="S476" s="234">
        <f>S284*0.535</f>
        <v>7.2474131666666661</v>
      </c>
      <c r="T476" s="216"/>
      <c r="U476" s="261" t="s">
        <v>187</v>
      </c>
      <c r="V476" s="234">
        <f>V284*0.535</f>
        <v>6.2331208284313737</v>
      </c>
      <c r="W476" s="234">
        <f>W284*0.535</f>
        <v>7.1087380196078431</v>
      </c>
      <c r="X476" s="216"/>
      <c r="Y476" s="261" t="s">
        <v>187</v>
      </c>
      <c r="Z476" s="234">
        <f>Z284*0.535</f>
        <v>6.8463504166666667</v>
      </c>
    </row>
    <row r="477" spans="1:28">
      <c r="A477" s="233" t="s">
        <v>188</v>
      </c>
      <c r="B477" s="234">
        <f t="shared" ref="B477:M477" si="212">B285*0.54</f>
        <v>0</v>
      </c>
      <c r="C477" s="234">
        <f t="shared" si="212"/>
        <v>4.4393024117647064</v>
      </c>
      <c r="D477" s="234">
        <f t="shared" si="212"/>
        <v>0</v>
      </c>
      <c r="E477" s="234">
        <f t="shared" si="212"/>
        <v>5.4275294117647057</v>
      </c>
      <c r="F477" s="234">
        <f t="shared" si="212"/>
        <v>5.0721098823529411</v>
      </c>
      <c r="G477" s="234">
        <f t="shared" si="212"/>
        <v>4.6960327058823532</v>
      </c>
      <c r="H477" s="234">
        <f t="shared" si="212"/>
        <v>6.874941176470589</v>
      </c>
      <c r="I477" s="234">
        <f t="shared" si="212"/>
        <v>0</v>
      </c>
      <c r="J477" s="234">
        <f t="shared" si="212"/>
        <v>5.269098705882354</v>
      </c>
      <c r="K477" s="234">
        <f t="shared" si="212"/>
        <v>5.8277895882352952</v>
      </c>
      <c r="L477" s="234">
        <f t="shared" si="212"/>
        <v>5.1163814117647064</v>
      </c>
      <c r="M477" s="234">
        <f t="shared" si="212"/>
        <v>5.748782294117647</v>
      </c>
      <c r="N477" s="216"/>
      <c r="O477" s="233" t="s">
        <v>188</v>
      </c>
      <c r="P477" s="234">
        <f>P285*0.54</f>
        <v>4.4393024117647064</v>
      </c>
      <c r="Q477" s="234">
        <f>Q285*0.54</f>
        <v>5.0286393529411759</v>
      </c>
      <c r="R477" s="234">
        <f>R285*0.54</f>
        <v>5.3905277647058822</v>
      </c>
      <c r="S477" s="234">
        <f>S285*0.54</f>
        <v>5.7426723529411774</v>
      </c>
      <c r="T477" s="216"/>
      <c r="U477" s="261" t="s">
        <v>188</v>
      </c>
      <c r="V477" s="234">
        <f>V285*0.54</f>
        <v>4.7673201176470581</v>
      </c>
      <c r="W477" s="234">
        <f>W285*0.54</f>
        <v>5.7031517647058836</v>
      </c>
      <c r="X477" s="216"/>
      <c r="Y477" s="261" t="s">
        <v>188</v>
      </c>
      <c r="Z477" s="234">
        <f>Z285*0.54</f>
        <v>5.3822620588235308</v>
      </c>
    </row>
    <row r="478" spans="1:28">
      <c r="A478" s="233" t="s">
        <v>71</v>
      </c>
      <c r="B478" s="234">
        <f t="shared" ref="B478:M478" si="213">B286*0.465</f>
        <v>3.7317025000000004</v>
      </c>
      <c r="C478" s="234">
        <f t="shared" si="213"/>
        <v>3.842612294117647</v>
      </c>
      <c r="D478" s="234">
        <f t="shared" si="213"/>
        <v>4.1510062205882363</v>
      </c>
      <c r="E478" s="234">
        <f t="shared" si="213"/>
        <v>4.2863558676470594</v>
      </c>
      <c r="F478" s="234">
        <f t="shared" si="213"/>
        <v>4.3482382500000005</v>
      </c>
      <c r="G478" s="234">
        <f t="shared" si="213"/>
        <v>4.3829277058823539</v>
      </c>
      <c r="H478" s="234">
        <f t="shared" si="213"/>
        <v>4.4514755441176472</v>
      </c>
      <c r="I478" s="234">
        <f t="shared" si="213"/>
        <v>4.561661397058824</v>
      </c>
      <c r="J478" s="234">
        <f t="shared" si="213"/>
        <v>4.7065175588235295</v>
      </c>
      <c r="K478" s="234">
        <f t="shared" si="213"/>
        <v>4.7662085147058821</v>
      </c>
      <c r="L478" s="234">
        <f t="shared" si="213"/>
        <v>4.8257417352941179</v>
      </c>
      <c r="M478" s="234">
        <f t="shared" si="213"/>
        <v>4.9389136176470592</v>
      </c>
      <c r="N478" s="216"/>
      <c r="O478" s="233" t="s">
        <v>71</v>
      </c>
      <c r="P478" s="234">
        <f>P286*0.465</f>
        <v>3.9346357941176473</v>
      </c>
      <c r="Q478" s="234">
        <f>Q286*0.465</f>
        <v>4.3440477794117651</v>
      </c>
      <c r="R478" s="234">
        <f>R286*0.465</f>
        <v>4.5790209411764708</v>
      </c>
      <c r="S478" s="234">
        <f>S286*0.465</f>
        <v>4.8316919117647057</v>
      </c>
      <c r="T478" s="216"/>
      <c r="U478" s="261" t="s">
        <v>71</v>
      </c>
      <c r="V478" s="234">
        <f>V286*0.465</f>
        <v>4.1301573529411773</v>
      </c>
      <c r="W478" s="234">
        <f>W286*0.465</f>
        <v>4.7145333382352943</v>
      </c>
      <c r="X478" s="216"/>
      <c r="Y478" s="261" t="s">
        <v>71</v>
      </c>
      <c r="Z478" s="234">
        <f>Z286*0.465</f>
        <v>4.44829075</v>
      </c>
    </row>
    <row r="479" spans="1:28" ht="13.5" thickBot="1">
      <c r="A479" s="241" t="s">
        <v>189</v>
      </c>
      <c r="B479" s="242">
        <f t="shared" ref="B479:M479" si="214">B287*0.516</f>
        <v>4.7593872117647056</v>
      </c>
      <c r="C479" s="242">
        <f t="shared" si="214"/>
        <v>4.7989037058823536</v>
      </c>
      <c r="D479" s="242">
        <f t="shared" si="214"/>
        <v>5.0184662588235298</v>
      </c>
      <c r="E479" s="242">
        <f t="shared" si="214"/>
        <v>5.0800503529411767</v>
      </c>
      <c r="F479" s="242">
        <f t="shared" si="214"/>
        <v>5.141860070588236</v>
      </c>
      <c r="G479" s="242">
        <f t="shared" si="214"/>
        <v>5.2056695411764702</v>
      </c>
      <c r="H479" s="242">
        <f t="shared" si="214"/>
        <v>5.3190666117647059</v>
      </c>
      <c r="I479" s="242">
        <f t="shared" si="214"/>
        <v>5.5185936941176479</v>
      </c>
      <c r="J479" s="242">
        <f t="shared" si="214"/>
        <v>5.7601029411764708</v>
      </c>
      <c r="K479" s="242">
        <f t="shared" si="214"/>
        <v>5.8479362588235304</v>
      </c>
      <c r="L479" s="242">
        <f t="shared" si="214"/>
        <v>5.9254940941176475</v>
      </c>
      <c r="M479" s="242">
        <f t="shared" si="214"/>
        <v>6.0788285529411761</v>
      </c>
      <c r="N479" s="216"/>
      <c r="O479" s="241" t="s">
        <v>189</v>
      </c>
      <c r="P479" s="242">
        <f>P287*0.516</f>
        <v>4.8805384470588233</v>
      </c>
      <c r="Q479" s="242">
        <f>Q287*0.516</f>
        <v>5.1469856705882346</v>
      </c>
      <c r="R479" s="242">
        <f>R287*0.516</f>
        <v>5.5356727882352947</v>
      </c>
      <c r="S479" s="242">
        <f>S287*0.516</f>
        <v>5.9365010823529403</v>
      </c>
      <c r="T479" s="216"/>
      <c r="U479" s="265" t="s">
        <v>189</v>
      </c>
      <c r="V479" s="242">
        <f>V287*0.516</f>
        <v>5.0109533999999991</v>
      </c>
      <c r="W479" s="242">
        <f>W287*0.516</f>
        <v>5.7448490705882351</v>
      </c>
      <c r="X479" s="216"/>
      <c r="Y479" s="265" t="s">
        <v>189</v>
      </c>
      <c r="Z479" s="242">
        <f>Z287*0.516</f>
        <v>5.383979411764706</v>
      </c>
    </row>
    <row r="481" spans="1:29" ht="16.5" thickBot="1">
      <c r="A481" s="217">
        <v>2012</v>
      </c>
      <c r="B481" s="216"/>
      <c r="C481" s="216" t="s">
        <v>196</v>
      </c>
      <c r="D481" s="216"/>
      <c r="E481" s="216"/>
      <c r="F481" s="216"/>
      <c r="G481" s="216"/>
      <c r="H481" s="216"/>
      <c r="I481" s="216"/>
      <c r="J481" s="216"/>
      <c r="K481" s="216"/>
      <c r="L481" s="216"/>
      <c r="M481" s="215" t="s">
        <v>94</v>
      </c>
      <c r="N481" s="216"/>
      <c r="O481" s="217">
        <v>2012</v>
      </c>
      <c r="P481" s="218" t="s">
        <v>163</v>
      </c>
      <c r="Q481" s="218"/>
      <c r="R481" s="218"/>
      <c r="S481" s="218"/>
      <c r="T481" s="216"/>
      <c r="U481" s="217">
        <v>2012</v>
      </c>
      <c r="V481" s="218" t="s">
        <v>164</v>
      </c>
      <c r="W481" s="218"/>
      <c r="X481" s="216"/>
      <c r="Y481" s="217">
        <v>2012</v>
      </c>
      <c r="Z481" s="216"/>
    </row>
    <row r="482" spans="1:29" ht="13.5" thickBot="1">
      <c r="A482" s="222"/>
      <c r="B482" s="223" t="s">
        <v>166</v>
      </c>
      <c r="C482" s="223" t="s">
        <v>167</v>
      </c>
      <c r="D482" s="223" t="s">
        <v>168</v>
      </c>
      <c r="E482" s="223" t="s">
        <v>169</v>
      </c>
      <c r="F482" s="223" t="s">
        <v>170</v>
      </c>
      <c r="G482" s="223" t="s">
        <v>171</v>
      </c>
      <c r="H482" s="223" t="s">
        <v>172</v>
      </c>
      <c r="I482" s="223" t="s">
        <v>173</v>
      </c>
      <c r="J482" s="223" t="s">
        <v>174</v>
      </c>
      <c r="K482" s="223" t="s">
        <v>175</v>
      </c>
      <c r="L482" s="223" t="s">
        <v>176</v>
      </c>
      <c r="M482" s="224" t="s">
        <v>177</v>
      </c>
      <c r="N482" s="216"/>
      <c r="O482" s="251"/>
      <c r="P482" s="248" t="s">
        <v>178</v>
      </c>
      <c r="Q482" s="248" t="s">
        <v>179</v>
      </c>
      <c r="R482" s="248" t="s">
        <v>180</v>
      </c>
      <c r="S482" s="249" t="s">
        <v>181</v>
      </c>
      <c r="T482" s="216"/>
      <c r="U482" s="222"/>
      <c r="V482" s="248" t="s">
        <v>182</v>
      </c>
      <c r="W482" s="249" t="s">
        <v>183</v>
      </c>
      <c r="X482" s="216"/>
      <c r="Y482" s="222"/>
      <c r="Z482" s="249" t="s">
        <v>184</v>
      </c>
    </row>
    <row r="483" spans="1:29" ht="13.5" thickBot="1">
      <c r="A483" s="250" t="s">
        <v>185</v>
      </c>
      <c r="B483" s="231">
        <f t="shared" ref="B483:M483" si="215">B291*0.507</f>
        <v>6.5620115294117651</v>
      </c>
      <c r="C483" s="231">
        <f t="shared" si="215"/>
        <v>6.5824008823529416</v>
      </c>
      <c r="D483" s="231">
        <f t="shared" si="215"/>
        <v>6.3442500588235289</v>
      </c>
      <c r="E483" s="231">
        <f t="shared" si="215"/>
        <v>6.3080641764705883</v>
      </c>
      <c r="F483" s="231">
        <f t="shared" si="215"/>
        <v>6.2025236764705882</v>
      </c>
      <c r="G483" s="231">
        <f t="shared" si="215"/>
        <v>6.3292935588235295</v>
      </c>
      <c r="H483" s="231">
        <f t="shared" si="215"/>
        <v>6.3474411764705883</v>
      </c>
      <c r="I483" s="231">
        <f t="shared" si="215"/>
        <v>6.4731722058823538</v>
      </c>
      <c r="J483" s="231">
        <f t="shared" si="215"/>
        <v>6.5462696764705885</v>
      </c>
      <c r="K483" s="231">
        <f t="shared" si="215"/>
        <v>6.4039517941176465</v>
      </c>
      <c r="L483" s="231">
        <f t="shared" si="215"/>
        <v>6.3177617941176472</v>
      </c>
      <c r="M483" s="231">
        <f t="shared" si="215"/>
        <v>6.3456169705882353</v>
      </c>
      <c r="N483" s="216"/>
      <c r="O483" s="255" t="s">
        <v>185</v>
      </c>
      <c r="P483" s="231">
        <f>P291*0.507</f>
        <v>6.4871693823529419</v>
      </c>
      <c r="Q483" s="231">
        <f>Q291*0.507</f>
        <v>6.2718335588235297</v>
      </c>
      <c r="R483" s="231">
        <f>R291*0.507</f>
        <v>6.4571221764705884</v>
      </c>
      <c r="S483" s="231">
        <f>S291*0.507</f>
        <v>6.3578147941176466</v>
      </c>
      <c r="T483" s="216"/>
      <c r="U483" s="262" t="s">
        <v>185</v>
      </c>
      <c r="V483" s="231">
        <f>V291*0.507</f>
        <v>6.3747048529411758</v>
      </c>
      <c r="W483" s="231">
        <f>W291*0.507</f>
        <v>6.4051049705882352</v>
      </c>
      <c r="X483" s="216"/>
      <c r="Y483" s="263" t="s">
        <v>185</v>
      </c>
      <c r="Z483" s="231">
        <f>Z291*0.507</f>
        <v>6.3897905882352948</v>
      </c>
    </row>
    <row r="484" spans="1:29">
      <c r="A484" s="259" t="s">
        <v>186</v>
      </c>
      <c r="B484" s="237">
        <f t="shared" ref="B484:M484" si="216">B292*0.539</f>
        <v>7.6711346627450983</v>
      </c>
      <c r="C484" s="237">
        <f t="shared" si="216"/>
        <v>7.5416045078431377</v>
      </c>
      <c r="D484" s="237">
        <f t="shared" si="216"/>
        <v>7.1775168774509801</v>
      </c>
      <c r="E484" s="237">
        <f t="shared" si="216"/>
        <v>7.1742141813725491</v>
      </c>
      <c r="F484" s="237">
        <f t="shared" si="216"/>
        <v>6.9068152245098045</v>
      </c>
      <c r="G484" s="237">
        <f t="shared" si="216"/>
        <v>7.0501569901960792</v>
      </c>
      <c r="H484" s="237">
        <f t="shared" si="216"/>
        <v>7.1358981509803918</v>
      </c>
      <c r="I484" s="237">
        <f t="shared" si="216"/>
        <v>7.3953648245098051</v>
      </c>
      <c r="J484" s="237">
        <f t="shared" si="216"/>
        <v>7.4949905196078435</v>
      </c>
      <c r="K484" s="237">
        <f t="shared" si="216"/>
        <v>7.3695726176470586</v>
      </c>
      <c r="L484" s="237">
        <f t="shared" si="216"/>
        <v>7.2594369509803922</v>
      </c>
      <c r="M484" s="237">
        <f t="shared" si="216"/>
        <v>7.2188941107843139</v>
      </c>
      <c r="N484" s="216"/>
      <c r="O484" s="259" t="s">
        <v>186</v>
      </c>
      <c r="P484" s="237">
        <f>P292*0.539</f>
        <v>7.4419925519607846</v>
      </c>
      <c r="Q484" s="237">
        <f>Q292*0.539</f>
        <v>7.0230357784313728</v>
      </c>
      <c r="R484" s="237">
        <f>R292*0.539</f>
        <v>7.3427811470588251</v>
      </c>
      <c r="S484" s="237">
        <f>S292*0.539</f>
        <v>7.2873370705882348</v>
      </c>
      <c r="T484" s="216"/>
      <c r="U484" s="264" t="s">
        <v>186</v>
      </c>
      <c r="V484" s="237">
        <f>V292*0.539</f>
        <v>7.2264189735294124</v>
      </c>
      <c r="W484" s="237">
        <f>W292*0.539</f>
        <v>7.3139494029411773</v>
      </c>
      <c r="X484" s="216"/>
      <c r="Y484" s="264" t="s">
        <v>186</v>
      </c>
      <c r="Z484" s="237">
        <f>Z292*0.539</f>
        <v>7.2680894862745111</v>
      </c>
    </row>
    <row r="485" spans="1:29">
      <c r="A485" s="233" t="s">
        <v>187</v>
      </c>
      <c r="B485" s="234">
        <f t="shared" ref="B485:M485" si="217">B293*0.535</f>
        <v>7.6330610980392164</v>
      </c>
      <c r="C485" s="234">
        <f t="shared" si="217"/>
        <v>7.4960990000000001</v>
      </c>
      <c r="D485" s="234">
        <f t="shared" si="217"/>
        <v>7.1115719460784321</v>
      </c>
      <c r="E485" s="234">
        <f t="shared" si="217"/>
        <v>7.1190063480392158</v>
      </c>
      <c r="F485" s="234">
        <f t="shared" si="217"/>
        <v>6.8322626078431377</v>
      </c>
      <c r="G485" s="234">
        <f t="shared" si="217"/>
        <v>6.9983612254901963</v>
      </c>
      <c r="H485" s="234">
        <f t="shared" si="217"/>
        <v>7.0658797990196094</v>
      </c>
      <c r="I485" s="234">
        <f t="shared" si="217"/>
        <v>7.3357379950980395</v>
      </c>
      <c r="J485" s="234">
        <f t="shared" si="217"/>
        <v>7.4476143627450986</v>
      </c>
      <c r="K485" s="234">
        <f t="shared" si="217"/>
        <v>7.3263356323529418</v>
      </c>
      <c r="L485" s="234">
        <f t="shared" si="217"/>
        <v>7.2307085784313729</v>
      </c>
      <c r="M485" s="234">
        <f t="shared" si="217"/>
        <v>7.2251555931372549</v>
      </c>
      <c r="N485" s="216"/>
      <c r="O485" s="233" t="s">
        <v>187</v>
      </c>
      <c r="P485" s="234">
        <f>P293*0.535</f>
        <v>7.4103065049019605</v>
      </c>
      <c r="Q485" s="234">
        <f>Q293*0.535</f>
        <v>6.9537925784313721</v>
      </c>
      <c r="R485" s="234">
        <f>R293*0.535</f>
        <v>7.2672826470588232</v>
      </c>
      <c r="S485" s="234">
        <f>S293*0.535</f>
        <v>7.2594952499999996</v>
      </c>
      <c r="T485" s="216"/>
      <c r="U485" s="261" t="s">
        <v>187</v>
      </c>
      <c r="V485" s="234">
        <f>V293*0.535</f>
        <v>7.1575431323529406</v>
      </c>
      <c r="W485" s="234">
        <f>W293*0.535</f>
        <v>7.2632916519607846</v>
      </c>
      <c r="X485" s="216"/>
      <c r="Y485" s="261" t="s">
        <v>187</v>
      </c>
      <c r="Z485" s="234">
        <f>Z293*0.535</f>
        <v>7.2061048725490204</v>
      </c>
    </row>
    <row r="486" spans="1:29">
      <c r="A486" s="233" t="s">
        <v>188</v>
      </c>
      <c r="B486" s="234">
        <f t="shared" ref="B486:M486" si="218">B294*0.54</f>
        <v>6.6547376470588242</v>
      </c>
      <c r="C486" s="234">
        <f t="shared" si="218"/>
        <v>0</v>
      </c>
      <c r="D486" s="234">
        <f t="shared" si="218"/>
        <v>6.3739164705882363</v>
      </c>
      <c r="E486" s="234">
        <f t="shared" si="218"/>
        <v>5.568490588235294</v>
      </c>
      <c r="F486" s="234">
        <f t="shared" si="218"/>
        <v>0</v>
      </c>
      <c r="G486" s="234">
        <f t="shared" si="218"/>
        <v>0</v>
      </c>
      <c r="H486" s="234">
        <f t="shared" si="218"/>
        <v>0</v>
      </c>
      <c r="I486" s="234">
        <f t="shared" si="218"/>
        <v>0</v>
      </c>
      <c r="J486" s="234">
        <f t="shared" si="218"/>
        <v>0</v>
      </c>
      <c r="K486" s="234">
        <f t="shared" si="218"/>
        <v>6.5927170588235295</v>
      </c>
      <c r="L486" s="234">
        <f t="shared" si="218"/>
        <v>0</v>
      </c>
      <c r="M486" s="234">
        <f t="shared" si="218"/>
        <v>0</v>
      </c>
      <c r="N486" s="216"/>
      <c r="O486" s="233" t="s">
        <v>188</v>
      </c>
      <c r="P486" s="234">
        <f>P294*0.54</f>
        <v>6.4627803529411763</v>
      </c>
      <c r="Q486" s="234">
        <f>Q294*0.54</f>
        <v>5.568490588235294</v>
      </c>
      <c r="R486" s="234">
        <f>R294*0.54</f>
        <v>0</v>
      </c>
      <c r="S486" s="234">
        <f>S294*0.54</f>
        <v>6.5927170588235295</v>
      </c>
      <c r="T486" s="216"/>
      <c r="U486" s="261" t="s">
        <v>188</v>
      </c>
      <c r="V486" s="234">
        <f>V294*0.54</f>
        <v>6.4387805294117646</v>
      </c>
      <c r="W486" s="234">
        <f>W294*0.54</f>
        <v>6.5927170588235295</v>
      </c>
      <c r="X486" s="216"/>
      <c r="Y486" s="261" t="s">
        <v>188</v>
      </c>
      <c r="Z486" s="234">
        <f>Z294*0.54</f>
        <v>6.4491358235294118</v>
      </c>
    </row>
    <row r="487" spans="1:29">
      <c r="A487" s="233" t="s">
        <v>71</v>
      </c>
      <c r="B487" s="234">
        <f t="shared" ref="B487:M487" si="219">B295*0.465</f>
        <v>5.1291524117647063</v>
      </c>
      <c r="C487" s="234">
        <f t="shared" si="219"/>
        <v>5.2422919264705889</v>
      </c>
      <c r="D487" s="234">
        <f t="shared" si="219"/>
        <v>5.2305556911764715</v>
      </c>
      <c r="E487" s="234">
        <f t="shared" si="219"/>
        <v>5.1842138823529416</v>
      </c>
      <c r="F487" s="234">
        <f t="shared" si="219"/>
        <v>5.1899461470588237</v>
      </c>
      <c r="G487" s="234">
        <f t="shared" si="219"/>
        <v>5.323771323529412</v>
      </c>
      <c r="H487" s="234">
        <f t="shared" si="219"/>
        <v>5.3045125735294123</v>
      </c>
      <c r="I487" s="234">
        <f t="shared" si="219"/>
        <v>5.3603180441176477</v>
      </c>
      <c r="J487" s="234">
        <f t="shared" si="219"/>
        <v>5.3846316176470594</v>
      </c>
      <c r="K487" s="234">
        <f t="shared" si="219"/>
        <v>5.2730799411764711</v>
      </c>
      <c r="L487" s="234">
        <f t="shared" si="219"/>
        <v>5.112533676470588</v>
      </c>
      <c r="M487" s="234">
        <f t="shared" si="219"/>
        <v>5.1276712500000006</v>
      </c>
      <c r="N487" s="216"/>
      <c r="O487" s="233" t="s">
        <v>71</v>
      </c>
      <c r="P487" s="234">
        <f>P295*0.465</f>
        <v>5.2046497205882361</v>
      </c>
      <c r="Q487" s="234">
        <f>Q295*0.465</f>
        <v>5.2326126323529403</v>
      </c>
      <c r="R487" s="234">
        <f>R295*0.465</f>
        <v>5.3517533823529417</v>
      </c>
      <c r="S487" s="234">
        <f>S295*0.465</f>
        <v>5.1811006617647068</v>
      </c>
      <c r="T487" s="216"/>
      <c r="U487" s="261" t="s">
        <v>71</v>
      </c>
      <c r="V487" s="234">
        <f>V295*0.465</f>
        <v>5.2191504264705895</v>
      </c>
      <c r="W487" s="234">
        <f>W295*0.465</f>
        <v>5.2617266470588238</v>
      </c>
      <c r="X487" s="216"/>
      <c r="Y487" s="261" t="s">
        <v>71</v>
      </c>
      <c r="Z487" s="234">
        <f>Z295*0.465</f>
        <v>5.2417681176470596</v>
      </c>
    </row>
    <row r="488" spans="1:29" ht="13.5" thickBot="1">
      <c r="A488" s="241" t="s">
        <v>189</v>
      </c>
      <c r="B488" s="242">
        <f t="shared" ref="B488:M488" si="220">B296*0.516</f>
        <v>6.2606016941176472</v>
      </c>
      <c r="C488" s="242">
        <f t="shared" si="220"/>
        <v>6.3656208470588229</v>
      </c>
      <c r="D488" s="242">
        <f t="shared" si="220"/>
        <v>6.2509762705882359</v>
      </c>
      <c r="E488" s="242">
        <f t="shared" si="220"/>
        <v>6.2392504235294117</v>
      </c>
      <c r="F488" s="242">
        <f t="shared" si="220"/>
        <v>6.2878621764705889</v>
      </c>
      <c r="G488" s="242">
        <f t="shared" si="220"/>
        <v>6.3366707176470589</v>
      </c>
      <c r="H488" s="242">
        <f t="shared" si="220"/>
        <v>6.3718912588235295</v>
      </c>
      <c r="I488" s="242">
        <f t="shared" si="220"/>
        <v>6.464001305882352</v>
      </c>
      <c r="J488" s="242">
        <f t="shared" si="220"/>
        <v>6.5202569411764699</v>
      </c>
      <c r="K488" s="242">
        <f t="shared" si="220"/>
        <v>6.4611127176470591</v>
      </c>
      <c r="L488" s="242">
        <f t="shared" si="220"/>
        <v>6.4381775294117638</v>
      </c>
      <c r="M488" s="242">
        <f t="shared" si="220"/>
        <v>6.4006673647058818</v>
      </c>
      <c r="N488" s="216"/>
      <c r="O488" s="241" t="s">
        <v>189</v>
      </c>
      <c r="P488" s="242">
        <f>P296*0.516</f>
        <v>6.2898593999999992</v>
      </c>
      <c r="Q488" s="242">
        <f>Q296*0.516</f>
        <v>6.289519447058824</v>
      </c>
      <c r="R488" s="242">
        <f>R296*0.516</f>
        <v>6.4528683529411772</v>
      </c>
      <c r="S488" s="242">
        <f>S296*0.516</f>
        <v>6.4373787411764702</v>
      </c>
      <c r="T488" s="216"/>
      <c r="U488" s="265" t="s">
        <v>189</v>
      </c>
      <c r="V488" s="242">
        <f>V296*0.516</f>
        <v>6.289673235294118</v>
      </c>
      <c r="W488" s="242">
        <f>W296*0.516</f>
        <v>6.4446553529411768</v>
      </c>
      <c r="X488" s="216"/>
      <c r="Y488" s="265" t="s">
        <v>189</v>
      </c>
      <c r="Z488" s="242">
        <f>Z296*0.516</f>
        <v>6.3667798235294129</v>
      </c>
      <c r="AB488" s="273"/>
    </row>
    <row r="489" spans="1:29">
      <c r="AB489" s="273"/>
    </row>
    <row r="490" spans="1:29" ht="16.5" thickBot="1">
      <c r="A490" s="217">
        <v>2013</v>
      </c>
      <c r="B490" s="216"/>
      <c r="C490" s="216" t="s">
        <v>196</v>
      </c>
      <c r="D490" s="216"/>
      <c r="E490" s="216"/>
      <c r="F490" s="216"/>
      <c r="G490" s="216"/>
      <c r="H490" s="216"/>
      <c r="I490" s="216"/>
      <c r="J490" s="216"/>
      <c r="K490" s="216"/>
      <c r="L490" s="216"/>
      <c r="M490" s="215" t="s">
        <v>94</v>
      </c>
      <c r="N490" s="216"/>
      <c r="O490" s="217">
        <v>2013</v>
      </c>
      <c r="P490" s="218" t="s">
        <v>163</v>
      </c>
      <c r="Q490" s="218"/>
      <c r="R490" s="218"/>
      <c r="S490" s="218"/>
      <c r="T490" s="216"/>
      <c r="U490" s="217">
        <v>2013</v>
      </c>
      <c r="V490" s="218" t="s">
        <v>164</v>
      </c>
      <c r="W490" s="218"/>
      <c r="X490" s="216"/>
      <c r="Y490" s="217">
        <v>2013</v>
      </c>
      <c r="Z490" s="216"/>
    </row>
    <row r="491" spans="1:29" ht="13.5" thickBot="1">
      <c r="A491" s="222"/>
      <c r="B491" s="223" t="s">
        <v>166</v>
      </c>
      <c r="C491" s="223" t="s">
        <v>167</v>
      </c>
      <c r="D491" s="223" t="s">
        <v>168</v>
      </c>
      <c r="E491" s="223" t="s">
        <v>169</v>
      </c>
      <c r="F491" s="223" t="s">
        <v>170</v>
      </c>
      <c r="G491" s="223" t="s">
        <v>171</v>
      </c>
      <c r="H491" s="223" t="s">
        <v>172</v>
      </c>
      <c r="I491" s="223" t="s">
        <v>173</v>
      </c>
      <c r="J491" s="223" t="s">
        <v>174</v>
      </c>
      <c r="K491" s="223" t="s">
        <v>175</v>
      </c>
      <c r="L491" s="223" t="s">
        <v>176</v>
      </c>
      <c r="M491" s="224" t="s">
        <v>177</v>
      </c>
      <c r="N491" s="216"/>
      <c r="O491" s="251"/>
      <c r="P491" s="248" t="s">
        <v>178</v>
      </c>
      <c r="Q491" s="248" t="s">
        <v>179</v>
      </c>
      <c r="R491" s="248" t="s">
        <v>180</v>
      </c>
      <c r="S491" s="249" t="s">
        <v>181</v>
      </c>
      <c r="T491" s="216"/>
      <c r="U491" s="222"/>
      <c r="V491" s="248" t="s">
        <v>182</v>
      </c>
      <c r="W491" s="249" t="s">
        <v>183</v>
      </c>
      <c r="X491" s="216"/>
      <c r="Y491" s="222"/>
      <c r="Z491" s="249" t="s">
        <v>184</v>
      </c>
      <c r="AB491" s="75"/>
      <c r="AC491" s="75"/>
    </row>
    <row r="492" spans="1:29" ht="13.5" thickBot="1">
      <c r="A492" s="250" t="s">
        <v>185</v>
      </c>
      <c r="B492" s="231">
        <f t="shared" ref="B492:M492" si="221">B300*0.507</f>
        <v>6.4666458235294115</v>
      </c>
      <c r="C492" s="231">
        <f t="shared" si="221"/>
        <v>6.4796240294117649</v>
      </c>
      <c r="D492" s="231">
        <f t="shared" si="221"/>
        <v>6.1812247058823537</v>
      </c>
      <c r="E492" s="231">
        <f t="shared" si="221"/>
        <v>6.2794137058823525</v>
      </c>
      <c r="F492" s="231">
        <f t="shared" si="221"/>
        <v>6.0117177058823525</v>
      </c>
      <c r="G492" s="231">
        <f t="shared" si="221"/>
        <v>5.9960205882352939</v>
      </c>
      <c r="H492" s="231">
        <f t="shared" si="221"/>
        <v>5.9068233823529415</v>
      </c>
      <c r="I492" s="231">
        <f t="shared" si="221"/>
        <v>5.9094279705882347</v>
      </c>
      <c r="J492" s="231">
        <f t="shared" si="221"/>
        <v>5.9798363529411773</v>
      </c>
      <c r="K492" s="231">
        <f t="shared" si="221"/>
        <v>5.9031252647058823</v>
      </c>
      <c r="L492" s="231">
        <f t="shared" si="221"/>
        <v>5.862475794117648</v>
      </c>
      <c r="M492" s="231">
        <f t="shared" si="221"/>
        <v>5.8482450000000004</v>
      </c>
      <c r="N492" s="216"/>
      <c r="O492" s="255" t="s">
        <v>185</v>
      </c>
      <c r="P492" s="231">
        <f>P300*0.507</f>
        <v>6.3818625000000004</v>
      </c>
      <c r="Q492" s="231">
        <f>Q300*0.507</f>
        <v>6.0825088235294116</v>
      </c>
      <c r="R492" s="231">
        <f>R300*0.507</f>
        <v>5.9312488529411773</v>
      </c>
      <c r="S492" s="232">
        <f>S300*0.507</f>
        <v>5.8741019999999997</v>
      </c>
      <c r="T492" s="216"/>
      <c r="U492" s="262" t="s">
        <v>185</v>
      </c>
      <c r="V492" s="231">
        <f>V300*0.507</f>
        <v>6.2228782352941172</v>
      </c>
      <c r="W492" s="231">
        <f>W300*0.507</f>
        <v>5.9024790882352942</v>
      </c>
      <c r="X492" s="216"/>
      <c r="Y492" s="263" t="s">
        <v>185</v>
      </c>
      <c r="Z492" s="231">
        <f>Z300*0.507</f>
        <v>6.059937382352941</v>
      </c>
      <c r="AB492" s="75"/>
      <c r="AC492" s="75"/>
    </row>
    <row r="493" spans="1:29">
      <c r="A493" s="259" t="s">
        <v>186</v>
      </c>
      <c r="B493" s="237">
        <f t="shared" ref="B493:M493" si="222">B301*0.539</f>
        <v>7.3596576598039221</v>
      </c>
      <c r="C493" s="237">
        <f t="shared" si="222"/>
        <v>7.2714725039215695</v>
      </c>
      <c r="D493" s="237">
        <f t="shared" si="222"/>
        <v>6.8854306637254901</v>
      </c>
      <c r="E493" s="237">
        <f t="shared" si="222"/>
        <v>6.9361780421568637</v>
      </c>
      <c r="F493" s="237">
        <f t="shared" si="222"/>
        <v>6.6510042392156858</v>
      </c>
      <c r="G493" s="237">
        <f t="shared" si="222"/>
        <v>6.6268765911764707</v>
      </c>
      <c r="H493" s="237">
        <f t="shared" si="222"/>
        <v>6.52254468627451</v>
      </c>
      <c r="I493" s="237">
        <f t="shared" si="222"/>
        <v>6.6218448676470594</v>
      </c>
      <c r="J493" s="237">
        <f t="shared" si="222"/>
        <v>6.718727475490196</v>
      </c>
      <c r="K493" s="237">
        <f t="shared" si="222"/>
        <v>6.7322495058823542</v>
      </c>
      <c r="L493" s="237">
        <f t="shared" si="222"/>
        <v>6.7342353509803932</v>
      </c>
      <c r="M493" s="237">
        <f t="shared" si="222"/>
        <v>6.6998386960784311</v>
      </c>
      <c r="N493" s="216"/>
      <c r="O493" s="259" t="s">
        <v>186</v>
      </c>
      <c r="P493" s="237">
        <f>P301*0.539</f>
        <v>7.1889537176470579</v>
      </c>
      <c r="Q493" s="237">
        <f>Q301*0.539</f>
        <v>6.724284459803922</v>
      </c>
      <c r="R493" s="237">
        <f>R301*0.539</f>
        <v>6.6124456588235301</v>
      </c>
      <c r="S493" s="237">
        <f>S301*0.539</f>
        <v>6.7232719852941187</v>
      </c>
      <c r="T493" s="216"/>
      <c r="U493" s="264" t="s">
        <v>186</v>
      </c>
      <c r="V493" s="237">
        <f>V301*0.539</f>
        <v>6.9442841794117642</v>
      </c>
      <c r="W493" s="237">
        <f>W301*0.539</f>
        <v>6.6676825901960788</v>
      </c>
      <c r="X493" s="216"/>
      <c r="Y493" s="264" t="s">
        <v>186</v>
      </c>
      <c r="Z493" s="237">
        <f>Z301*0.539</f>
        <v>6.8073887480392159</v>
      </c>
      <c r="AB493" s="75"/>
      <c r="AC493" s="75"/>
    </row>
    <row r="494" spans="1:29">
      <c r="A494" s="233" t="s">
        <v>187</v>
      </c>
      <c r="B494" s="234">
        <f t="shared" ref="B494:M494" si="223">B302*0.535</f>
        <v>7.3192620931372545</v>
      </c>
      <c r="C494" s="234">
        <f t="shared" si="223"/>
        <v>7.1667057941176475</v>
      </c>
      <c r="D494" s="234">
        <f t="shared" si="223"/>
        <v>6.8081634803921567</v>
      </c>
      <c r="E494" s="234">
        <f t="shared" si="223"/>
        <v>6.8384612647058827</v>
      </c>
      <c r="F494" s="234">
        <f t="shared" si="223"/>
        <v>6.5327376127450982</v>
      </c>
      <c r="G494" s="234">
        <f t="shared" si="223"/>
        <v>6.5096654754901957</v>
      </c>
      <c r="H494" s="234">
        <f t="shared" si="223"/>
        <v>6.4126012647058834</v>
      </c>
      <c r="I494" s="234">
        <f t="shared" si="223"/>
        <v>6.519843588235295</v>
      </c>
      <c r="J494" s="234">
        <f t="shared" si="223"/>
        <v>6.6427949803921571</v>
      </c>
      <c r="K494" s="234">
        <f t="shared" si="223"/>
        <v>6.6700380196078441</v>
      </c>
      <c r="L494" s="234">
        <f t="shared" si="223"/>
        <v>6.6574392941176477</v>
      </c>
      <c r="M494" s="234">
        <f t="shared" si="223"/>
        <v>6.6214306470588236</v>
      </c>
      <c r="N494" s="216"/>
      <c r="O494" s="233" t="s">
        <v>187</v>
      </c>
      <c r="P494" s="234">
        <f>P302*0.535</f>
        <v>7.1067244264705884</v>
      </c>
      <c r="Q494" s="234">
        <f>Q302*0.535</f>
        <v>6.6033717745098048</v>
      </c>
      <c r="R494" s="234">
        <f>R302*0.535</f>
        <v>6.5125843725490196</v>
      </c>
      <c r="S494" s="234">
        <f>S302*0.535</f>
        <v>6.6522707745098044</v>
      </c>
      <c r="T494" s="216"/>
      <c r="U494" s="261" t="s">
        <v>187</v>
      </c>
      <c r="V494" s="234">
        <f>V302*0.535</f>
        <v>6.7994251470588232</v>
      </c>
      <c r="W494" s="234">
        <f>W302*0.535</f>
        <v>6.5793046421568633</v>
      </c>
      <c r="X494" s="216"/>
      <c r="Y494" s="261" t="s">
        <v>187</v>
      </c>
      <c r="Z494" s="234">
        <f>Z302*0.535</f>
        <v>6.6895875490196079</v>
      </c>
      <c r="AB494" s="75"/>
      <c r="AC494" s="75"/>
    </row>
    <row r="495" spans="1:29">
      <c r="A495" s="233" t="s">
        <v>188</v>
      </c>
      <c r="B495" s="234" t="e">
        <f>#REF!*0.54</f>
        <v>#REF!</v>
      </c>
      <c r="C495" s="234" t="e">
        <f>#REF!*0.54</f>
        <v>#REF!</v>
      </c>
      <c r="D495" s="234" t="e">
        <f>#REF!*0.54</f>
        <v>#REF!</v>
      </c>
      <c r="E495" s="234" t="e">
        <f>#REF!*0.54</f>
        <v>#REF!</v>
      </c>
      <c r="F495" s="234" t="e">
        <f>#REF!*0.54</f>
        <v>#REF!</v>
      </c>
      <c r="G495" s="234" t="e">
        <f>#REF!*0.54</f>
        <v>#REF!</v>
      </c>
      <c r="H495" s="234" t="e">
        <f>#REF!*0.54</f>
        <v>#REF!</v>
      </c>
      <c r="I495" s="234" t="e">
        <f>#REF!*0.54</f>
        <v>#REF!</v>
      </c>
      <c r="J495" s="234" t="e">
        <f>#REF!*0.54</f>
        <v>#REF!</v>
      </c>
      <c r="K495" s="234" t="e">
        <f>#REF!*0.54</f>
        <v>#REF!</v>
      </c>
      <c r="L495" s="234" t="e">
        <f>#REF!*0.54</f>
        <v>#REF!</v>
      </c>
      <c r="M495" s="234" t="e">
        <f>#REF!*0.54</f>
        <v>#REF!</v>
      </c>
      <c r="N495" s="216"/>
      <c r="O495" s="233" t="s">
        <v>188</v>
      </c>
      <c r="P495" s="234" t="e">
        <f>#REF!*0.54</f>
        <v>#REF!</v>
      </c>
      <c r="Q495" s="234" t="e">
        <f>#REF!*0.54</f>
        <v>#REF!</v>
      </c>
      <c r="R495" s="234" t="e">
        <f>#REF!*0.54</f>
        <v>#REF!</v>
      </c>
      <c r="S495" s="234" t="e">
        <f>#REF!*0.54</f>
        <v>#REF!</v>
      </c>
      <c r="T495" s="216"/>
      <c r="U495" s="261" t="s">
        <v>188</v>
      </c>
      <c r="V495" s="234" t="e">
        <f>#REF!*0.54</f>
        <v>#REF!</v>
      </c>
      <c r="W495" s="234" t="e">
        <f>#REF!*0.54</f>
        <v>#REF!</v>
      </c>
      <c r="X495" s="216"/>
      <c r="Y495" s="261" t="s">
        <v>188</v>
      </c>
      <c r="Z495" s="234" t="e">
        <f>#REF!*0.54</f>
        <v>#REF!</v>
      </c>
      <c r="AB495" s="75"/>
      <c r="AC495" s="75"/>
    </row>
    <row r="496" spans="1:29">
      <c r="A496" s="233" t="s">
        <v>71</v>
      </c>
      <c r="B496" s="234">
        <f t="shared" ref="B496:M496" si="224">B303*0.465</f>
        <v>5.1975994999999999</v>
      </c>
      <c r="C496" s="234">
        <f t="shared" si="224"/>
        <v>5.2810615294117644</v>
      </c>
      <c r="D496" s="234">
        <f t="shared" si="224"/>
        <v>5.1480920441176474</v>
      </c>
      <c r="E496" s="234">
        <f t="shared" si="224"/>
        <v>5.2818980735294119</v>
      </c>
      <c r="F496" s="234">
        <f t="shared" si="224"/>
        <v>5.0193987352941178</v>
      </c>
      <c r="G496" s="234">
        <f t="shared" si="224"/>
        <v>4.9728782205882354</v>
      </c>
      <c r="H496" s="234">
        <f t="shared" si="224"/>
        <v>4.9320316176470582</v>
      </c>
      <c r="I496" s="234">
        <f t="shared" si="224"/>
        <v>4.8614906617647069</v>
      </c>
      <c r="J496" s="234">
        <f t="shared" si="224"/>
        <v>4.894601852941177</v>
      </c>
      <c r="K496" s="234">
        <f t="shared" si="224"/>
        <v>4.6872278088235291</v>
      </c>
      <c r="L496" s="234">
        <f t="shared" si="224"/>
        <v>4.5528441764705878</v>
      </c>
      <c r="M496" s="234">
        <f t="shared" si="224"/>
        <v>4.4708633088235299</v>
      </c>
      <c r="N496" s="216"/>
      <c r="O496" s="233" t="s">
        <v>71</v>
      </c>
      <c r="P496" s="234">
        <f>P303*0.465</f>
        <v>5.2078468235294126</v>
      </c>
      <c r="Q496" s="234">
        <f>Q303*0.465</f>
        <v>5.0793035</v>
      </c>
      <c r="R496" s="234">
        <f>R303*0.465</f>
        <v>4.898820588235294</v>
      </c>
      <c r="S496" s="234">
        <f>S303*0.465</f>
        <v>4.5844486764705872</v>
      </c>
      <c r="T496" s="216"/>
      <c r="U496" s="261" t="s">
        <v>71</v>
      </c>
      <c r="V496" s="234">
        <f>V303*0.465</f>
        <v>5.1419285147058824</v>
      </c>
      <c r="W496" s="234">
        <f>W303*0.465</f>
        <v>4.7378544558823528</v>
      </c>
      <c r="X496" s="216"/>
      <c r="Y496" s="261" t="s">
        <v>71</v>
      </c>
      <c r="Z496" s="234">
        <f>Z303*0.465</f>
        <v>4.9281730294117656</v>
      </c>
      <c r="AB496" s="75"/>
      <c r="AC496" s="75"/>
    </row>
    <row r="497" spans="1:29" ht="13.5" thickBot="1">
      <c r="A497" s="241" t="s">
        <v>189</v>
      </c>
      <c r="B497" s="242">
        <f t="shared" ref="B497:M497" si="225">B304*0.516</f>
        <v>6.522990223529411</v>
      </c>
      <c r="C497" s="242">
        <f t="shared" si="225"/>
        <v>6.5899366705882354</v>
      </c>
      <c r="D497" s="242">
        <f t="shared" si="225"/>
        <v>6.4147789529411767</v>
      </c>
      <c r="E497" s="242">
        <f t="shared" si="225"/>
        <v>6.4667705058823532</v>
      </c>
      <c r="F497" s="242">
        <f t="shared" si="225"/>
        <v>6.2544016000000004</v>
      </c>
      <c r="G497" s="242">
        <f t="shared" si="225"/>
        <v>6.2586990705882348</v>
      </c>
      <c r="H497" s="242">
        <f t="shared" si="225"/>
        <v>6.2095470352941167</v>
      </c>
      <c r="I497" s="242">
        <f t="shared" si="225"/>
        <v>6.2138313529411766</v>
      </c>
      <c r="J497" s="242">
        <f t="shared" si="225"/>
        <v>6.259592458823529</v>
      </c>
      <c r="K497" s="242">
        <f t="shared" si="225"/>
        <v>6.2746252588235292</v>
      </c>
      <c r="L497" s="242">
        <f t="shared" si="225"/>
        <v>6.2517098000000004</v>
      </c>
      <c r="M497" s="242">
        <f t="shared" si="225"/>
        <v>6.2578507058823529</v>
      </c>
      <c r="N497" s="216"/>
      <c r="O497" s="241" t="s">
        <v>189</v>
      </c>
      <c r="P497" s="242">
        <f>P304*0.516</f>
        <v>6.5073058470588236</v>
      </c>
      <c r="Q497" s="242">
        <f>Q304*0.516</f>
        <v>6.3163544823529403</v>
      </c>
      <c r="R497" s="242">
        <f>R304*0.516</f>
        <v>6.2270025058823526</v>
      </c>
      <c r="S497" s="242">
        <f>S304*0.516</f>
        <v>6.2623181529411767</v>
      </c>
      <c r="T497" s="216"/>
      <c r="U497" s="265" t="s">
        <v>189</v>
      </c>
      <c r="V497" s="242">
        <f>V304*0.516</f>
        <v>6.4027252941176469</v>
      </c>
      <c r="W497" s="242">
        <f>W304*0.516</f>
        <v>6.2450736352941174</v>
      </c>
      <c r="X497" s="216"/>
      <c r="Y497" s="265" t="s">
        <v>189</v>
      </c>
      <c r="Z497" s="242">
        <f>Z304*0.516</f>
        <v>6.3215079058823536</v>
      </c>
      <c r="AB497" s="75"/>
      <c r="AC497" s="75"/>
    </row>
    <row r="498" spans="1:29" ht="16.5" thickBot="1">
      <c r="A498" s="217">
        <v>2014</v>
      </c>
      <c r="B498" s="216"/>
      <c r="C498" s="216" t="s">
        <v>196</v>
      </c>
      <c r="D498" s="216"/>
      <c r="E498" s="216"/>
      <c r="F498" s="216"/>
      <c r="G498" s="216"/>
      <c r="H498" s="216"/>
      <c r="I498" s="216"/>
      <c r="J498" s="216"/>
      <c r="K498" s="216"/>
      <c r="L498" s="216"/>
      <c r="M498" s="215" t="s">
        <v>94</v>
      </c>
      <c r="N498" s="216"/>
      <c r="O498" s="217">
        <v>2014</v>
      </c>
      <c r="P498" s="218" t="s">
        <v>163</v>
      </c>
      <c r="Q498" s="218"/>
      <c r="R498" s="218"/>
      <c r="S498" s="218"/>
      <c r="T498" s="216"/>
      <c r="U498" s="217">
        <v>2014</v>
      </c>
      <c r="V498" s="218" t="s">
        <v>164</v>
      </c>
      <c r="W498" s="218"/>
      <c r="X498" s="216"/>
      <c r="Y498" s="217">
        <v>2014</v>
      </c>
      <c r="Z498" s="216"/>
    </row>
    <row r="499" spans="1:29" ht="13.5" thickBot="1">
      <c r="A499" s="222"/>
      <c r="B499" s="248" t="s">
        <v>166</v>
      </c>
      <c r="C499" s="248" t="s">
        <v>167</v>
      </c>
      <c r="D499" s="248" t="s">
        <v>168</v>
      </c>
      <c r="E499" s="248" t="s">
        <v>169</v>
      </c>
      <c r="F499" s="248" t="s">
        <v>170</v>
      </c>
      <c r="G499" s="248" t="s">
        <v>171</v>
      </c>
      <c r="H499" s="248" t="s">
        <v>172</v>
      </c>
      <c r="I499" s="248" t="s">
        <v>173</v>
      </c>
      <c r="J499" s="248" t="s">
        <v>174</v>
      </c>
      <c r="K499" s="248" t="s">
        <v>175</v>
      </c>
      <c r="L499" s="248" t="s">
        <v>176</v>
      </c>
      <c r="M499" s="249" t="s">
        <v>177</v>
      </c>
      <c r="N499" s="216"/>
      <c r="O499" s="251"/>
      <c r="P499" s="248" t="s">
        <v>178</v>
      </c>
      <c r="Q499" s="248" t="s">
        <v>179</v>
      </c>
      <c r="R499" s="248" t="s">
        <v>180</v>
      </c>
      <c r="S499" s="249" t="s">
        <v>181</v>
      </c>
      <c r="T499" s="216"/>
      <c r="U499" s="251"/>
      <c r="V499" s="248" t="s">
        <v>182</v>
      </c>
      <c r="W499" s="249" t="s">
        <v>183</v>
      </c>
      <c r="X499" s="216"/>
      <c r="Y499" s="222"/>
      <c r="Z499" s="249" t="s">
        <v>184</v>
      </c>
    </row>
    <row r="500" spans="1:29" ht="13.5" thickBot="1">
      <c r="A500" s="252" t="s">
        <v>185</v>
      </c>
      <c r="B500" s="266">
        <f t="shared" ref="B500:M500" si="226">B308*0.507</f>
        <v>5.965232764705882</v>
      </c>
      <c r="C500" s="257">
        <f t="shared" si="226"/>
        <v>5.9576824411764706</v>
      </c>
      <c r="D500" s="257">
        <f t="shared" si="226"/>
        <v>5.8484637058823532</v>
      </c>
      <c r="E500" s="257">
        <f t="shared" si="226"/>
        <v>5.9247075588235294</v>
      </c>
      <c r="F500" s="257">
        <f t="shared" si="226"/>
        <v>5.884289717647059</v>
      </c>
      <c r="G500" s="257">
        <f t="shared" si="226"/>
        <v>5.8366535882352935</v>
      </c>
      <c r="H500" s="257">
        <f t="shared" si="226"/>
        <v>5.7361830882352942</v>
      </c>
      <c r="I500" s="257">
        <f t="shared" si="226"/>
        <v>5.7371374411764711</v>
      </c>
      <c r="J500" s="257">
        <f t="shared" si="226"/>
        <v>5.7260778823529419</v>
      </c>
      <c r="K500" s="257">
        <f t="shared" si="226"/>
        <v>5.4541419705882355</v>
      </c>
      <c r="L500" s="257">
        <f t="shared" si="226"/>
        <v>5.5137343529411762</v>
      </c>
      <c r="M500" s="258">
        <f t="shared" si="226"/>
        <v>6.0586002941176469</v>
      </c>
      <c r="N500" s="216"/>
      <c r="O500" s="255" t="s">
        <v>185</v>
      </c>
      <c r="P500" s="231">
        <f>P308*0.507</f>
        <v>5.9249660294117641</v>
      </c>
      <c r="Q500" s="231">
        <f>Q308*0.507</f>
        <v>5.8840431764705876</v>
      </c>
      <c r="R500" s="231">
        <f>R308*0.507</f>
        <v>5.7331261764705888</v>
      </c>
      <c r="S500" s="232">
        <f>S308*0.507</f>
        <v>5.5676105588235298</v>
      </c>
      <c r="T500" s="216"/>
      <c r="U500" s="255" t="s">
        <v>185</v>
      </c>
      <c r="V500" s="231">
        <f>V308*0.507</f>
        <v>5.9035924999999994</v>
      </c>
      <c r="W500" s="232">
        <f>W308*0.507</f>
        <v>5.6479203529411768</v>
      </c>
      <c r="X500" s="216"/>
      <c r="Y500" s="255" t="s">
        <v>185</v>
      </c>
      <c r="Z500" s="231">
        <f>Z308*0.507</f>
        <v>5.7789897941176473</v>
      </c>
    </row>
    <row r="501" spans="1:29">
      <c r="A501" s="267" t="s">
        <v>190</v>
      </c>
      <c r="B501" s="268" t="s">
        <v>191</v>
      </c>
      <c r="C501" s="269" t="s">
        <v>191</v>
      </c>
      <c r="D501" s="269" t="s">
        <v>191</v>
      </c>
      <c r="E501" s="234">
        <f t="shared" ref="E501:M502" si="227">E309*0.539</f>
        <v>6.3946960000000006</v>
      </c>
      <c r="F501" s="234">
        <f t="shared" si="227"/>
        <v>6.3185849725490204</v>
      </c>
      <c r="G501" s="234">
        <f t="shared" si="227"/>
        <v>6.3731523813725488</v>
      </c>
      <c r="H501" s="234">
        <f t="shared" si="227"/>
        <v>6.4347283754901969</v>
      </c>
      <c r="I501" s="234">
        <f t="shared" si="227"/>
        <v>6.2597515372549024</v>
      </c>
      <c r="J501" s="234">
        <f t="shared" si="227"/>
        <v>6.4490694745098045</v>
      </c>
      <c r="K501" s="234">
        <f t="shared" si="227"/>
        <v>6.1859449990196085</v>
      </c>
      <c r="L501" s="234">
        <f t="shared" si="227"/>
        <v>6.4772993352941182</v>
      </c>
      <c r="M501" s="235">
        <f t="shared" si="227"/>
        <v>7.0357181313725485</v>
      </c>
      <c r="N501" s="216"/>
      <c r="O501" s="259" t="s">
        <v>190</v>
      </c>
      <c r="P501" s="237" t="s">
        <v>191</v>
      </c>
      <c r="Q501" s="237">
        <f t="shared" ref="Q501:S502" si="228">Q309*0.539</f>
        <v>6.3498686382352938</v>
      </c>
      <c r="R501" s="237">
        <f t="shared" si="228"/>
        <v>6.3984621303921569</v>
      </c>
      <c r="S501" s="238">
        <f t="shared" si="228"/>
        <v>6.4425602568627456</v>
      </c>
      <c r="T501" s="216"/>
      <c r="U501" s="259" t="s">
        <v>190</v>
      </c>
      <c r="V501" s="237">
        <f>V309*0.539</f>
        <v>6.3498686382352938</v>
      </c>
      <c r="W501" s="238">
        <f>W309*0.539</f>
        <v>6.4271385156862761</v>
      </c>
      <c r="X501" s="216"/>
      <c r="Y501" s="256" t="s">
        <v>190</v>
      </c>
      <c r="Z501" s="238">
        <f>Z309*0.539</f>
        <v>6.4120887901960781</v>
      </c>
    </row>
    <row r="502" spans="1:29">
      <c r="A502" s="270" t="s">
        <v>186</v>
      </c>
      <c r="B502" s="268">
        <f>B310*0.539</f>
        <v>6.8170310352941188</v>
      </c>
      <c r="C502" s="234">
        <f>C310*0.539</f>
        <v>6.7576723392156879</v>
      </c>
      <c r="D502" s="234">
        <f>D310*0.539</f>
        <v>6.5466681068627448</v>
      </c>
      <c r="E502" s="234">
        <f t="shared" si="227"/>
        <v>6.6009316676470586</v>
      </c>
      <c r="F502" s="234">
        <f t="shared" si="227"/>
        <v>6.5268455892156867</v>
      </c>
      <c r="G502" s="234">
        <f t="shared" si="227"/>
        <v>6.5248592156862752</v>
      </c>
      <c r="H502" s="234">
        <f t="shared" si="227"/>
        <v>6.4823167911764719</v>
      </c>
      <c r="I502" s="234">
        <f t="shared" si="227"/>
        <v>6.5650707294117652</v>
      </c>
      <c r="J502" s="234">
        <f t="shared" si="227"/>
        <v>6.6005596519607845</v>
      </c>
      <c r="K502" s="234">
        <f t="shared" si="227"/>
        <v>6.4460896500000011</v>
      </c>
      <c r="L502" s="234">
        <f t="shared" si="227"/>
        <v>6.5378950892156871</v>
      </c>
      <c r="M502" s="235">
        <f t="shared" si="227"/>
        <v>7.0501749568627456</v>
      </c>
      <c r="N502" s="216"/>
      <c r="O502" s="233" t="s">
        <v>186</v>
      </c>
      <c r="P502" s="234">
        <f>P310*0.539</f>
        <v>6.7099808794117655</v>
      </c>
      <c r="Q502" s="234">
        <f t="shared" si="228"/>
        <v>6.5537448598039232</v>
      </c>
      <c r="R502" s="234">
        <f t="shared" si="228"/>
        <v>6.5460995147058831</v>
      </c>
      <c r="S502" s="235">
        <f t="shared" si="228"/>
        <v>6.5804010519607843</v>
      </c>
      <c r="T502" s="216"/>
      <c r="U502" s="233" t="s">
        <v>186</v>
      </c>
      <c r="V502" s="234">
        <f>V310*0.539</f>
        <v>6.6299219411764705</v>
      </c>
      <c r="W502" s="235">
        <f>W310*0.539</f>
        <v>6.5632191058823519</v>
      </c>
      <c r="X502" s="216"/>
      <c r="Y502" s="233" t="s">
        <v>186</v>
      </c>
      <c r="Z502" s="237">
        <f>Z310*0.539</f>
        <v>6.600039675490196</v>
      </c>
    </row>
    <row r="503" spans="1:29">
      <c r="A503" s="270" t="s">
        <v>187</v>
      </c>
      <c r="B503" s="268">
        <f t="shared" ref="B503:M503" si="229">B311*0.535</f>
        <v>6.7835188627450984</v>
      </c>
      <c r="C503" s="234">
        <f t="shared" si="229"/>
        <v>6.6651574558823539</v>
      </c>
      <c r="D503" s="234">
        <f t="shared" si="229"/>
        <v>6.4492130980392153</v>
      </c>
      <c r="E503" s="234">
        <f t="shared" si="229"/>
        <v>6.500109955882353</v>
      </c>
      <c r="F503" s="234">
        <f t="shared" si="229"/>
        <v>6.4532019950980386</v>
      </c>
      <c r="G503" s="234">
        <f t="shared" si="229"/>
        <v>6.4587130196078437</v>
      </c>
      <c r="H503" s="234">
        <f t="shared" si="229"/>
        <v>6.3852218529411759</v>
      </c>
      <c r="I503" s="234">
        <f t="shared" si="229"/>
        <v>6.4914125343137252</v>
      </c>
      <c r="J503" s="234">
        <f t="shared" si="229"/>
        <v>6.5098616421568645</v>
      </c>
      <c r="K503" s="234">
        <f t="shared" si="229"/>
        <v>6.3534161029411775</v>
      </c>
      <c r="L503" s="234">
        <f t="shared" si="229"/>
        <v>6.4783050343137258</v>
      </c>
      <c r="M503" s="235">
        <f t="shared" si="229"/>
        <v>6.9385414068627442</v>
      </c>
      <c r="N503" s="216"/>
      <c r="O503" s="233" t="s">
        <v>187</v>
      </c>
      <c r="P503" s="234">
        <f>P311*0.535</f>
        <v>6.6367374166666666</v>
      </c>
      <c r="Q503" s="234">
        <f>Q311*0.535</f>
        <v>6.4701095686274508</v>
      </c>
      <c r="R503" s="234">
        <f>R311*0.535</f>
        <v>6.4550813137254908</v>
      </c>
      <c r="S503" s="235">
        <f>S311*0.535</f>
        <v>6.5304156078431372</v>
      </c>
      <c r="T503" s="216"/>
      <c r="U503" s="233" t="s">
        <v>187</v>
      </c>
      <c r="V503" s="234">
        <f>V311*0.535</f>
        <v>6.5405113725490205</v>
      </c>
      <c r="W503" s="235">
        <f>W311*0.535</f>
        <v>6.4903047696078433</v>
      </c>
      <c r="X503" s="216"/>
      <c r="Y503" s="233" t="s">
        <v>187</v>
      </c>
      <c r="Z503" s="234">
        <f>Z311*0.535</f>
        <v>6.5164788578431381</v>
      </c>
    </row>
    <row r="504" spans="1:29">
      <c r="A504" s="270" t="s">
        <v>188</v>
      </c>
      <c r="B504" s="268">
        <f t="shared" ref="B504:M504" si="230">B312*0.54</f>
        <v>0</v>
      </c>
      <c r="C504" s="234">
        <f t="shared" si="230"/>
        <v>5.7172801764705889</v>
      </c>
      <c r="D504" s="234">
        <f t="shared" si="230"/>
        <v>6.7403075294117647</v>
      </c>
      <c r="E504" s="234">
        <f t="shared" si="230"/>
        <v>5.7492582352941177</v>
      </c>
      <c r="F504" s="234">
        <f t="shared" si="230"/>
        <v>0</v>
      </c>
      <c r="G504" s="234">
        <f t="shared" si="230"/>
        <v>0</v>
      </c>
      <c r="H504" s="234">
        <f t="shared" si="230"/>
        <v>0</v>
      </c>
      <c r="I504" s="234">
        <f t="shared" si="230"/>
        <v>6.9177335294117652</v>
      </c>
      <c r="J504" s="234">
        <f t="shared" si="230"/>
        <v>7.129080000000001</v>
      </c>
      <c r="K504" s="234">
        <f t="shared" si="230"/>
        <v>0</v>
      </c>
      <c r="L504" s="234">
        <f t="shared" si="230"/>
        <v>0</v>
      </c>
      <c r="M504" s="235">
        <f t="shared" si="230"/>
        <v>0</v>
      </c>
      <c r="N504" s="216"/>
      <c r="O504" s="233" t="s">
        <v>188</v>
      </c>
      <c r="P504" s="234">
        <f>P312*0.54</f>
        <v>6.2175928235294133</v>
      </c>
      <c r="Q504" s="234">
        <f>Q312*0.54</f>
        <v>5.7492582352941177</v>
      </c>
      <c r="R504" s="234">
        <f>R312*0.54</f>
        <v>6.9603580588235303</v>
      </c>
      <c r="S504" s="235">
        <f>S312*0.54</f>
        <v>0</v>
      </c>
      <c r="T504" s="216"/>
      <c r="U504" s="233" t="s">
        <v>188</v>
      </c>
      <c r="V504" s="234">
        <f>V312*0.54</f>
        <v>6.1158970588235304</v>
      </c>
      <c r="W504" s="235">
        <f>W312*0.54</f>
        <v>6.9603580588235303</v>
      </c>
      <c r="X504" s="216"/>
      <c r="Y504" s="233" t="s">
        <v>188</v>
      </c>
      <c r="Z504" s="234">
        <f>Z312*0.54</f>
        <v>6.4577027647058829</v>
      </c>
    </row>
    <row r="505" spans="1:29">
      <c r="A505" s="270" t="s">
        <v>71</v>
      </c>
      <c r="B505" s="268">
        <f t="shared" ref="B505:M505" si="231">B313*0.465</f>
        <v>4.5414904264705882</v>
      </c>
      <c r="C505" s="234">
        <f t="shared" si="231"/>
        <v>4.6277433676470592</v>
      </c>
      <c r="D505" s="234">
        <f t="shared" si="231"/>
        <v>4.5926103382352945</v>
      </c>
      <c r="E505" s="234">
        <f t="shared" si="231"/>
        <v>4.7492168676470596</v>
      </c>
      <c r="F505" s="234">
        <f t="shared" si="231"/>
        <v>4.7476103382352939</v>
      </c>
      <c r="G505" s="234">
        <f t="shared" si="231"/>
        <v>4.7204283529411768</v>
      </c>
      <c r="H505" s="234">
        <f t="shared" si="231"/>
        <v>4.6023849117647062</v>
      </c>
      <c r="I505" s="234">
        <f t="shared" si="231"/>
        <v>4.5338138235294112</v>
      </c>
      <c r="J505" s="234">
        <f t="shared" si="231"/>
        <v>4.5146198088235296</v>
      </c>
      <c r="K505" s="234">
        <f t="shared" si="231"/>
        <v>4.2117151617647064</v>
      </c>
      <c r="L505" s="234">
        <f t="shared" si="231"/>
        <v>4.1475292058823534</v>
      </c>
      <c r="M505" s="235">
        <f t="shared" si="231"/>
        <v>4.2930131176470594</v>
      </c>
      <c r="N505" s="216"/>
      <c r="O505" s="233" t="s">
        <v>71</v>
      </c>
      <c r="P505" s="234">
        <f>P313*0.465</f>
        <v>4.587558705882353</v>
      </c>
      <c r="Q505" s="234">
        <f>Q313*0.465</f>
        <v>4.7390880735294125</v>
      </c>
      <c r="R505" s="234">
        <f>R313*0.465</f>
        <v>4.5514970441176477</v>
      </c>
      <c r="S505" s="235">
        <f>S313*0.465</f>
        <v>4.2239601617647056</v>
      </c>
      <c r="T505" s="216"/>
      <c r="U505" s="233" t="s">
        <v>71</v>
      </c>
      <c r="V505" s="234">
        <f>V313*0.465</f>
        <v>4.66626405882353</v>
      </c>
      <c r="W505" s="235">
        <f>W313*0.465</f>
        <v>4.374821661764706</v>
      </c>
      <c r="X505" s="216"/>
      <c r="Y505" s="233" t="s">
        <v>71</v>
      </c>
      <c r="Z505" s="234">
        <f>Z313*0.465</f>
        <v>4.5076543823529409</v>
      </c>
    </row>
    <row r="506" spans="1:29" ht="13.5" thickBot="1">
      <c r="A506" s="271" t="s">
        <v>189</v>
      </c>
      <c r="B506" s="272">
        <f t="shared" ref="B506:M506" si="232">B314*0.516</f>
        <v>6.3277393647058817</v>
      </c>
      <c r="C506" s="242">
        <f t="shared" si="232"/>
        <v>6.3782259176470584</v>
      </c>
      <c r="D506" s="242">
        <f t="shared" si="232"/>
        <v>6.3116088000000001</v>
      </c>
      <c r="E506" s="242">
        <f t="shared" si="232"/>
        <v>6.3316316235294119</v>
      </c>
      <c r="F506" s="242">
        <f t="shared" si="232"/>
        <v>6.2818866941176479</v>
      </c>
      <c r="G506" s="242">
        <f t="shared" si="232"/>
        <v>6.2495704235294118</v>
      </c>
      <c r="H506" s="242">
        <f t="shared" si="232"/>
        <v>6.144729341176471</v>
      </c>
      <c r="I506" s="242">
        <f t="shared" si="232"/>
        <v>6.1475111882352955</v>
      </c>
      <c r="J506" s="242">
        <f t="shared" si="232"/>
        <v>6.1473275529411762</v>
      </c>
      <c r="K506" s="242">
        <f t="shared" si="232"/>
        <v>6.0394916470588242</v>
      </c>
      <c r="L506" s="242">
        <f t="shared" si="232"/>
        <v>6.0709474117647062</v>
      </c>
      <c r="M506" s="243">
        <f t="shared" si="232"/>
        <v>6.3327870588235298</v>
      </c>
      <c r="N506" s="216"/>
      <c r="O506" s="241" t="s">
        <v>189</v>
      </c>
      <c r="P506" s="242">
        <f>P314*0.516</f>
        <v>6.3395087176470595</v>
      </c>
      <c r="Q506" s="242">
        <f>Q314*0.516</f>
        <v>6.2901927764705885</v>
      </c>
      <c r="R506" s="242">
        <f>R314*0.516</f>
        <v>6.1463486705882353</v>
      </c>
      <c r="S506" s="243">
        <f>S314*0.516</f>
        <v>6.0903925176470581</v>
      </c>
      <c r="T506" s="216"/>
      <c r="U506" s="241" t="s">
        <v>189</v>
      </c>
      <c r="V506" s="242">
        <f>V314*0.516</f>
        <v>6.3134820823529409</v>
      </c>
      <c r="W506" s="243">
        <f>W314*0.516</f>
        <v>6.1172154117647057</v>
      </c>
      <c r="X506" s="216"/>
      <c r="Y506" s="241" t="s">
        <v>189</v>
      </c>
      <c r="Z506" s="242">
        <f>Z314*0.516</f>
        <v>6.2183645647058823</v>
      </c>
    </row>
    <row r="508" spans="1:29" ht="16.5" thickBot="1">
      <c r="A508" s="217">
        <v>2015</v>
      </c>
      <c r="B508" s="216"/>
      <c r="C508" s="216" t="s">
        <v>196</v>
      </c>
      <c r="D508" s="216"/>
      <c r="E508" s="216"/>
      <c r="F508" s="216"/>
      <c r="G508" s="216"/>
      <c r="H508" s="216"/>
      <c r="I508" s="216"/>
      <c r="J508" s="216"/>
      <c r="K508" s="216"/>
      <c r="L508" s="216"/>
      <c r="M508" s="215" t="s">
        <v>94</v>
      </c>
      <c r="N508" s="216"/>
      <c r="O508" s="217">
        <v>2015</v>
      </c>
      <c r="P508" s="218" t="s">
        <v>163</v>
      </c>
      <c r="Q508" s="218"/>
      <c r="R508" s="218"/>
      <c r="S508" s="218"/>
      <c r="T508" s="216"/>
      <c r="U508" s="217">
        <v>2015</v>
      </c>
      <c r="V508" s="218" t="s">
        <v>164</v>
      </c>
      <c r="W508" s="218"/>
      <c r="X508" s="216"/>
      <c r="Y508" s="217">
        <v>2015</v>
      </c>
      <c r="Z508" s="216"/>
    </row>
    <row r="509" spans="1:29" ht="13.5" thickBot="1">
      <c r="A509" s="222"/>
      <c r="B509" s="248" t="s">
        <v>166</v>
      </c>
      <c r="C509" s="248" t="s">
        <v>167</v>
      </c>
      <c r="D509" s="248" t="s">
        <v>168</v>
      </c>
      <c r="E509" s="248" t="s">
        <v>169</v>
      </c>
      <c r="F509" s="248" t="s">
        <v>170</v>
      </c>
      <c r="G509" s="248" t="s">
        <v>171</v>
      </c>
      <c r="H509" s="248" t="s">
        <v>172</v>
      </c>
      <c r="I509" s="248" t="s">
        <v>173</v>
      </c>
      <c r="J509" s="248" t="s">
        <v>174</v>
      </c>
      <c r="K509" s="248" t="s">
        <v>175</v>
      </c>
      <c r="L509" s="248" t="s">
        <v>176</v>
      </c>
      <c r="M509" s="249" t="s">
        <v>177</v>
      </c>
      <c r="N509" s="216"/>
      <c r="O509" s="251"/>
      <c r="P509" s="248" t="s">
        <v>178</v>
      </c>
      <c r="Q509" s="248" t="s">
        <v>179</v>
      </c>
      <c r="R509" s="248" t="s">
        <v>180</v>
      </c>
      <c r="S509" s="249" t="s">
        <v>181</v>
      </c>
      <c r="T509" s="216"/>
      <c r="U509" s="251"/>
      <c r="V509" s="248" t="s">
        <v>182</v>
      </c>
      <c r="W509" s="249" t="s">
        <v>183</v>
      </c>
      <c r="X509" s="216"/>
      <c r="Y509" s="222"/>
      <c r="Z509" s="249" t="s">
        <v>184</v>
      </c>
    </row>
    <row r="510" spans="1:29" ht="13.5" thickBot="1">
      <c r="A510" s="252" t="s">
        <v>185</v>
      </c>
      <c r="B510" s="274">
        <f t="shared" ref="B510:M510" si="233">B318*0.507</f>
        <v>5.848791764705882</v>
      </c>
      <c r="C510" s="274">
        <f t="shared" si="233"/>
        <v>6.1309273235294119</v>
      </c>
      <c r="D510" s="275">
        <f t="shared" si="233"/>
        <v>6.1089523529411762</v>
      </c>
      <c r="E510" s="274">
        <f t="shared" si="233"/>
        <v>6.0019753529411766</v>
      </c>
      <c r="F510" s="274">
        <f t="shared" si="233"/>
        <v>6.0736015294117651</v>
      </c>
      <c r="G510" s="274">
        <f t="shared" si="233"/>
        <v>6.209944764705881</v>
      </c>
      <c r="H510" s="274">
        <f t="shared" si="233"/>
        <v>5.7993542941176468</v>
      </c>
      <c r="I510" s="274">
        <f t="shared" si="233"/>
        <v>5.8016904705882357</v>
      </c>
      <c r="J510" s="274">
        <f t="shared" si="233"/>
        <v>5.7801230882352943</v>
      </c>
      <c r="K510" s="274">
        <f t="shared" si="233"/>
        <v>5.8904552352941186</v>
      </c>
      <c r="L510" s="274">
        <f t="shared" si="233"/>
        <v>5.9891412941176476</v>
      </c>
      <c r="M510" s="276">
        <f t="shared" si="233"/>
        <v>6.0182391176470595</v>
      </c>
      <c r="N510" s="216"/>
      <c r="O510" s="255" t="s">
        <v>185</v>
      </c>
      <c r="P510" s="231">
        <f>P318*0.507</f>
        <v>6.0358648235294119</v>
      </c>
      <c r="Q510" s="231">
        <f>Q318*0.507</f>
        <v>6.3412896221999988</v>
      </c>
      <c r="R510" s="231">
        <f>R318*0.507</f>
        <v>6.0269822730000007</v>
      </c>
      <c r="S510" s="231">
        <f>S318*0.507</f>
        <v>6.2072727912000003</v>
      </c>
      <c r="T510" s="216"/>
      <c r="U510" s="255" t="s">
        <v>185</v>
      </c>
      <c r="V510" s="231">
        <f>V318*0.507</f>
        <v>6.3136226322000004</v>
      </c>
      <c r="W510" s="231">
        <f>W318*0.507</f>
        <v>6.1129205981999997</v>
      </c>
      <c r="X510" s="216"/>
      <c r="Y510" s="255" t="s">
        <v>185</v>
      </c>
      <c r="Z510" s="231">
        <f>Z318*0.507</f>
        <v>6.207381390600001</v>
      </c>
    </row>
    <row r="511" spans="1:29">
      <c r="A511" s="267" t="s">
        <v>190</v>
      </c>
      <c r="B511" s="277">
        <f t="shared" ref="B511:M512" si="234">B319*0.539</f>
        <v>6.6767689676470594</v>
      </c>
      <c r="C511" s="278">
        <f t="shared" si="234"/>
        <v>7.0741926911764708</v>
      </c>
      <c r="D511" s="279">
        <f t="shared" si="234"/>
        <v>6.787930848039216</v>
      </c>
      <c r="E511" s="278">
        <f t="shared" si="234"/>
        <v>6.5606815784313728</v>
      </c>
      <c r="F511" s="278">
        <f t="shared" si="234"/>
        <v>6.6757739313725493</v>
      </c>
      <c r="G511" s="278">
        <f t="shared" si="234"/>
        <v>6.7629651078431383</v>
      </c>
      <c r="H511" s="278">
        <f t="shared" si="234"/>
        <v>6.5382285294117644</v>
      </c>
      <c r="I511" s="278">
        <f t="shared" si="234"/>
        <v>6.5415840686274516</v>
      </c>
      <c r="J511" s="278">
        <f t="shared" si="234"/>
        <v>6.5722436568627458</v>
      </c>
      <c r="K511" s="278">
        <f t="shared" si="234"/>
        <v>6.6930377843137254</v>
      </c>
      <c r="L511" s="278">
        <f t="shared" si="234"/>
        <v>6.7232376372549023</v>
      </c>
      <c r="M511" s="278">
        <f t="shared" si="234"/>
        <v>6.7261598627450985</v>
      </c>
      <c r="N511" s="216"/>
      <c r="O511" s="259" t="s">
        <v>190</v>
      </c>
      <c r="P511" s="237">
        <f t="shared" ref="P511:S512" si="235">P319*0.539</f>
        <v>6.8303226696078427</v>
      </c>
      <c r="Q511" s="237">
        <f t="shared" si="235"/>
        <v>6.9287288994000003</v>
      </c>
      <c r="R511" s="237">
        <f t="shared" si="235"/>
        <v>6.8196470496000003</v>
      </c>
      <c r="S511" s="237">
        <f t="shared" si="235"/>
        <v>6.9849054198000005</v>
      </c>
      <c r="T511" s="216"/>
      <c r="U511" s="259" t="s">
        <v>190</v>
      </c>
      <c r="V511" s="237">
        <f>V319*0.539</f>
        <v>7.0209984768000009</v>
      </c>
      <c r="W511" s="237">
        <f>W319*0.539</f>
        <v>6.9009485160000015</v>
      </c>
      <c r="X511" s="216"/>
      <c r="Y511" s="256" t="s">
        <v>190</v>
      </c>
      <c r="Z511" s="237">
        <f>Z319*0.539</f>
        <v>6.9500218788000003</v>
      </c>
    </row>
    <row r="512" spans="1:29">
      <c r="A512" s="270" t="s">
        <v>186</v>
      </c>
      <c r="B512" s="268">
        <f t="shared" si="234"/>
        <v>6.8802187450980394</v>
      </c>
      <c r="C512" s="269">
        <f t="shared" si="234"/>
        <v>7.0391735441176477</v>
      </c>
      <c r="D512" s="280">
        <f t="shared" si="234"/>
        <v>6.9162556509803927</v>
      </c>
      <c r="E512" s="269">
        <f t="shared" si="234"/>
        <v>6.7547744215686283</v>
      </c>
      <c r="F512" s="269">
        <f t="shared" si="234"/>
        <v>6.8433078137254899</v>
      </c>
      <c r="G512" s="269">
        <f t="shared" si="234"/>
        <v>6.9557263039215691</v>
      </c>
      <c r="H512" s="269">
        <f t="shared" si="234"/>
        <v>6.6709229313725489</v>
      </c>
      <c r="I512" s="269">
        <f t="shared" si="234"/>
        <v>6.7822475686274517</v>
      </c>
      <c r="J512" s="269">
        <f t="shared" si="234"/>
        <v>6.8062277843137267</v>
      </c>
      <c r="K512" s="269">
        <f t="shared" si="234"/>
        <v>6.9640332450980402</v>
      </c>
      <c r="L512" s="269">
        <f t="shared" si="234"/>
        <v>7.1130667450980392</v>
      </c>
      <c r="M512" s="269">
        <f t="shared" si="234"/>
        <v>7.1393667745098037</v>
      </c>
      <c r="N512" s="216"/>
      <c r="O512" s="233" t="s">
        <v>186</v>
      </c>
      <c r="P512" s="234">
        <f t="shared" si="235"/>
        <v>6.9457289107843136</v>
      </c>
      <c r="Q512" s="234">
        <f t="shared" si="235"/>
        <v>7.1303552165999999</v>
      </c>
      <c r="R512" s="234">
        <f t="shared" si="235"/>
        <v>7.0237858613999995</v>
      </c>
      <c r="S512" s="234">
        <f t="shared" si="235"/>
        <v>7.3601962433999999</v>
      </c>
      <c r="T512" s="216"/>
      <c r="U512" s="233" t="s">
        <v>186</v>
      </c>
      <c r="V512" s="234">
        <f>V320*0.539</f>
        <v>7.1798079275999998</v>
      </c>
      <c r="W512" s="234">
        <f>W320*0.539</f>
        <v>7.1871639840000006</v>
      </c>
      <c r="X512" s="216"/>
      <c r="Y512" s="233" t="s">
        <v>186</v>
      </c>
      <c r="Z512" s="234">
        <f>Z320*0.539</f>
        <v>7.1835299382000004</v>
      </c>
    </row>
    <row r="513" spans="1:28">
      <c r="A513" s="270" t="s">
        <v>187</v>
      </c>
      <c r="B513" s="268">
        <f t="shared" ref="B513:M513" si="236">B321*0.535</f>
        <v>6.7828752892156867</v>
      </c>
      <c r="C513" s="269">
        <f t="shared" si="236"/>
        <v>6.9735130980392164</v>
      </c>
      <c r="D513" s="280">
        <f t="shared" si="236"/>
        <v>6.8236333725490201</v>
      </c>
      <c r="E513" s="269">
        <f t="shared" si="236"/>
        <v>6.6640491666666675</v>
      </c>
      <c r="F513" s="269">
        <f t="shared" si="236"/>
        <v>6.7435648529411765</v>
      </c>
      <c r="G513" s="269">
        <f t="shared" si="236"/>
        <v>6.8799531372549021</v>
      </c>
      <c r="H513" s="269">
        <f t="shared" si="236"/>
        <v>6.560222450980393</v>
      </c>
      <c r="I513" s="269">
        <f t="shared" si="236"/>
        <v>6.7047353921568629</v>
      </c>
      <c r="J513" s="269">
        <f t="shared" si="236"/>
        <v>6.7429564215686275</v>
      </c>
      <c r="K513" s="269">
        <f t="shared" si="236"/>
        <v>6.8730873039215696</v>
      </c>
      <c r="L513" s="269">
        <f t="shared" si="236"/>
        <v>6.9917733823529415</v>
      </c>
      <c r="M513" s="269">
        <f t="shared" si="236"/>
        <v>7.0088042156862747</v>
      </c>
      <c r="N513" s="216"/>
      <c r="O513" s="233" t="s">
        <v>187</v>
      </c>
      <c r="P513" s="234">
        <f>P321*0.535</f>
        <v>6.8623212156862747</v>
      </c>
      <c r="Q513" s="234">
        <f>Q321*0.535</f>
        <v>7.0442011920000001</v>
      </c>
      <c r="R513" s="234">
        <f>R321*0.535</f>
        <v>6.9369984270000007</v>
      </c>
      <c r="S513" s="234">
        <f>S321*0.535</f>
        <v>7.2371989110000001</v>
      </c>
      <c r="T513" s="216"/>
      <c r="U513" s="233" t="s">
        <v>187</v>
      </c>
      <c r="V513" s="234">
        <f>V321*0.535</f>
        <v>7.0863728879999996</v>
      </c>
      <c r="W513" s="234">
        <f>W321*0.535</f>
        <v>7.0655435190000011</v>
      </c>
      <c r="X513" s="216"/>
      <c r="Y513" s="233" t="s">
        <v>187</v>
      </c>
      <c r="Z513" s="234">
        <f>Z321*0.535</f>
        <v>7.0773906660000003</v>
      </c>
    </row>
    <row r="514" spans="1:28">
      <c r="A514" s="270" t="s">
        <v>188</v>
      </c>
      <c r="B514" s="268" t="e">
        <f>#REF!*0.54</f>
        <v>#REF!</v>
      </c>
      <c r="C514" s="269" t="e">
        <f>#REF!*0.54</f>
        <v>#REF!</v>
      </c>
      <c r="D514" s="280" t="e">
        <f>#REF!*0.54</f>
        <v>#REF!</v>
      </c>
      <c r="E514" s="269" t="e">
        <f>#REF!*0.54</f>
        <v>#REF!</v>
      </c>
      <c r="F514" s="269" t="e">
        <f>#REF!*0.54</f>
        <v>#REF!</v>
      </c>
      <c r="G514" s="269" t="e">
        <f>#REF!*0.54</f>
        <v>#REF!</v>
      </c>
      <c r="H514" s="269" t="e">
        <f>#REF!*0.54</f>
        <v>#REF!</v>
      </c>
      <c r="I514" s="269" t="e">
        <f>#REF!*0.54</f>
        <v>#REF!</v>
      </c>
      <c r="J514" s="269" t="e">
        <f>#REF!*0.54</f>
        <v>#REF!</v>
      </c>
      <c r="K514" s="269" t="e">
        <f>#REF!*0.54</f>
        <v>#REF!</v>
      </c>
      <c r="L514" s="269" t="e">
        <f>#REF!*0.54</f>
        <v>#REF!</v>
      </c>
      <c r="M514" s="269" t="e">
        <f>#REF!*0.54</f>
        <v>#REF!</v>
      </c>
      <c r="N514" s="216"/>
      <c r="O514" s="233" t="s">
        <v>188</v>
      </c>
      <c r="P514" s="234" t="e">
        <f>#REF!*0.54</f>
        <v>#REF!</v>
      </c>
      <c r="Q514" s="234" t="e">
        <f>#REF!*0.54</f>
        <v>#REF!</v>
      </c>
      <c r="R514" s="234" t="e">
        <f>#REF!*0.54</f>
        <v>#REF!</v>
      </c>
      <c r="S514" s="234" t="e">
        <f>#REF!*0.54</f>
        <v>#REF!</v>
      </c>
      <c r="T514" s="216"/>
      <c r="U514" s="233" t="s">
        <v>188</v>
      </c>
      <c r="V514" s="234" t="e">
        <f>#REF!*0.54</f>
        <v>#REF!</v>
      </c>
      <c r="W514" s="234" t="e">
        <f>#REF!*0.54</f>
        <v>#REF!</v>
      </c>
      <c r="X514" s="216"/>
      <c r="Y514" s="233" t="s">
        <v>188</v>
      </c>
      <c r="Z514" s="234" t="e">
        <f>#REF!*0.54</f>
        <v>#REF!</v>
      </c>
    </row>
    <row r="515" spans="1:28">
      <c r="A515" s="270" t="s">
        <v>71</v>
      </c>
      <c r="B515" s="268">
        <f t="shared" ref="B515:M515" si="237">B322*0.465</f>
        <v>4.413131735294118</v>
      </c>
      <c r="C515" s="269">
        <f t="shared" si="237"/>
        <v>4.7413027500000009</v>
      </c>
      <c r="D515" s="280">
        <f t="shared" si="237"/>
        <v>4.8700042647058819</v>
      </c>
      <c r="E515" s="269">
        <f t="shared" si="237"/>
        <v>4.8365379411764708</v>
      </c>
      <c r="F515" s="269">
        <f t="shared" si="237"/>
        <v>4.8296951470588239</v>
      </c>
      <c r="G515" s="269">
        <f t="shared" si="237"/>
        <v>4.9144300000000003</v>
      </c>
      <c r="H515" s="269">
        <f t="shared" si="237"/>
        <v>4.6048722058823532</v>
      </c>
      <c r="I515" s="269">
        <f t="shared" si="237"/>
        <v>4.4468387647058822</v>
      </c>
      <c r="J515" s="269">
        <f t="shared" si="237"/>
        <v>4.4034232647058822</v>
      </c>
      <c r="K515" s="269">
        <f t="shared" si="237"/>
        <v>4.51538569117647</v>
      </c>
      <c r="L515" s="269">
        <f t="shared" si="237"/>
        <v>4.5566024705882358</v>
      </c>
      <c r="M515" s="269">
        <f t="shared" si="237"/>
        <v>4.4986976617647061</v>
      </c>
      <c r="N515" s="216"/>
      <c r="O515" s="233" t="s">
        <v>71</v>
      </c>
      <c r="P515" s="234">
        <f>P322*0.465</f>
        <v>4.6751847647058833</v>
      </c>
      <c r="Q515" s="234">
        <f>Q322*0.465</f>
        <v>5.0544538380000006</v>
      </c>
      <c r="R515" s="234">
        <f>R322*0.465</f>
        <v>4.6692923571000007</v>
      </c>
      <c r="S515" s="234">
        <f>S322*0.465</f>
        <v>4.7064158181000009</v>
      </c>
      <c r="T515" s="216"/>
      <c r="U515" s="233" t="s">
        <v>71</v>
      </c>
      <c r="V515" s="234">
        <f>V322*0.465</f>
        <v>4.9496003369999997</v>
      </c>
      <c r="W515" s="234">
        <f>W322*0.465</f>
        <v>4.6871649297000006</v>
      </c>
      <c r="X515" s="216"/>
      <c r="Y515" s="233" t="s">
        <v>71</v>
      </c>
      <c r="Z515" s="234">
        <f>Z322*0.465</f>
        <v>4.799991888000001</v>
      </c>
    </row>
    <row r="516" spans="1:28" ht="13.5" thickBot="1">
      <c r="A516" s="271" t="s">
        <v>189</v>
      </c>
      <c r="B516" s="272">
        <f t="shared" ref="B516:M516" si="238">B323*0.516</f>
        <v>6.2967313058823535</v>
      </c>
      <c r="C516" s="281">
        <f t="shared" si="238"/>
        <v>6.4350648352941189</v>
      </c>
      <c r="D516" s="282">
        <f t="shared" si="238"/>
        <v>6.3706680352941181</v>
      </c>
      <c r="E516" s="281">
        <f t="shared" si="238"/>
        <v>6.2968795294117639</v>
      </c>
      <c r="F516" s="281">
        <f t="shared" si="238"/>
        <v>6.2700323529411763</v>
      </c>
      <c r="G516" s="281">
        <f t="shared" si="238"/>
        <v>6.3949094117647061</v>
      </c>
      <c r="H516" s="281">
        <f t="shared" si="238"/>
        <v>6.1337729411764705</v>
      </c>
      <c r="I516" s="281">
        <f t="shared" si="238"/>
        <v>6.1266045882352937</v>
      </c>
      <c r="J516" s="281">
        <f t="shared" si="238"/>
        <v>6.1032024705882355</v>
      </c>
      <c r="K516" s="281">
        <f t="shared" si="238"/>
        <v>6.2105152941176467</v>
      </c>
      <c r="L516" s="281">
        <f t="shared" si="238"/>
        <v>6.2702650588235294</v>
      </c>
      <c r="M516" s="281">
        <f t="shared" si="238"/>
        <v>6.2783440000000006</v>
      </c>
      <c r="N516" s="216"/>
      <c r="O516" s="241" t="s">
        <v>189</v>
      </c>
      <c r="P516" s="242">
        <f>P323*0.516</f>
        <v>6.3681254705882351</v>
      </c>
      <c r="Q516" s="242">
        <f>Q323*0.516</f>
        <v>6.5769947208000001</v>
      </c>
      <c r="R516" s="242">
        <f>R323*0.516</f>
        <v>6.3680088384000006</v>
      </c>
      <c r="S516" s="242">
        <f>S323*0.516</f>
        <v>6.5058520464000003</v>
      </c>
      <c r="T516" s="216"/>
      <c r="U516" s="241" t="s">
        <v>189</v>
      </c>
      <c r="V516" s="242">
        <f>V323*0.516</f>
        <v>6.6001106952000006</v>
      </c>
      <c r="W516" s="242">
        <f>W323*0.516</f>
        <v>6.4321251408000002</v>
      </c>
      <c r="X516" s="216"/>
      <c r="Y516" s="241" t="s">
        <v>189</v>
      </c>
      <c r="Z516" s="242">
        <f>Z323*0.516</f>
        <v>6.5064309984000008</v>
      </c>
    </row>
    <row r="518" spans="1:28" ht="16.5" thickBot="1">
      <c r="A518" s="217">
        <v>2016</v>
      </c>
      <c r="B518" s="216"/>
      <c r="C518" s="216" t="s">
        <v>196</v>
      </c>
      <c r="D518" s="216"/>
      <c r="E518" s="216"/>
      <c r="F518" s="216"/>
      <c r="G518" s="216"/>
      <c r="H518" s="216"/>
      <c r="I518" s="216"/>
      <c r="J518" s="216"/>
      <c r="K518" s="216"/>
      <c r="L518" s="216"/>
      <c r="M518" s="215" t="s">
        <v>94</v>
      </c>
      <c r="N518" s="216"/>
      <c r="O518" s="217">
        <v>2016</v>
      </c>
      <c r="P518" s="218" t="s">
        <v>163</v>
      </c>
      <c r="Q518" s="218"/>
      <c r="R518" s="218"/>
      <c r="S518" s="218"/>
      <c r="T518" s="216"/>
      <c r="U518" s="217">
        <v>2016</v>
      </c>
      <c r="V518" s="218" t="s">
        <v>164</v>
      </c>
      <c r="W518" s="218"/>
      <c r="X518" s="216"/>
      <c r="Y518" s="217">
        <v>2016</v>
      </c>
      <c r="Z518" s="216"/>
    </row>
    <row r="519" spans="1:28" ht="13.5" thickBot="1">
      <c r="A519" s="222"/>
      <c r="B519" s="248" t="s">
        <v>166</v>
      </c>
      <c r="C519" s="248" t="s">
        <v>167</v>
      </c>
      <c r="D519" s="248" t="s">
        <v>168</v>
      </c>
      <c r="E519" s="248" t="s">
        <v>169</v>
      </c>
      <c r="F519" s="248" t="s">
        <v>170</v>
      </c>
      <c r="G519" s="248" t="s">
        <v>171</v>
      </c>
      <c r="H519" s="248" t="s">
        <v>172</v>
      </c>
      <c r="I519" s="248" t="s">
        <v>173</v>
      </c>
      <c r="J519" s="248" t="s">
        <v>174</v>
      </c>
      <c r="K519" s="248" t="s">
        <v>175</v>
      </c>
      <c r="L519" s="248" t="s">
        <v>176</v>
      </c>
      <c r="M519" s="249" t="s">
        <v>177</v>
      </c>
      <c r="N519" s="216"/>
      <c r="O519" s="251"/>
      <c r="P519" s="248" t="s">
        <v>178</v>
      </c>
      <c r="Q519" s="248" t="s">
        <v>179</v>
      </c>
      <c r="R519" s="248" t="s">
        <v>180</v>
      </c>
      <c r="S519" s="249" t="s">
        <v>181</v>
      </c>
      <c r="T519" s="216"/>
      <c r="U519" s="251"/>
      <c r="V519" s="248" t="s">
        <v>182</v>
      </c>
      <c r="W519" s="249" t="s">
        <v>183</v>
      </c>
      <c r="X519" s="216"/>
      <c r="Y519" s="222"/>
      <c r="Z519" s="249" t="s">
        <v>184</v>
      </c>
    </row>
    <row r="520" spans="1:28" ht="13.5" thickBot="1">
      <c r="A520" s="252" t="s">
        <v>185</v>
      </c>
      <c r="B520" s="274">
        <f t="shared" ref="B520:M520" si="239">B327*0.507</f>
        <v>6.0956361470588236</v>
      </c>
      <c r="C520" s="274">
        <f t="shared" si="239"/>
        <v>6.0006531764705882</v>
      </c>
      <c r="D520" s="275">
        <f t="shared" si="239"/>
        <v>6.0301088823529403</v>
      </c>
      <c r="E520" s="274">
        <f t="shared" si="239"/>
        <v>5.943899</v>
      </c>
      <c r="F520" s="274">
        <f t="shared" si="239"/>
        <v>6.0871563235294115</v>
      </c>
      <c r="G520" s="274">
        <f t="shared" si="239"/>
        <v>6.1690268823529406</v>
      </c>
      <c r="H520" s="274">
        <f t="shared" si="239"/>
        <v>5.9334458529411771</v>
      </c>
      <c r="I520" s="274">
        <f t="shared" si="239"/>
        <v>6.017907579411764</v>
      </c>
      <c r="J520" s="274">
        <f t="shared" si="239"/>
        <v>6.0621438264705887</v>
      </c>
      <c r="K520" s="274">
        <f t="shared" si="239"/>
        <v>5.9548636205882355</v>
      </c>
      <c r="L520" s="274">
        <f t="shared" si="239"/>
        <v>6.1433811323529417</v>
      </c>
      <c r="M520" s="276">
        <f t="shared" si="239"/>
        <v>6.350614330014527</v>
      </c>
      <c r="N520" s="216"/>
      <c r="O520" s="255" t="s">
        <v>185</v>
      </c>
      <c r="P520" s="231">
        <f>P327*0.507</f>
        <v>6.0406465294117648</v>
      </c>
      <c r="Q520" s="231">
        <f>Q327*0.507</f>
        <v>6.077026264705883</v>
      </c>
      <c r="R520" s="231">
        <f>R327*0.507</f>
        <v>6.0054944149312304</v>
      </c>
      <c r="S520" s="231">
        <f>S327*0.507</f>
        <v>6.1470467016817514</v>
      </c>
      <c r="T520" s="216"/>
      <c r="U520" s="255" t="s">
        <v>185</v>
      </c>
      <c r="V520" s="231">
        <f>V327*0.507</f>
        <v>6.0594999705882344</v>
      </c>
      <c r="W520" s="231">
        <f>W327*0.507</f>
        <v>6.0769175109495368</v>
      </c>
      <c r="X520" s="216"/>
      <c r="Y520" s="255" t="s">
        <v>185</v>
      </c>
      <c r="Z520" s="231">
        <f>Z327*0.507</f>
        <v>6.0680676110876881</v>
      </c>
    </row>
    <row r="521" spans="1:28">
      <c r="A521" s="267" t="s">
        <v>190</v>
      </c>
      <c r="B521" s="277">
        <f t="shared" ref="B521:M522" si="240">B328*0.539</f>
        <v>6.8206243686274517</v>
      </c>
      <c r="C521" s="278">
        <f t="shared" si="240"/>
        <v>6.5757630098039215</v>
      </c>
      <c r="D521" s="279">
        <f t="shared" si="240"/>
        <v>6.6891273921568626</v>
      </c>
      <c r="E521" s="278">
        <f t="shared" si="240"/>
        <v>6.5355440980392165</v>
      </c>
      <c r="F521" s="278">
        <f t="shared" si="240"/>
        <v>6.8415745588235302</v>
      </c>
      <c r="G521" s="278">
        <f t="shared" si="240"/>
        <v>6.8440317647058837</v>
      </c>
      <c r="H521" s="278">
        <f t="shared" si="240"/>
        <v>7.0067040784313726</v>
      </c>
      <c r="I521" s="278">
        <f t="shared" si="240"/>
        <v>7.1009910313725495</v>
      </c>
      <c r="J521" s="278">
        <f t="shared" si="240"/>
        <v>7.2362562519607856</v>
      </c>
      <c r="K521" s="278">
        <f t="shared" si="240"/>
        <v>6.7560627372549025</v>
      </c>
      <c r="L521" s="278">
        <f t="shared" si="240"/>
        <v>7.2984621362745097</v>
      </c>
      <c r="M521" s="278">
        <f t="shared" si="240"/>
        <v>7.0729673571436962</v>
      </c>
      <c r="N521" s="216"/>
      <c r="O521" s="259" t="s">
        <v>190</v>
      </c>
      <c r="P521" s="237">
        <f t="shared" ref="P521:S522" si="241">P328*0.539</f>
        <v>6.703299921568628</v>
      </c>
      <c r="Q521" s="237">
        <f t="shared" si="241"/>
        <v>6.7880550294117654</v>
      </c>
      <c r="R521" s="237">
        <f t="shared" si="241"/>
        <v>7.0961022436199066</v>
      </c>
      <c r="S521" s="237">
        <f t="shared" si="241"/>
        <v>7.1507215178291679</v>
      </c>
      <c r="T521" s="216"/>
      <c r="U521" s="259" t="s">
        <v>190</v>
      </c>
      <c r="V521" s="237">
        <f>V328*0.539</f>
        <v>6.7548695392156874</v>
      </c>
      <c r="W521" s="237">
        <f>W328*0.539</f>
        <v>7.1103629376757826</v>
      </c>
      <c r="X521" s="216"/>
      <c r="Y521" s="256" t="s">
        <v>190</v>
      </c>
      <c r="Z521" s="237">
        <f>Z328*0.539</f>
        <v>7.0137515860932487</v>
      </c>
    </row>
    <row r="522" spans="1:28">
      <c r="A522" s="270" t="s">
        <v>186</v>
      </c>
      <c r="B522" s="268">
        <f t="shared" si="240"/>
        <v>7.1357216549019613</v>
      </c>
      <c r="C522" s="269">
        <f t="shared" si="240"/>
        <v>6.9390965686274519</v>
      </c>
      <c r="D522" s="280">
        <f t="shared" si="240"/>
        <v>6.9291620588235299</v>
      </c>
      <c r="E522" s="269">
        <f t="shared" si="240"/>
        <v>6.8283215000000004</v>
      </c>
      <c r="F522" s="269">
        <f t="shared" si="240"/>
        <v>6.9467165490196088</v>
      </c>
      <c r="G522" s="269">
        <f t="shared" si="240"/>
        <v>7.0190535196078425</v>
      </c>
      <c r="H522" s="269">
        <f t="shared" si="240"/>
        <v>6.9007007450980398</v>
      </c>
      <c r="I522" s="269">
        <f t="shared" si="240"/>
        <v>7.0841705323529407</v>
      </c>
      <c r="J522" s="269">
        <f t="shared" si="240"/>
        <v>7.097192138235294</v>
      </c>
      <c r="K522" s="269">
        <f t="shared" si="240"/>
        <v>6.9970929686274514</v>
      </c>
      <c r="L522" s="269">
        <f t="shared" si="240"/>
        <v>7.183639283333334</v>
      </c>
      <c r="M522" s="269">
        <f t="shared" si="240"/>
        <v>7.3310325806691816</v>
      </c>
      <c r="N522" s="216"/>
      <c r="O522" s="233" t="s">
        <v>186</v>
      </c>
      <c r="P522" s="234">
        <f t="shared" si="241"/>
        <v>6.995268823529412</v>
      </c>
      <c r="Q522" s="234">
        <f t="shared" si="241"/>
        <v>6.9424521078431383</v>
      </c>
      <c r="R522" s="234">
        <f t="shared" si="241"/>
        <v>7.030156096262723</v>
      </c>
      <c r="S522" s="234">
        <f t="shared" si="241"/>
        <v>7.1765564506373094</v>
      </c>
      <c r="T522" s="216"/>
      <c r="U522" s="233" t="s">
        <v>186</v>
      </c>
      <c r="V522" s="234">
        <f>V329*0.539</f>
        <v>6.968007049019608</v>
      </c>
      <c r="W522" s="234">
        <f>W329*0.539</f>
        <v>7.1050827769704021</v>
      </c>
      <c r="X522" s="216"/>
      <c r="Y522" s="233" t="s">
        <v>186</v>
      </c>
      <c r="Z522" s="234">
        <f>Z329*0.539</f>
        <v>7.0321400268869185</v>
      </c>
    </row>
    <row r="523" spans="1:28">
      <c r="A523" s="270" t="s">
        <v>187</v>
      </c>
      <c r="B523" s="268">
        <f t="shared" ref="B523:M523" si="242">B330*0.535</f>
        <v>7.0653164754901967</v>
      </c>
      <c r="C523" s="269">
        <f t="shared" si="242"/>
        <v>6.8124697058823536</v>
      </c>
      <c r="D523" s="280">
        <f t="shared" si="242"/>
        <v>6.8257712745098056</v>
      </c>
      <c r="E523" s="269">
        <f t="shared" si="242"/>
        <v>6.7373494117647068</v>
      </c>
      <c r="F523" s="269">
        <f t="shared" si="242"/>
        <v>6.9062363235294129</v>
      </c>
      <c r="G523" s="269">
        <f t="shared" si="242"/>
        <v>6.9757233823529416</v>
      </c>
      <c r="H523" s="269">
        <f t="shared" si="242"/>
        <v>6.8664207843137257</v>
      </c>
      <c r="I523" s="269">
        <f t="shared" si="242"/>
        <v>7.0779267401960784</v>
      </c>
      <c r="J523" s="269">
        <f t="shared" si="242"/>
        <v>7.0828230392156861</v>
      </c>
      <c r="K523" s="269">
        <f t="shared" si="242"/>
        <v>7.0211359656862751</v>
      </c>
      <c r="L523" s="269">
        <f t="shared" si="242"/>
        <v>7.1883517892156865</v>
      </c>
      <c r="M523" s="269">
        <f t="shared" si="242"/>
        <v>7.27006650290976</v>
      </c>
      <c r="N523" s="216"/>
      <c r="O523" s="233" t="s">
        <v>187</v>
      </c>
      <c r="P523" s="234">
        <f>P330*0.535</f>
        <v>6.8949803431372549</v>
      </c>
      <c r="Q523" s="234">
        <f>Q330*0.535</f>
        <v>6.8878102941176476</v>
      </c>
      <c r="R523" s="234">
        <f>R330*0.535</f>
        <v>7.0210658616019961</v>
      </c>
      <c r="S523" s="234">
        <f>S330*0.535</f>
        <v>7.1723506130051673</v>
      </c>
      <c r="T523" s="216"/>
      <c r="U523" s="233" t="s">
        <v>187</v>
      </c>
      <c r="V523" s="234">
        <f>V330*0.535</f>
        <v>6.8906374019607846</v>
      </c>
      <c r="W523" s="234">
        <f>W330*0.535</f>
        <v>7.1032660937767709</v>
      </c>
      <c r="X523" s="216"/>
      <c r="Y523" s="233" t="s">
        <v>187</v>
      </c>
      <c r="Z523" s="234">
        <f>Z330*0.535</f>
        <v>6.9991687354567924</v>
      </c>
    </row>
    <row r="524" spans="1:28">
      <c r="A524" s="270" t="s">
        <v>188</v>
      </c>
      <c r="B524" s="268">
        <f t="shared" ref="B524:M524" si="243">B331*0.54</f>
        <v>0</v>
      </c>
      <c r="C524" s="269">
        <f t="shared" si="243"/>
        <v>0</v>
      </c>
      <c r="D524" s="280">
        <f t="shared" si="243"/>
        <v>6.5985882352941188</v>
      </c>
      <c r="E524" s="269">
        <f t="shared" si="243"/>
        <v>6.2081841176470585</v>
      </c>
      <c r="F524" s="269">
        <f t="shared" si="243"/>
        <v>0</v>
      </c>
      <c r="G524" s="269">
        <f t="shared" si="243"/>
        <v>5.4227647058823534</v>
      </c>
      <c r="H524" s="269">
        <f t="shared" si="243"/>
        <v>5.8945500000000006</v>
      </c>
      <c r="I524" s="269">
        <f t="shared" si="243"/>
        <v>6.443829</v>
      </c>
      <c r="J524" s="269">
        <f t="shared" si="243"/>
        <v>5.7598305882352951</v>
      </c>
      <c r="K524" s="269">
        <f t="shared" si="243"/>
        <v>4.1558823529411768</v>
      </c>
      <c r="L524" s="269">
        <f t="shared" si="243"/>
        <v>0</v>
      </c>
      <c r="M524" s="269">
        <f t="shared" si="243"/>
        <v>0</v>
      </c>
      <c r="N524" s="216"/>
      <c r="O524" s="233" t="s">
        <v>188</v>
      </c>
      <c r="P524" s="234">
        <f>P331*0.54</f>
        <v>6.5985882352941188</v>
      </c>
      <c r="Q524" s="234">
        <f>Q331*0.54</f>
        <v>6.0078600000000009</v>
      </c>
      <c r="R524" s="234">
        <f>R331*0.54</f>
        <v>5.9513395649587277</v>
      </c>
      <c r="S524" s="234">
        <f>S331*0.54</f>
        <v>4.1558823529411768</v>
      </c>
      <c r="T524" s="216"/>
      <c r="U524" s="233" t="s">
        <v>188</v>
      </c>
      <c r="V524" s="234">
        <f>V331*0.54</f>
        <v>6.0455647058823532</v>
      </c>
      <c r="W524" s="234">
        <f>W331*0.54</f>
        <v>5.7498292156862751</v>
      </c>
      <c r="X524" s="216"/>
      <c r="Y524" s="233" t="s">
        <v>188</v>
      </c>
      <c r="Z524" s="234">
        <f>Z331*0.54</f>
        <v>5.7902351658686744</v>
      </c>
    </row>
    <row r="525" spans="1:28">
      <c r="A525" s="270" t="s">
        <v>71</v>
      </c>
      <c r="B525" s="268">
        <f t="shared" ref="B525:M525" si="244">B332*0.465</f>
        <v>4.5821574117647055</v>
      </c>
      <c r="C525" s="269">
        <f t="shared" si="244"/>
        <v>4.6392138235294116</v>
      </c>
      <c r="D525" s="280">
        <f t="shared" si="244"/>
        <v>4.6718230882352945</v>
      </c>
      <c r="E525" s="269">
        <f t="shared" si="244"/>
        <v>4.6376501470588236</v>
      </c>
      <c r="F525" s="269">
        <f t="shared" si="244"/>
        <v>4.651723235294118</v>
      </c>
      <c r="G525" s="269">
        <f t="shared" si="244"/>
        <v>4.7864045588235289</v>
      </c>
      <c r="H525" s="269">
        <f t="shared" si="244"/>
        <v>4.5551509411764703</v>
      </c>
      <c r="I525" s="269">
        <f t="shared" si="244"/>
        <v>4.4960134264705882</v>
      </c>
      <c r="J525" s="269">
        <f t="shared" si="244"/>
        <v>4.5590204705882353</v>
      </c>
      <c r="K525" s="269">
        <f t="shared" si="244"/>
        <v>4.5080719705882366</v>
      </c>
      <c r="L525" s="269">
        <f t="shared" si="244"/>
        <v>4.6098645735294115</v>
      </c>
      <c r="M525" s="269">
        <f t="shared" si="244"/>
        <v>4.7431482816076995</v>
      </c>
      <c r="N525" s="216"/>
      <c r="O525" s="233" t="s">
        <v>71</v>
      </c>
      <c r="P525" s="234">
        <f>P332*0.465</f>
        <v>4.633642941176471</v>
      </c>
      <c r="Q525" s="234">
        <f>Q332*0.465</f>
        <v>4.6996547058823532</v>
      </c>
      <c r="R525" s="234">
        <f>R332*0.465</f>
        <v>4.5349299447351354</v>
      </c>
      <c r="S525" s="234">
        <f>S332*0.465</f>
        <v>4.6097520626580959</v>
      </c>
      <c r="T525" s="216"/>
      <c r="U525" s="233" t="s">
        <v>71</v>
      </c>
      <c r="V525" s="234">
        <f>V332*0.465</f>
        <v>4.6664527941176477</v>
      </c>
      <c r="W525" s="234">
        <f>W332*0.465</f>
        <v>4.5716938819478949</v>
      </c>
      <c r="X525" s="216"/>
      <c r="Y525" s="233" t="s">
        <v>71</v>
      </c>
      <c r="Z525" s="234">
        <f>Z332*0.465</f>
        <v>4.6183478356723455</v>
      </c>
    </row>
    <row r="526" spans="1:28" ht="13.5" thickBot="1">
      <c r="A526" s="271" t="s">
        <v>189</v>
      </c>
      <c r="B526" s="272">
        <f t="shared" ref="B526:M526" si="245">B333*0.516</f>
        <v>6.2910345647058818</v>
      </c>
      <c r="C526" s="281">
        <f t="shared" si="245"/>
        <v>6.2487549411764709</v>
      </c>
      <c r="D526" s="282">
        <f t="shared" si="245"/>
        <v>6.242067176470588</v>
      </c>
      <c r="E526" s="281">
        <f t="shared" si="245"/>
        <v>6.1866680000000001</v>
      </c>
      <c r="F526" s="281">
        <f t="shared" si="245"/>
        <v>6.2521089411764708</v>
      </c>
      <c r="G526" s="281">
        <f t="shared" si="245"/>
        <v>6.3373298823529423</v>
      </c>
      <c r="H526" s="281">
        <f t="shared" si="245"/>
        <v>6.2028359999999996</v>
      </c>
      <c r="I526" s="281">
        <f t="shared" si="245"/>
        <v>6.2791412705882346</v>
      </c>
      <c r="J526" s="281">
        <f t="shared" si="245"/>
        <v>6.2947209294117643</v>
      </c>
      <c r="K526" s="281">
        <f t="shared" si="245"/>
        <v>6.2529011529411767</v>
      </c>
      <c r="L526" s="281">
        <f t="shared" si="245"/>
        <v>6.3565867999999996</v>
      </c>
      <c r="M526" s="281">
        <f t="shared" si="245"/>
        <v>6.4609353969605374</v>
      </c>
      <c r="N526" s="216"/>
      <c r="O526" s="241" t="s">
        <v>189</v>
      </c>
      <c r="P526" s="242">
        <f>P333*0.516</f>
        <v>6.2584021176470586</v>
      </c>
      <c r="Q526" s="242">
        <f>Q333*0.516</f>
        <v>6.267760941176471</v>
      </c>
      <c r="R526" s="242">
        <f>R333*0.516</f>
        <v>6.2594939461548655</v>
      </c>
      <c r="S526" s="242">
        <f>S333*0.516</f>
        <v>6.3534313114462133</v>
      </c>
      <c r="T526" s="216"/>
      <c r="U526" s="241" t="s">
        <v>189</v>
      </c>
      <c r="V526" s="242">
        <f>V333*0.516</f>
        <v>6.263187764705882</v>
      </c>
      <c r="W526" s="242">
        <f>W333*0.516</f>
        <v>6.306518425184616</v>
      </c>
      <c r="X526" s="216"/>
      <c r="Y526" s="241" t="s">
        <v>189</v>
      </c>
      <c r="Z526" s="242">
        <f>Z333*0.516</f>
        <v>6.2851311104702576</v>
      </c>
      <c r="AB526" s="273"/>
    </row>
    <row r="528" spans="1:28" ht="16.5" thickBot="1">
      <c r="A528" s="217">
        <v>2017</v>
      </c>
      <c r="B528" s="216"/>
      <c r="C528" s="216" t="s">
        <v>196</v>
      </c>
      <c r="D528" s="216"/>
      <c r="E528" s="216"/>
      <c r="F528" s="216"/>
      <c r="G528" s="216"/>
      <c r="H528" s="216"/>
      <c r="I528" s="216"/>
      <c r="J528" s="216"/>
      <c r="K528" s="216"/>
      <c r="L528" s="216"/>
      <c r="M528" s="215" t="s">
        <v>94</v>
      </c>
      <c r="N528" s="216"/>
      <c r="O528" s="217">
        <v>2017</v>
      </c>
      <c r="P528" s="218" t="s">
        <v>163</v>
      </c>
      <c r="Q528" s="218"/>
      <c r="R528" s="218"/>
      <c r="S528" s="218"/>
      <c r="T528" s="216"/>
      <c r="U528" s="217">
        <v>2017</v>
      </c>
      <c r="V528" s="218" t="s">
        <v>164</v>
      </c>
      <c r="W528" s="218"/>
      <c r="X528" s="216"/>
      <c r="Y528" s="217">
        <v>2017</v>
      </c>
      <c r="Z528" s="216"/>
    </row>
    <row r="529" spans="1:26" ht="13.5" thickBot="1">
      <c r="A529" s="222"/>
      <c r="B529" s="248" t="s">
        <v>166</v>
      </c>
      <c r="C529" s="248" t="s">
        <v>167</v>
      </c>
      <c r="D529" s="248" t="s">
        <v>168</v>
      </c>
      <c r="E529" s="248" t="s">
        <v>169</v>
      </c>
      <c r="F529" s="248" t="s">
        <v>170</v>
      </c>
      <c r="G529" s="248" t="s">
        <v>171</v>
      </c>
      <c r="H529" s="248" t="s">
        <v>172</v>
      </c>
      <c r="I529" s="248" t="s">
        <v>173</v>
      </c>
      <c r="J529" s="248" t="s">
        <v>174</v>
      </c>
      <c r="K529" s="248" t="s">
        <v>175</v>
      </c>
      <c r="L529" s="248" t="s">
        <v>176</v>
      </c>
      <c r="M529" s="249" t="s">
        <v>177</v>
      </c>
      <c r="N529" s="216"/>
      <c r="O529" s="251"/>
      <c r="P529" s="248" t="s">
        <v>178</v>
      </c>
      <c r="Q529" s="248" t="s">
        <v>179</v>
      </c>
      <c r="R529" s="248" t="s">
        <v>180</v>
      </c>
      <c r="S529" s="249" t="s">
        <v>181</v>
      </c>
      <c r="T529" s="216"/>
      <c r="U529" s="251"/>
      <c r="V529" s="248" t="s">
        <v>182</v>
      </c>
      <c r="W529" s="249" t="s">
        <v>183</v>
      </c>
      <c r="X529" s="216"/>
      <c r="Y529" s="222"/>
      <c r="Z529" s="249" t="s">
        <v>184</v>
      </c>
    </row>
    <row r="530" spans="1:26" ht="13.5" thickBot="1">
      <c r="A530" s="252" t="s">
        <v>185</v>
      </c>
      <c r="B530" s="274">
        <f t="shared" ref="B530:M530" si="246">B337*0.507</f>
        <v>6.3757343467059062</v>
      </c>
      <c r="C530" s="274">
        <f t="shared" si="246"/>
        <v>6.3392273468395119</v>
      </c>
      <c r="D530" s="275">
        <f t="shared" si="246"/>
        <v>6.2723321784795028</v>
      </c>
      <c r="E530" s="274">
        <f t="shared" si="246"/>
        <v>6.1314847971813577</v>
      </c>
      <c r="F530" s="274">
        <f t="shared" si="246"/>
        <v>6.3007473439470747</v>
      </c>
      <c r="G530" s="274">
        <f t="shared" si="246"/>
        <v>6.2963271885737031</v>
      </c>
      <c r="H530" s="274">
        <f t="shared" si="246"/>
        <v>6.2056090091467491</v>
      </c>
      <c r="I530" s="274">
        <f t="shared" si="246"/>
        <v>6.3769514932866009</v>
      </c>
      <c r="J530" s="274">
        <f t="shared" si="246"/>
        <v>6.4801798565347033</v>
      </c>
      <c r="K530" s="274">
        <f t="shared" si="246"/>
        <v>6.5777367493489489</v>
      </c>
      <c r="L530" s="274">
        <f t="shared" si="246"/>
        <v>6.6936790917504041</v>
      </c>
      <c r="M530" s="276">
        <f t="shared" si="246"/>
        <v>6.7226032319267146</v>
      </c>
      <c r="N530" s="216"/>
      <c r="O530" s="255" t="s">
        <v>185</v>
      </c>
      <c r="P530" s="231">
        <f>P337*0.507</f>
        <v>6.3219899582297092</v>
      </c>
      <c r="Q530" s="231">
        <f>Q337*0.507</f>
        <v>6.28609342282674</v>
      </c>
      <c r="R530" s="231">
        <f>R337*0.507</f>
        <v>6.351054139057422</v>
      </c>
      <c r="S530" s="231">
        <f>S337*0.507</f>
        <v>6.6642182761925204</v>
      </c>
      <c r="T530" s="216"/>
      <c r="U530" s="255" t="s">
        <v>185</v>
      </c>
      <c r="V530" s="231">
        <f>V337*0.507</f>
        <v>6.3040903493040465</v>
      </c>
      <c r="W530" s="231">
        <f>W337*0.507</f>
        <v>6.505057053543057</v>
      </c>
      <c r="X530" s="216"/>
      <c r="Y530" s="255" t="s">
        <v>185</v>
      </c>
      <c r="Z530" s="231">
        <f>Z337*0.507</f>
        <v>6.403627708768826</v>
      </c>
    </row>
    <row r="531" spans="1:26">
      <c r="A531" s="267" t="s">
        <v>190</v>
      </c>
      <c r="B531" s="277">
        <f t="shared" ref="B531:M532" si="247">B338*0.539</f>
        <v>6.7957457316612278</v>
      </c>
      <c r="C531" s="278">
        <f t="shared" si="247"/>
        <v>6.8539480097445251</v>
      </c>
      <c r="D531" s="279">
        <f t="shared" si="247"/>
        <v>6.6704057547728155</v>
      </c>
      <c r="E531" s="278">
        <f t="shared" si="247"/>
        <v>6.4915063453984798</v>
      </c>
      <c r="F531" s="278">
        <f t="shared" si="247"/>
        <v>6.6550829379602572</v>
      </c>
      <c r="G531" s="278">
        <f t="shared" si="247"/>
        <v>6.5138897607760402</v>
      </c>
      <c r="H531" s="278">
        <f t="shared" si="247"/>
        <v>6.8701608631322753</v>
      </c>
      <c r="I531" s="278">
        <f t="shared" si="247"/>
        <v>7.0794587658490657</v>
      </c>
      <c r="J531" s="278">
        <f t="shared" si="247"/>
        <v>6.7656061783264132</v>
      </c>
      <c r="K531" s="278">
        <f t="shared" si="247"/>
        <v>7.0534951683483795</v>
      </c>
      <c r="L531" s="278">
        <f t="shared" si="247"/>
        <v>7.2588913372950152</v>
      </c>
      <c r="M531" s="278">
        <f t="shared" si="247"/>
        <v>7.3796305800162969</v>
      </c>
      <c r="N531" s="216"/>
      <c r="O531" s="259" t="s">
        <v>190</v>
      </c>
      <c r="P531" s="237">
        <f t="shared" ref="P531:S532" si="248">P338*0.539</f>
        <v>6.775939891230867</v>
      </c>
      <c r="Q531" s="237">
        <f t="shared" si="248"/>
        <v>6.5965527015325645</v>
      </c>
      <c r="R531" s="237">
        <f t="shared" si="248"/>
        <v>6.9233973184362698</v>
      </c>
      <c r="S531" s="237">
        <f t="shared" si="248"/>
        <v>7.2156960377510098</v>
      </c>
      <c r="T531" s="216"/>
      <c r="U531" s="259" t="s">
        <v>190</v>
      </c>
      <c r="V531" s="237">
        <f>V338*0.539</f>
        <v>6.7081490443894181</v>
      </c>
      <c r="W531" s="237">
        <f>W338*0.539</f>
        <v>7.0488745673030877</v>
      </c>
      <c r="X531" s="216"/>
      <c r="Y531" s="256" t="s">
        <v>190</v>
      </c>
      <c r="Z531" s="237">
        <f>Z338*0.539</f>
        <v>6.9375788658498498</v>
      </c>
    </row>
    <row r="532" spans="1:26">
      <c r="A532" s="270" t="s">
        <v>186</v>
      </c>
      <c r="B532" s="268">
        <f t="shared" si="247"/>
        <v>7.3201340834890942</v>
      </c>
      <c r="C532" s="269">
        <f t="shared" si="247"/>
        <v>7.2241010975875675</v>
      </c>
      <c r="D532" s="280">
        <f t="shared" si="247"/>
        <v>7.0821994797961763</v>
      </c>
      <c r="E532" s="269">
        <f t="shared" si="247"/>
        <v>6.9260655906473243</v>
      </c>
      <c r="F532" s="269">
        <f t="shared" si="247"/>
        <v>7.06439608177533</v>
      </c>
      <c r="G532" s="269">
        <f t="shared" si="247"/>
        <v>7.0164933193182186</v>
      </c>
      <c r="H532" s="269">
        <f t="shared" si="247"/>
        <v>7.0068248130795956</v>
      </c>
      <c r="I532" s="269">
        <f t="shared" si="247"/>
        <v>7.2679714181448078</v>
      </c>
      <c r="J532" s="269">
        <f t="shared" si="247"/>
        <v>7.370328437438884</v>
      </c>
      <c r="K532" s="269">
        <f t="shared" si="247"/>
        <v>7.5316019742958185</v>
      </c>
      <c r="L532" s="269">
        <f t="shared" si="247"/>
        <v>7.6792531572540241</v>
      </c>
      <c r="M532" s="269">
        <f t="shared" si="247"/>
        <v>7.6318801408568415</v>
      </c>
      <c r="N532" s="216"/>
      <c r="O532" s="233" t="s">
        <v>186</v>
      </c>
      <c r="P532" s="234">
        <f t="shared" si="248"/>
        <v>7.1945413578334279</v>
      </c>
      <c r="Q532" s="234">
        <f t="shared" si="248"/>
        <v>7.0476395716859148</v>
      </c>
      <c r="R532" s="234">
        <f t="shared" si="248"/>
        <v>7.215826808263694</v>
      </c>
      <c r="S532" s="234">
        <f t="shared" si="248"/>
        <v>7.6187057787862278</v>
      </c>
      <c r="T532" s="216"/>
      <c r="U532" s="233" t="s">
        <v>186</v>
      </c>
      <c r="V532" s="234">
        <f>V339*0.539</f>
        <v>7.1225263436376798</v>
      </c>
      <c r="W532" s="234">
        <f>W339*0.539</f>
        <v>7.4170657086392016</v>
      </c>
      <c r="X532" s="216"/>
      <c r="Y532" s="233" t="s">
        <v>186</v>
      </c>
      <c r="Z532" s="234">
        <f>Z339*0.539</f>
        <v>7.2672070886742874</v>
      </c>
    </row>
    <row r="533" spans="1:26">
      <c r="A533" s="270" t="s">
        <v>187</v>
      </c>
      <c r="B533" s="268">
        <f t="shared" ref="B533:M533" si="249">B340*0.535</f>
        <v>7.2602228956775408</v>
      </c>
      <c r="C533" s="269">
        <f t="shared" si="249"/>
        <v>7.139612189575864</v>
      </c>
      <c r="D533" s="280">
        <f t="shared" si="249"/>
        <v>6.9836800457803427</v>
      </c>
      <c r="E533" s="269">
        <f t="shared" si="249"/>
        <v>6.8328853052791869</v>
      </c>
      <c r="F533" s="269">
        <f t="shared" si="249"/>
        <v>6.9441120536442504</v>
      </c>
      <c r="G533" s="269">
        <f t="shared" si="249"/>
        <v>6.8863884263083044</v>
      </c>
      <c r="H533" s="269">
        <f t="shared" si="249"/>
        <v>6.8863366734697022</v>
      </c>
      <c r="I533" s="269">
        <f t="shared" si="249"/>
        <v>7.1420598405818305</v>
      </c>
      <c r="J533" s="269">
        <f t="shared" si="249"/>
        <v>7.2451899701938007</v>
      </c>
      <c r="K533" s="269">
        <f t="shared" si="249"/>
        <v>7.4089761627556276</v>
      </c>
      <c r="L533" s="269">
        <f t="shared" si="249"/>
        <v>7.5315482938243044</v>
      </c>
      <c r="M533" s="269">
        <f t="shared" si="249"/>
        <v>7.4716624201794151</v>
      </c>
      <c r="N533" s="216"/>
      <c r="O533" s="233" t="s">
        <v>187</v>
      </c>
      <c r="P533" s="234">
        <f>P340*0.535</f>
        <v>7.1095792266788047</v>
      </c>
      <c r="Q533" s="234">
        <f>Q340*0.535</f>
        <v>6.9320871667542932</v>
      </c>
      <c r="R533" s="234">
        <f>R340*0.535</f>
        <v>7.0850512126066292</v>
      </c>
      <c r="S533" s="234">
        <f>S340*0.535</f>
        <v>7.4761238197306978</v>
      </c>
      <c r="T533" s="216"/>
      <c r="U533" s="233" t="s">
        <v>187</v>
      </c>
      <c r="V533" s="234">
        <f>V340*0.535</f>
        <v>7.0160454819270743</v>
      </c>
      <c r="W533" s="234">
        <f>W340*0.535</f>
        <v>7.2569314099036237</v>
      </c>
      <c r="X533" s="216"/>
      <c r="Y533" s="233" t="s">
        <v>187</v>
      </c>
      <c r="Z533" s="234">
        <f>Z340*0.535</f>
        <v>7.1229468473569471</v>
      </c>
    </row>
    <row r="534" spans="1:26">
      <c r="A534" s="270" t="s">
        <v>188</v>
      </c>
      <c r="B534" s="268">
        <f t="shared" ref="B534:M534" si="250">B341*0.54</f>
        <v>7.8331764705882359</v>
      </c>
      <c r="C534" s="269">
        <f t="shared" si="250"/>
        <v>0</v>
      </c>
      <c r="D534" s="280">
        <f t="shared" si="250"/>
        <v>6.6578267973856198</v>
      </c>
      <c r="E534" s="269">
        <f t="shared" si="250"/>
        <v>0</v>
      </c>
      <c r="F534" s="269">
        <f t="shared" si="250"/>
        <v>6.999882352941178</v>
      </c>
      <c r="G534" s="269">
        <f t="shared" si="250"/>
        <v>7.4513414634146358</v>
      </c>
      <c r="H534" s="269">
        <f t="shared" si="250"/>
        <v>0</v>
      </c>
      <c r="I534" s="269">
        <f t="shared" si="250"/>
        <v>0</v>
      </c>
      <c r="J534" s="269">
        <f t="shared" si="250"/>
        <v>0</v>
      </c>
      <c r="K534" s="269">
        <f t="shared" si="250"/>
        <v>6.5486911764705882</v>
      </c>
      <c r="L534" s="269">
        <f t="shared" si="250"/>
        <v>0</v>
      </c>
      <c r="M534" s="269">
        <f t="shared" si="250"/>
        <v>0</v>
      </c>
      <c r="N534" s="216"/>
      <c r="O534" s="233" t="s">
        <v>188</v>
      </c>
      <c r="P534" s="234">
        <f>P341*0.54</f>
        <v>6.8257338935574214</v>
      </c>
      <c r="Q534" s="234">
        <f>Q341*0.54</f>
        <v>7.3168313859790501</v>
      </c>
      <c r="R534" s="234">
        <f>R341*0.54</f>
        <v>0</v>
      </c>
      <c r="S534" s="234">
        <f>S341*0.54</f>
        <v>6.5486911764705882</v>
      </c>
      <c r="T534" s="216"/>
      <c r="U534" s="233" t="s">
        <v>188</v>
      </c>
      <c r="V534" s="234">
        <f>V341*0.54</f>
        <v>7.1238637642167042</v>
      </c>
      <c r="W534" s="234">
        <f>W341*0.54</f>
        <v>6.5486911764705882</v>
      </c>
      <c r="X534" s="216"/>
      <c r="Y534" s="233" t="s">
        <v>188</v>
      </c>
      <c r="Z534" s="234">
        <f>Z341*0.54</f>
        <v>6.9857496515193747</v>
      </c>
    </row>
    <row r="535" spans="1:26">
      <c r="A535" s="270" t="s">
        <v>71</v>
      </c>
      <c r="B535" s="268">
        <f t="shared" ref="B535:M535" si="251">B342*0.465</f>
        <v>4.8059290643822017</v>
      </c>
      <c r="C535" s="269">
        <f t="shared" si="251"/>
        <v>4.8750839484785944</v>
      </c>
      <c r="D535" s="280">
        <f t="shared" si="251"/>
        <v>4.9389772649635288</v>
      </c>
      <c r="E535" s="269">
        <f t="shared" si="251"/>
        <v>4.8843628631874791</v>
      </c>
      <c r="F535" s="269">
        <f t="shared" si="251"/>
        <v>5.0224709916228365</v>
      </c>
      <c r="G535" s="269">
        <f t="shared" si="251"/>
        <v>5.1095977225464519</v>
      </c>
      <c r="H535" s="269">
        <f t="shared" si="251"/>
        <v>4.990275926428664</v>
      </c>
      <c r="I535" s="269">
        <f t="shared" si="251"/>
        <v>5.0309127381216845</v>
      </c>
      <c r="J535" s="269">
        <f t="shared" si="251"/>
        <v>5.1982716925900414</v>
      </c>
      <c r="K535" s="269">
        <f t="shared" si="251"/>
        <v>5.3061627023498579</v>
      </c>
      <c r="L535" s="269">
        <f t="shared" si="251"/>
        <v>5.3768916561279125</v>
      </c>
      <c r="M535" s="269">
        <f t="shared" si="251"/>
        <v>5.3719854385077301</v>
      </c>
      <c r="N535" s="216"/>
      <c r="O535" s="233" t="s">
        <v>71</v>
      </c>
      <c r="P535" s="234">
        <f>P342*0.465</f>
        <v>4.8813032931044402</v>
      </c>
      <c r="Q535" s="234">
        <f>Q342*0.465</f>
        <v>5.0403241710974589</v>
      </c>
      <c r="R535" s="234">
        <f>R342*0.465</f>
        <v>5.0699890693316574</v>
      </c>
      <c r="S535" s="234">
        <f>S342*0.465</f>
        <v>5.3517339345812864</v>
      </c>
      <c r="T535" s="216"/>
      <c r="U535" s="233" t="s">
        <v>71</v>
      </c>
      <c r="V535" s="234">
        <f>V342*0.465</f>
        <v>4.9600781182263711</v>
      </c>
      <c r="W535" s="234">
        <f>W342*0.465</f>
        <v>5.2129034563299221</v>
      </c>
      <c r="X535" s="216"/>
      <c r="Y535" s="233" t="s">
        <v>71</v>
      </c>
      <c r="Z535" s="234">
        <f>Z342*0.465</f>
        <v>5.0942375319134401</v>
      </c>
    </row>
    <row r="536" spans="1:26" ht="13.5" thickBot="1">
      <c r="A536" s="271" t="s">
        <v>189</v>
      </c>
      <c r="B536" s="272">
        <f t="shared" ref="B536:M536" si="252">B343*0.516</f>
        <v>6.5195491255421496</v>
      </c>
      <c r="C536" s="281">
        <f t="shared" si="252"/>
        <v>6.5268942578256235</v>
      </c>
      <c r="D536" s="282">
        <f t="shared" si="252"/>
        <v>6.4942316067159771</v>
      </c>
      <c r="E536" s="281">
        <f t="shared" si="252"/>
        <v>6.3250191512222891</v>
      </c>
      <c r="F536" s="281">
        <f t="shared" si="252"/>
        <v>6.495390157051192</v>
      </c>
      <c r="G536" s="281">
        <f t="shared" si="252"/>
        <v>6.5309354230328038</v>
      </c>
      <c r="H536" s="281">
        <f t="shared" si="252"/>
        <v>6.4558257601049505</v>
      </c>
      <c r="I536" s="281">
        <f t="shared" si="252"/>
        <v>6.5553685198349303</v>
      </c>
      <c r="J536" s="281">
        <f t="shared" si="252"/>
        <v>6.6053586678251586</v>
      </c>
      <c r="K536" s="281">
        <f t="shared" si="252"/>
        <v>6.7086718150743181</v>
      </c>
      <c r="L536" s="281">
        <f t="shared" si="252"/>
        <v>6.7802737076557351</v>
      </c>
      <c r="M536" s="281">
        <f t="shared" si="252"/>
        <v>6.8403597442432824</v>
      </c>
      <c r="N536" s="216"/>
      <c r="O536" s="241" t="s">
        <v>189</v>
      </c>
      <c r="P536" s="242">
        <f>P343*0.516</f>
        <v>6.5110891058542055</v>
      </c>
      <c r="Q536" s="242">
        <f>Q343*0.516</f>
        <v>6.4969116852293762</v>
      </c>
      <c r="R536" s="242">
        <f>R343*0.516</f>
        <v>6.5338013108937156</v>
      </c>
      <c r="S536" s="242">
        <f>S343*0.516</f>
        <v>6.7724651494105679</v>
      </c>
      <c r="T536" s="216"/>
      <c r="U536" s="241" t="s">
        <v>189</v>
      </c>
      <c r="V536" s="242">
        <f>V343*0.516</f>
        <v>6.5039350325899727</v>
      </c>
      <c r="W536" s="242">
        <f>W343*0.516</f>
        <v>6.6477657612749734</v>
      </c>
      <c r="X536" s="216"/>
      <c r="Y536" s="241" t="s">
        <v>189</v>
      </c>
      <c r="Z536" s="242">
        <f>Z343*0.516</f>
        <v>6.5732149619844158</v>
      </c>
    </row>
    <row r="539" spans="1:26" ht="16.5" thickBot="1">
      <c r="A539" s="217">
        <v>2018</v>
      </c>
      <c r="B539" s="216"/>
      <c r="C539" s="216" t="s">
        <v>196</v>
      </c>
      <c r="D539" s="216"/>
      <c r="E539" s="216"/>
      <c r="F539" s="216"/>
      <c r="G539" s="216"/>
      <c r="H539" s="216"/>
      <c r="I539" s="216"/>
      <c r="J539" s="216"/>
      <c r="K539" s="216"/>
      <c r="L539" s="216"/>
      <c r="M539" s="215" t="s">
        <v>94</v>
      </c>
      <c r="N539" s="216"/>
      <c r="O539" s="217">
        <v>2018</v>
      </c>
      <c r="P539" s="218" t="s">
        <v>163</v>
      </c>
      <c r="Q539" s="218"/>
      <c r="R539" s="218"/>
      <c r="S539" s="218"/>
      <c r="T539" s="216"/>
      <c r="U539" s="217">
        <v>2018</v>
      </c>
      <c r="V539" s="218" t="s">
        <v>164</v>
      </c>
      <c r="W539" s="218"/>
      <c r="X539" s="216"/>
      <c r="Y539" s="217">
        <v>2018</v>
      </c>
      <c r="Z539" s="216"/>
    </row>
    <row r="540" spans="1:26" ht="13.5" thickBot="1">
      <c r="A540" s="222"/>
      <c r="B540" s="248" t="s">
        <v>166</v>
      </c>
      <c r="C540" s="248" t="s">
        <v>167</v>
      </c>
      <c r="D540" s="248" t="s">
        <v>168</v>
      </c>
      <c r="E540" s="248" t="s">
        <v>169</v>
      </c>
      <c r="F540" s="248" t="s">
        <v>170</v>
      </c>
      <c r="G540" s="248" t="s">
        <v>171</v>
      </c>
      <c r="H540" s="248" t="s">
        <v>172</v>
      </c>
      <c r="I540" s="248" t="s">
        <v>173</v>
      </c>
      <c r="J540" s="248" t="s">
        <v>174</v>
      </c>
      <c r="K540" s="248" t="s">
        <v>175</v>
      </c>
      <c r="L540" s="248" t="s">
        <v>176</v>
      </c>
      <c r="M540" s="249" t="s">
        <v>177</v>
      </c>
      <c r="N540" s="216"/>
      <c r="O540" s="251"/>
      <c r="P540" s="248" t="s">
        <v>178</v>
      </c>
      <c r="Q540" s="248" t="s">
        <v>179</v>
      </c>
      <c r="R540" s="248" t="s">
        <v>180</v>
      </c>
      <c r="S540" s="249" t="s">
        <v>181</v>
      </c>
      <c r="T540" s="216"/>
      <c r="U540" s="251"/>
      <c r="V540" s="248" t="s">
        <v>182</v>
      </c>
      <c r="W540" s="249" t="s">
        <v>183</v>
      </c>
      <c r="X540" s="216"/>
      <c r="Y540" s="222"/>
      <c r="Z540" s="249" t="s">
        <v>184</v>
      </c>
    </row>
    <row r="541" spans="1:26" ht="13.5" thickBot="1">
      <c r="A541" s="252" t="s">
        <v>185</v>
      </c>
      <c r="B541" s="274">
        <f>B347*0.518</f>
        <v>6.8432943646691546</v>
      </c>
      <c r="C541" s="274">
        <f t="shared" ref="C541:M541" si="253">C347*0.518</f>
        <v>6.8727735934073451</v>
      </c>
      <c r="D541" s="275">
        <f t="shared" si="253"/>
        <v>6.8463987427915418</v>
      </c>
      <c r="E541" s="274">
        <f t="shared" si="253"/>
        <v>6.863979760543887</v>
      </c>
      <c r="F541" s="274">
        <f t="shared" si="253"/>
        <v>6.8792493818730485</v>
      </c>
      <c r="G541" s="274">
        <f t="shared" si="253"/>
        <v>6.8491745558618478</v>
      </c>
      <c r="H541" s="274">
        <f t="shared" si="253"/>
        <v>6.6998408493917854</v>
      </c>
      <c r="I541" s="274">
        <f t="shared" si="253"/>
        <v>6.7583664385116364</v>
      </c>
      <c r="J541" s="274">
        <f t="shared" si="253"/>
        <v>6.7134042219353232</v>
      </c>
      <c r="K541" s="274">
        <f t="shared" si="253"/>
        <v>6.7467487348204545</v>
      </c>
      <c r="L541" s="274">
        <f t="shared" si="253"/>
        <v>6.646571081000137</v>
      </c>
      <c r="M541" s="276">
        <f t="shared" si="253"/>
        <v>6.6540568592754337</v>
      </c>
      <c r="N541" s="216"/>
      <c r="O541" s="255" t="s">
        <v>185</v>
      </c>
      <c r="P541" s="231">
        <f>P347*0.518</f>
        <v>6.853254484383446</v>
      </c>
      <c r="Q541" s="231">
        <f>Q347*0.518</f>
        <v>6.8635923848100955</v>
      </c>
      <c r="R541" s="231">
        <f>R347*0.518</f>
        <v>6.7250527077031075</v>
      </c>
      <c r="S541" s="231">
        <f>S347*0.518</f>
        <v>6.687597688957049</v>
      </c>
      <c r="T541" s="216"/>
      <c r="U541" s="255" t="s">
        <v>185</v>
      </c>
      <c r="V541" s="231">
        <f>V347*0.518</f>
        <v>6.8584250635498991</v>
      </c>
      <c r="W541" s="231">
        <f>W347*0.518</f>
        <v>6.7069252940501061</v>
      </c>
      <c r="X541" s="216"/>
      <c r="Y541" s="255" t="s">
        <v>185</v>
      </c>
      <c r="Z541" s="231">
        <f>Z347*0.518</f>
        <v>6.7862603363820293</v>
      </c>
    </row>
    <row r="542" spans="1:26">
      <c r="A542" s="267" t="s">
        <v>190</v>
      </c>
      <c r="B542" s="277">
        <f>B348*0.539</f>
        <v>7.1487559262081026</v>
      </c>
      <c r="C542" s="278">
        <f t="shared" ref="C542:M542" si="254">C348*0.539</f>
        <v>7.1266026720967215</v>
      </c>
      <c r="D542" s="279">
        <f t="shared" si="254"/>
        <v>7.0925249307626146</v>
      </c>
      <c r="E542" s="278">
        <f t="shared" si="254"/>
        <v>7.3169613222711547</v>
      </c>
      <c r="F542" s="278">
        <f t="shared" si="254"/>
        <v>7.1750694836458573</v>
      </c>
      <c r="G542" s="278">
        <f t="shared" si="254"/>
        <v>7.0787165146129363</v>
      </c>
      <c r="H542" s="278">
        <f t="shared" si="254"/>
        <v>6.7786348614730922</v>
      </c>
      <c r="I542" s="278">
        <f t="shared" si="254"/>
        <v>7.2410640317626092</v>
      </c>
      <c r="J542" s="278">
        <f t="shared" si="254"/>
        <v>7.1003677772543101</v>
      </c>
      <c r="K542" s="278">
        <f t="shared" si="254"/>
        <v>7.2968264822968605</v>
      </c>
      <c r="L542" s="278">
        <f t="shared" si="254"/>
        <v>6.9340442072981556</v>
      </c>
      <c r="M542" s="278">
        <f t="shared" si="254"/>
        <v>7.3727961748365987</v>
      </c>
      <c r="N542" s="216"/>
      <c r="O542" s="259" t="s">
        <v>190</v>
      </c>
      <c r="P542" s="237">
        <f>P348*0.539</f>
        <v>7.1233843648775066</v>
      </c>
      <c r="Q542" s="237">
        <f>Q348*0.539</f>
        <v>7.2109807006816258</v>
      </c>
      <c r="R542" s="237">
        <f>R348*0.539</f>
        <v>7.074471543224357</v>
      </c>
      <c r="S542" s="237">
        <f>S348*0.539</f>
        <v>7.2108642793440438</v>
      </c>
      <c r="T542" s="216"/>
      <c r="U542" s="259" t="s">
        <v>190</v>
      </c>
      <c r="V542" s="237">
        <f>V348*0.539</f>
        <v>7.1636652881929237</v>
      </c>
      <c r="W542" s="237">
        <f>W348*0.539</f>
        <v>7.1431909097890118</v>
      </c>
      <c r="X542" s="216"/>
      <c r="Y542" s="256" t="s">
        <v>190</v>
      </c>
      <c r="Z542" s="237">
        <f>Z348*0.539</f>
        <v>7.1514993645621665</v>
      </c>
    </row>
    <row r="543" spans="1:26">
      <c r="A543" s="270" t="s">
        <v>186</v>
      </c>
      <c r="B543" s="268">
        <f>B349*0.533</f>
        <v>7.5052399608405969</v>
      </c>
      <c r="C543" s="269">
        <f t="shared" ref="C543:M545" si="255">C349*0.533</f>
        <v>7.4723608245158122</v>
      </c>
      <c r="D543" s="280">
        <f t="shared" si="255"/>
        <v>7.4113664477804253</v>
      </c>
      <c r="E543" s="269">
        <f t="shared" si="255"/>
        <v>7.4289848899835347</v>
      </c>
      <c r="F543" s="269">
        <f t="shared" si="255"/>
        <v>7.4180227241459775</v>
      </c>
      <c r="G543" s="269">
        <f t="shared" si="255"/>
        <v>7.3906700612614609</v>
      </c>
      <c r="H543" s="269">
        <f t="shared" si="255"/>
        <v>7.3205952103034919</v>
      </c>
      <c r="I543" s="269">
        <f t="shared" si="255"/>
        <v>7.4649776075804564</v>
      </c>
      <c r="J543" s="269">
        <f t="shared" si="255"/>
        <v>7.4082369647902047</v>
      </c>
      <c r="K543" s="269">
        <f t="shared" si="255"/>
        <v>7.462466155843912</v>
      </c>
      <c r="L543" s="269">
        <f t="shared" si="255"/>
        <v>7.3900829997120772</v>
      </c>
      <c r="M543" s="269">
        <f t="shared" si="255"/>
        <v>7.3631622936410421</v>
      </c>
      <c r="N543" s="216"/>
      <c r="O543" s="233" t="s">
        <v>186</v>
      </c>
      <c r="P543" s="234">
        <f>P349*0.533</f>
        <v>7.4638140987456225</v>
      </c>
      <c r="Q543" s="234">
        <f t="shared" ref="Q543:S544" si="256">Q349*0.533</f>
        <v>7.4119634653662834</v>
      </c>
      <c r="R543" s="234">
        <f t="shared" si="256"/>
        <v>7.4004940677809676</v>
      </c>
      <c r="S543" s="234">
        <f t="shared" si="256"/>
        <v>7.4106405610293633</v>
      </c>
      <c r="T543" s="216"/>
      <c r="U543" s="233" t="s">
        <v>186</v>
      </c>
      <c r="V543" s="234">
        <f>V349*0.533</f>
        <v>7.4385458230182815</v>
      </c>
      <c r="W543" s="234">
        <f>W349*0.533</f>
        <v>7.4053304105383413</v>
      </c>
      <c r="X543" s="216"/>
      <c r="Y543" s="233" t="s">
        <v>186</v>
      </c>
      <c r="Z543" s="234">
        <f>Z349*0.533</f>
        <v>7.4235547874208283</v>
      </c>
    </row>
    <row r="544" spans="1:26">
      <c r="A544" s="270" t="s">
        <v>187</v>
      </c>
      <c r="B544" s="268">
        <f>B350*0.533</f>
        <v>7.4176213311549741</v>
      </c>
      <c r="C544" s="269">
        <f t="shared" si="255"/>
        <v>7.4110290540404922</v>
      </c>
      <c r="D544" s="280">
        <f t="shared" si="255"/>
        <v>7.3556207581652826</v>
      </c>
      <c r="E544" s="269">
        <f t="shared" si="255"/>
        <v>7.3866609115305861</v>
      </c>
      <c r="F544" s="269">
        <f t="shared" si="255"/>
        <v>7.3673829590192046</v>
      </c>
      <c r="G544" s="269">
        <f t="shared" si="255"/>
        <v>7.3392854188679566</v>
      </c>
      <c r="H544" s="269">
        <f t="shared" si="255"/>
        <v>7.2708168673237914</v>
      </c>
      <c r="I544" s="269">
        <f t="shared" si="255"/>
        <v>7.4377867457012057</v>
      </c>
      <c r="J544" s="269">
        <f t="shared" si="255"/>
        <v>7.336660260801267</v>
      </c>
      <c r="K544" s="269">
        <f t="shared" si="255"/>
        <v>7.4003797265997777</v>
      </c>
      <c r="L544" s="269">
        <f t="shared" si="255"/>
        <v>7.3069648656792152</v>
      </c>
      <c r="M544" s="269">
        <f t="shared" si="255"/>
        <v>7.26340368813299</v>
      </c>
      <c r="N544" s="216"/>
      <c r="O544" s="233" t="s">
        <v>187</v>
      </c>
      <c r="P544" s="234">
        <f>P350*0.533</f>
        <v>7.3929595195970617</v>
      </c>
      <c r="Q544" s="234">
        <f t="shared" si="256"/>
        <v>7.3649664475373742</v>
      </c>
      <c r="R544" s="234">
        <f t="shared" si="256"/>
        <v>7.3536500742343254</v>
      </c>
      <c r="S544" s="234">
        <f t="shared" si="256"/>
        <v>7.3268899544362869</v>
      </c>
      <c r="T544" s="216"/>
      <c r="U544" s="233" t="s">
        <v>187</v>
      </c>
      <c r="V544" s="234">
        <f>V350*0.533</f>
        <v>7.3778790360444582</v>
      </c>
      <c r="W544" s="234">
        <f>W350*0.533</f>
        <v>7.3403876787028306</v>
      </c>
      <c r="X544" s="216"/>
      <c r="Y544" s="233" t="s">
        <v>187</v>
      </c>
      <c r="Z544" s="234">
        <f>Z350*0.533</f>
        <v>7.3609333432358666</v>
      </c>
    </row>
    <row r="545" spans="1:30">
      <c r="A545" s="270" t="s">
        <v>188</v>
      </c>
      <c r="B545" s="268">
        <f>B351*0.521</f>
        <v>0</v>
      </c>
      <c r="C545" s="269">
        <f t="shared" ref="C545:L545" si="257">C351*0.521</f>
        <v>5.9605311470588243</v>
      </c>
      <c r="D545" s="280">
        <f t="shared" si="257"/>
        <v>0</v>
      </c>
      <c r="E545" s="269">
        <f t="shared" si="257"/>
        <v>7.1058423823529413</v>
      </c>
      <c r="F545" s="269">
        <f t="shared" si="257"/>
        <v>0</v>
      </c>
      <c r="G545" s="269">
        <f t="shared" si="257"/>
        <v>0</v>
      </c>
      <c r="H545" s="269">
        <f t="shared" si="257"/>
        <v>5.2484620588235291</v>
      </c>
      <c r="I545" s="269">
        <f t="shared" si="257"/>
        <v>5.3161322240896345</v>
      </c>
      <c r="J545" s="269">
        <f t="shared" si="257"/>
        <v>0</v>
      </c>
      <c r="K545" s="269">
        <f t="shared" si="257"/>
        <v>0</v>
      </c>
      <c r="L545" s="269">
        <f t="shared" si="257"/>
        <v>6.0624990196078432</v>
      </c>
      <c r="M545" s="269">
        <f t="shared" si="255"/>
        <v>0</v>
      </c>
      <c r="N545" s="216"/>
      <c r="O545" s="233" t="s">
        <v>188</v>
      </c>
      <c r="P545" s="234">
        <f>P351*0.521</f>
        <v>5.9605311470588243</v>
      </c>
      <c r="Q545" s="234">
        <f>Q351*0.521</f>
        <v>7.1058423823529413</v>
      </c>
      <c r="R545" s="234">
        <f>R351*0.521</f>
        <v>5.2947295671682628</v>
      </c>
      <c r="S545" s="234">
        <f>S351*0.521</f>
        <v>6.0624990196078432</v>
      </c>
      <c r="T545" s="216"/>
      <c r="U545" s="233" t="s">
        <v>188</v>
      </c>
      <c r="V545" s="234">
        <f>V351*0.521</f>
        <v>6.2572439023163673</v>
      </c>
      <c r="W545" s="234">
        <f>W351*0.521</f>
        <v>5.9544686319936355</v>
      </c>
      <c r="X545" s="216"/>
      <c r="Y545" s="233" t="s">
        <v>188</v>
      </c>
      <c r="Z545" s="234">
        <f>Z351*0.521</f>
        <v>5.9724543590395847</v>
      </c>
    </row>
    <row r="546" spans="1:30">
      <c r="A546" s="270" t="s">
        <v>71</v>
      </c>
      <c r="B546" s="268">
        <f>B352*0.487</f>
        <v>5.6005544820905744</v>
      </c>
      <c r="C546" s="269">
        <f t="shared" ref="C546:L546" si="258">C352*0.487</f>
        <v>5.6570146927839842</v>
      </c>
      <c r="D546" s="280">
        <f t="shared" si="258"/>
        <v>5.7270930609124679</v>
      </c>
      <c r="E546" s="269">
        <f t="shared" si="258"/>
        <v>5.7360344011283004</v>
      </c>
      <c r="F546" s="269">
        <f t="shared" si="258"/>
        <v>5.7301981209404103</v>
      </c>
      <c r="G546" s="269">
        <f t="shared" si="258"/>
        <v>5.7248761237753572</v>
      </c>
      <c r="H546" s="269">
        <f t="shared" si="258"/>
        <v>5.5729577003327462</v>
      </c>
      <c r="I546" s="269">
        <f t="shared" si="258"/>
        <v>5.4655996271910441</v>
      </c>
      <c r="J546" s="269">
        <f t="shared" si="258"/>
        <v>5.5169179319816788</v>
      </c>
      <c r="K546" s="269">
        <f t="shared" si="258"/>
        <v>5.5344417104783492</v>
      </c>
      <c r="L546" s="269">
        <f t="shared" si="258"/>
        <v>5.3459454372529045</v>
      </c>
      <c r="M546" s="269">
        <f>M351*0.521</f>
        <v>0</v>
      </c>
      <c r="N546" s="216"/>
      <c r="O546" s="233" t="s">
        <v>71</v>
      </c>
      <c r="P546" s="234">
        <f>P352*0.487</f>
        <v>5.6597914805114611</v>
      </c>
      <c r="Q546" s="234">
        <f>Q352*0.487</f>
        <v>5.7303638639409451</v>
      </c>
      <c r="R546" s="234">
        <f>R352*0.487</f>
        <v>5.5171067540495864</v>
      </c>
      <c r="S546" s="234">
        <f>S352*0.487</f>
        <v>5.4073511132637702</v>
      </c>
      <c r="T546" s="216"/>
      <c r="U546" s="233" t="s">
        <v>71</v>
      </c>
      <c r="V546" s="234">
        <f>V352*0.487</f>
        <v>5.6939485765705635</v>
      </c>
      <c r="W546" s="234">
        <f>W352*0.487</f>
        <v>5.4627979866837277</v>
      </c>
      <c r="X546" s="216"/>
      <c r="Y546" s="233" t="s">
        <v>71</v>
      </c>
      <c r="Z546" s="234">
        <f>Z352*0.487</f>
        <v>5.5743104075825372</v>
      </c>
    </row>
    <row r="547" spans="1:30" ht="13.5" thickBot="1">
      <c r="A547" s="271" t="s">
        <v>189</v>
      </c>
      <c r="B547" s="272">
        <f>B353*0.518</f>
        <v>6.8383878076779316</v>
      </c>
      <c r="C547" s="281">
        <f t="shared" ref="C547:L547" si="259">C353*0.518</f>
        <v>6.8668396764752355</v>
      </c>
      <c r="D547" s="282">
        <f t="shared" si="259"/>
        <v>6.8672994048314582</v>
      </c>
      <c r="E547" s="281">
        <f t="shared" si="259"/>
        <v>6.8856473797276614</v>
      </c>
      <c r="F547" s="281">
        <f t="shared" si="259"/>
        <v>6.8961550947248309</v>
      </c>
      <c r="G547" s="281">
        <f t="shared" si="259"/>
        <v>6.8898222581055846</v>
      </c>
      <c r="H547" s="281">
        <f t="shared" si="259"/>
        <v>6.7949048424751295</v>
      </c>
      <c r="I547" s="281">
        <f t="shared" si="259"/>
        <v>6.8318823425954776</v>
      </c>
      <c r="J547" s="281">
        <f t="shared" si="259"/>
        <v>6.8223887325761989</v>
      </c>
      <c r="K547" s="281">
        <f t="shared" si="259"/>
        <v>6.8943605517339224</v>
      </c>
      <c r="L547" s="281">
        <f t="shared" si="259"/>
        <v>6.8527689994562069</v>
      </c>
      <c r="M547" s="269">
        <f>M352*0.487</f>
        <v>5.2905677518861598</v>
      </c>
      <c r="N547" s="216"/>
      <c r="O547" s="241" t="s">
        <v>189</v>
      </c>
      <c r="P547" s="242">
        <f>P353*0.518</f>
        <v>6.8571488028799035</v>
      </c>
      <c r="Q547" s="242">
        <f>Q353*0.518</f>
        <v>6.8905082274033882</v>
      </c>
      <c r="R547" s="242">
        <f>R353*0.518</f>
        <v>6.815721069188247</v>
      </c>
      <c r="S547" s="242">
        <f>S353*0.518</f>
        <v>6.8801273940415886</v>
      </c>
      <c r="T547" s="216"/>
      <c r="U547" s="241" t="s">
        <v>189</v>
      </c>
      <c r="V547" s="242">
        <f>V353*0.518</f>
        <v>6.8748077285224038</v>
      </c>
      <c r="W547" s="242">
        <f>W353*0.518</f>
        <v>6.8463624710681135</v>
      </c>
      <c r="X547" s="216"/>
      <c r="Y547" s="241" t="s">
        <v>189</v>
      </c>
      <c r="Z547" s="242">
        <f>Z353*0.518</f>
        <v>6.8609991162458019</v>
      </c>
      <c r="AB547" s="3"/>
      <c r="AC547" s="3"/>
      <c r="AD547" s="3"/>
    </row>
    <row r="548" spans="1:30">
      <c r="AB548" s="3"/>
      <c r="AC548" s="3"/>
      <c r="AD548" s="3"/>
    </row>
    <row r="549" spans="1:30" ht="16.5" thickBot="1">
      <c r="A549" s="217">
        <v>2019</v>
      </c>
      <c r="B549" s="216"/>
      <c r="C549" s="216" t="s">
        <v>196</v>
      </c>
      <c r="D549" s="216"/>
      <c r="E549" s="216"/>
      <c r="F549" s="216"/>
      <c r="G549" s="216"/>
      <c r="H549" s="216"/>
      <c r="I549" s="216"/>
      <c r="J549" s="216"/>
      <c r="K549" s="216"/>
      <c r="L549" s="216"/>
      <c r="M549" s="215" t="s">
        <v>94</v>
      </c>
      <c r="N549" s="216"/>
      <c r="O549" s="217">
        <v>2019</v>
      </c>
      <c r="P549" s="218" t="s">
        <v>163</v>
      </c>
      <c r="Q549" s="218"/>
      <c r="R549" s="218"/>
      <c r="S549" s="218"/>
      <c r="T549" s="216"/>
      <c r="U549" s="217">
        <v>2019</v>
      </c>
      <c r="V549" s="218" t="s">
        <v>164</v>
      </c>
      <c r="W549" s="218"/>
      <c r="X549" s="216"/>
      <c r="Y549" s="217">
        <v>2019</v>
      </c>
      <c r="Z549" s="216"/>
      <c r="AB549" s="3"/>
      <c r="AC549" s="3"/>
      <c r="AD549" s="3"/>
    </row>
    <row r="550" spans="1:30" ht="13.5" thickBot="1">
      <c r="A550" s="222"/>
      <c r="B550" s="248" t="s">
        <v>166</v>
      </c>
      <c r="C550" s="248" t="s">
        <v>167</v>
      </c>
      <c r="D550" s="248" t="s">
        <v>168</v>
      </c>
      <c r="E550" s="248" t="s">
        <v>169</v>
      </c>
      <c r="F550" s="248" t="s">
        <v>170</v>
      </c>
      <c r="G550" s="248" t="s">
        <v>171</v>
      </c>
      <c r="H550" s="248" t="s">
        <v>172</v>
      </c>
      <c r="I550" s="248" t="s">
        <v>173</v>
      </c>
      <c r="J550" s="248" t="s">
        <v>174</v>
      </c>
      <c r="K550" s="248" t="s">
        <v>175</v>
      </c>
      <c r="L550" s="248" t="s">
        <v>176</v>
      </c>
      <c r="M550" s="249" t="s">
        <v>177</v>
      </c>
      <c r="N550" s="216"/>
      <c r="O550" s="251"/>
      <c r="P550" s="248" t="s">
        <v>178</v>
      </c>
      <c r="Q550" s="248" t="s">
        <v>179</v>
      </c>
      <c r="R550" s="248" t="s">
        <v>180</v>
      </c>
      <c r="S550" s="249" t="s">
        <v>181</v>
      </c>
      <c r="T550" s="216"/>
      <c r="U550" s="251"/>
      <c r="V550" s="248" t="s">
        <v>182</v>
      </c>
      <c r="W550" s="249" t="s">
        <v>183</v>
      </c>
      <c r="X550" s="216"/>
      <c r="Y550" s="222"/>
      <c r="Z550" s="249" t="s">
        <v>184</v>
      </c>
      <c r="AB550" s="3"/>
      <c r="AC550" s="3"/>
      <c r="AD550" s="3"/>
    </row>
    <row r="551" spans="1:30" ht="13.5" thickBot="1">
      <c r="A551" s="252" t="s">
        <v>185</v>
      </c>
      <c r="B551" s="274">
        <f>B357*0.518</f>
        <v>6.6512236785150636</v>
      </c>
      <c r="C551" s="274">
        <f t="shared" ref="C551:M551" si="260">C357*0.518</f>
        <v>6.4415692231332429</v>
      </c>
      <c r="D551" s="275">
        <f t="shared" si="260"/>
        <v>6.451390186188064</v>
      </c>
      <c r="E551" s="274">
        <f t="shared" si="260"/>
        <v>6.3159437529405134</v>
      </c>
      <c r="F551" s="274">
        <f t="shared" si="260"/>
        <v>6.2696934876512316</v>
      </c>
      <c r="G551" s="274">
        <f t="shared" si="260"/>
        <v>6.0886232691403466</v>
      </c>
      <c r="H551" s="274">
        <f t="shared" si="260"/>
        <v>5.7341366685113497</v>
      </c>
      <c r="I551" s="274">
        <f t="shared" si="260"/>
        <v>5.9924644788695645</v>
      </c>
      <c r="J551" s="274">
        <f t="shared" si="260"/>
        <v>5.9395157551697038</v>
      </c>
      <c r="K551" s="274">
        <f t="shared" si="260"/>
        <v>5.9913963226332685</v>
      </c>
      <c r="L551" s="274">
        <f t="shared" si="260"/>
        <v>6.1544168764437037</v>
      </c>
      <c r="M551" s="276">
        <f t="shared" si="260"/>
        <v>6.2070157850332679</v>
      </c>
      <c r="N551" s="216"/>
      <c r="O551" s="255" t="s">
        <v>185</v>
      </c>
      <c r="P551" s="231">
        <f>P357*0.518</f>
        <v>6.3982648978943049</v>
      </c>
      <c r="Q551" s="231">
        <f>Q357*0.518</f>
        <v>6.2266890701763487</v>
      </c>
      <c r="R551" s="231">
        <f>R357*0.518</f>
        <v>5.8790049670245876</v>
      </c>
      <c r="S551" s="231">
        <f>S357*0.518</f>
        <v>6.1091104353554062</v>
      </c>
      <c r="T551" s="216"/>
      <c r="U551" s="255" t="s">
        <v>185</v>
      </c>
      <c r="V551" s="231">
        <f>V357*0.518</f>
        <v>6.3738286028035676</v>
      </c>
      <c r="W551" s="231">
        <f>W357*0.518</f>
        <v>6.0080102222505234</v>
      </c>
      <c r="X551" s="216"/>
      <c r="Y551" s="255" t="s">
        <v>185</v>
      </c>
      <c r="Z551" s="231">
        <f>Z357*0.518</f>
        <v>6.181004161957703</v>
      </c>
      <c r="AB551" s="3"/>
      <c r="AC551" s="3"/>
      <c r="AD551" s="3"/>
    </row>
    <row r="552" spans="1:30">
      <c r="A552" s="267" t="s">
        <v>190</v>
      </c>
      <c r="B552" s="277">
        <f>B358*0.539</f>
        <v>6.8633878007173008</v>
      </c>
      <c r="C552" s="278">
        <f t="shared" ref="C552:M552" si="261">C358*0.539</f>
        <v>6.8860365729283552</v>
      </c>
      <c r="D552" s="279">
        <f t="shared" si="261"/>
        <v>6.5525732707412718</v>
      </c>
      <c r="E552" s="278">
        <f t="shared" si="261"/>
        <v>6.6038418696597052</v>
      </c>
      <c r="F552" s="278">
        <f t="shared" si="261"/>
        <v>6.5063513236067312</v>
      </c>
      <c r="G552" s="278">
        <f t="shared" si="261"/>
        <v>6.2278649878660346</v>
      </c>
      <c r="H552" s="278">
        <f t="shared" si="261"/>
        <v>5.889505759521672</v>
      </c>
      <c r="I552" s="278">
        <f t="shared" si="261"/>
        <v>6.3488751521189153</v>
      </c>
      <c r="J552" s="278">
        <f t="shared" si="261"/>
        <v>6.1123397558866355</v>
      </c>
      <c r="K552" s="278">
        <f t="shared" si="261"/>
        <v>6.373092968950707</v>
      </c>
      <c r="L552" s="278">
        <f t="shared" si="261"/>
        <v>6.5133510708061015</v>
      </c>
      <c r="M552" s="278">
        <f t="shared" si="261"/>
        <v>6.4531077640527901</v>
      </c>
      <c r="N552" s="216"/>
      <c r="O552" s="259" t="s">
        <v>190</v>
      </c>
      <c r="P552" s="237">
        <f>P358*0.539</f>
        <v>6.6502601970435338</v>
      </c>
      <c r="Q552" s="237">
        <f>Q358*0.539</f>
        <v>6.4672896157596007</v>
      </c>
      <c r="R552" s="237">
        <f>R358*0.539</f>
        <v>6.1082008265880576</v>
      </c>
      <c r="S552" s="237">
        <f>S358*0.539</f>
        <v>6.4020519231945059</v>
      </c>
      <c r="T552" s="216"/>
      <c r="U552" s="259" t="s">
        <v>190</v>
      </c>
      <c r="V552" s="237">
        <f>V358*0.539</f>
        <v>6.6056304654608207</v>
      </c>
      <c r="W552" s="237">
        <f>W358*0.539</f>
        <v>6.2942122909628022</v>
      </c>
      <c r="X552" s="216"/>
      <c r="Y552" s="256" t="s">
        <v>190</v>
      </c>
      <c r="Z552" s="237">
        <f>Z358*0.539</f>
        <v>6.4149255437156079</v>
      </c>
      <c r="AB552" s="3"/>
      <c r="AC552" s="3"/>
      <c r="AD552" s="3"/>
    </row>
    <row r="553" spans="1:30">
      <c r="A553" s="270" t="s">
        <v>186</v>
      </c>
      <c r="B553" s="268">
        <f>B359*0.533</f>
        <v>7.3317502396178824</v>
      </c>
      <c r="C553" s="269">
        <f t="shared" ref="C553:M554" si="262">C359*0.533</f>
        <v>7.0142831886165053</v>
      </c>
      <c r="D553" s="280">
        <f t="shared" si="262"/>
        <v>6.9761645254627513</v>
      </c>
      <c r="E553" s="269">
        <f t="shared" si="262"/>
        <v>6.7680594349373644</v>
      </c>
      <c r="F553" s="269">
        <f t="shared" si="262"/>
        <v>6.6439478306707969</v>
      </c>
      <c r="G553" s="269">
        <f t="shared" si="262"/>
        <v>6.3901875901613963</v>
      </c>
      <c r="H553" s="269">
        <f t="shared" si="262"/>
        <v>6.0463649885985609</v>
      </c>
      <c r="I553" s="269">
        <f t="shared" si="262"/>
        <v>6.4476368221949363</v>
      </c>
      <c r="J553" s="269">
        <f t="shared" si="262"/>
        <v>6.337696832220546</v>
      </c>
      <c r="K553" s="269">
        <f t="shared" si="262"/>
        <v>6.4791826778165618</v>
      </c>
      <c r="L553" s="269">
        <f t="shared" si="262"/>
        <v>6.686241047746611</v>
      </c>
      <c r="M553" s="269">
        <f t="shared" si="262"/>
        <v>6.7519752308248027</v>
      </c>
      <c r="N553" s="216"/>
      <c r="O553" s="233" t="s">
        <v>186</v>
      </c>
      <c r="P553" s="234">
        <f>P359*0.533</f>
        <v>6.9841151387994387</v>
      </c>
      <c r="Q553" s="234">
        <f t="shared" ref="Q553:S554" si="263">Q359*0.533</f>
        <v>6.6022963610264425</v>
      </c>
      <c r="R553" s="234">
        <f t="shared" si="263"/>
        <v>6.272281473509965</v>
      </c>
      <c r="S553" s="234">
        <f t="shared" si="263"/>
        <v>6.6232813760741616</v>
      </c>
      <c r="T553" s="216"/>
      <c r="U553" s="233" t="s">
        <v>186</v>
      </c>
      <c r="V553" s="234">
        <f>V359*0.533</f>
        <v>6.8660378351052751</v>
      </c>
      <c r="W553" s="234">
        <f>W359*0.533</f>
        <v>6.4413188860017838</v>
      </c>
      <c r="X553" s="216"/>
      <c r="Y553" s="233" t="s">
        <v>186</v>
      </c>
      <c r="Z553" s="234">
        <f>Z359*0.533</f>
        <v>6.6556685724332576</v>
      </c>
      <c r="AB553" s="3"/>
      <c r="AC553" s="3"/>
      <c r="AD553" s="3"/>
    </row>
    <row r="554" spans="1:30">
      <c r="A554" s="270" t="s">
        <v>187</v>
      </c>
      <c r="B554" s="268">
        <f>B360*0.533</f>
        <v>7.2505074634497442</v>
      </c>
      <c r="C554" s="269">
        <f t="shared" si="262"/>
        <v>6.8932808752377088</v>
      </c>
      <c r="D554" s="280">
        <f t="shared" si="262"/>
        <v>6.8768717029384394</v>
      </c>
      <c r="E554" s="269">
        <f t="shared" si="262"/>
        <v>6.6556626595436708</v>
      </c>
      <c r="F554" s="269">
        <f t="shared" si="262"/>
        <v>6.4870110427835055</v>
      </c>
      <c r="G554" s="269">
        <f t="shared" si="262"/>
        <v>6.1721828851508702</v>
      </c>
      <c r="H554" s="269">
        <f t="shared" si="262"/>
        <v>5.8610469037100819</v>
      </c>
      <c r="I554" s="269">
        <f t="shared" si="262"/>
        <v>6.3341838431940198</v>
      </c>
      <c r="J554" s="269">
        <f t="shared" si="262"/>
        <v>6.1931971260488892</v>
      </c>
      <c r="K554" s="269">
        <f t="shared" si="262"/>
        <v>6.43303677836807</v>
      </c>
      <c r="L554" s="269">
        <f t="shared" si="262"/>
        <v>6.6444383328458319</v>
      </c>
      <c r="M554" s="269">
        <f t="shared" si="262"/>
        <v>6.7293390372215054</v>
      </c>
      <c r="N554" s="216"/>
      <c r="O554" s="233" t="s">
        <v>187</v>
      </c>
      <c r="P554" s="234">
        <f>P360*0.533</f>
        <v>6.8914794899571934</v>
      </c>
      <c r="Q554" s="234">
        <f t="shared" si="263"/>
        <v>6.4459247924675855</v>
      </c>
      <c r="R554" s="234">
        <f t="shared" si="263"/>
        <v>6.1103438349868204</v>
      </c>
      <c r="S554" s="234">
        <f t="shared" si="263"/>
        <v>6.5879319251020414</v>
      </c>
      <c r="T554" s="216"/>
      <c r="U554" s="233" t="s">
        <v>187</v>
      </c>
      <c r="V554" s="234">
        <f>V360*0.533</f>
        <v>6.7142058595742364</v>
      </c>
      <c r="W554" s="234">
        <f>W360*0.533</f>
        <v>6.3078594071340719</v>
      </c>
      <c r="X554" s="216"/>
      <c r="Y554" s="233" t="s">
        <v>187</v>
      </c>
      <c r="Z554" s="234">
        <f>Z360*0.533</f>
        <v>6.5302250992155537</v>
      </c>
      <c r="AB554" s="3"/>
      <c r="AC554" s="3"/>
      <c r="AD554" s="3"/>
    </row>
    <row r="555" spans="1:30">
      <c r="A555" s="270" t="s">
        <v>188</v>
      </c>
      <c r="B555" s="268">
        <f>B361*0.533</f>
        <v>0</v>
      </c>
      <c r="C555" s="269">
        <f t="shared" ref="C555:M555" si="264">C361*0.521</f>
        <v>0</v>
      </c>
      <c r="D555" s="280">
        <f t="shared" si="264"/>
        <v>0</v>
      </c>
      <c r="E555" s="269">
        <f t="shared" si="264"/>
        <v>0</v>
      </c>
      <c r="F555" s="269">
        <f t="shared" si="264"/>
        <v>0</v>
      </c>
      <c r="G555" s="269">
        <f t="shared" si="264"/>
        <v>6.0513941634727537</v>
      </c>
      <c r="H555" s="269">
        <f t="shared" si="264"/>
        <v>5.2164563137254891</v>
      </c>
      <c r="I555" s="269">
        <f t="shared" si="264"/>
        <v>5.8387754901960776</v>
      </c>
      <c r="J555" s="269">
        <f t="shared" si="264"/>
        <v>0</v>
      </c>
      <c r="K555" s="269">
        <f t="shared" si="264"/>
        <v>0</v>
      </c>
      <c r="L555" s="269">
        <f t="shared" si="264"/>
        <v>0</v>
      </c>
      <c r="M555" s="269">
        <f t="shared" si="264"/>
        <v>0</v>
      </c>
      <c r="N555" s="216"/>
      <c r="O555" s="233" t="s">
        <v>188</v>
      </c>
      <c r="P555" s="234">
        <f>P361*0.521</f>
        <v>6.6729504441437486</v>
      </c>
      <c r="Q555" s="234">
        <f>Q361*0.521</f>
        <v>6.1678068966519417</v>
      </c>
      <c r="R555" s="234">
        <f>R361*0.521</f>
        <v>5.7462484183946954</v>
      </c>
      <c r="S555" s="234">
        <f>S361*0.521</f>
        <v>0</v>
      </c>
      <c r="T555" s="216"/>
      <c r="U555" s="233" t="s">
        <v>188</v>
      </c>
      <c r="V555" s="234">
        <f>V361*0.521</f>
        <v>6.4633809036364003</v>
      </c>
      <c r="W555" s="234">
        <f>W361*0.521</f>
        <v>5.8861399093200921</v>
      </c>
      <c r="X555" s="216"/>
      <c r="Y555" s="233" t="s">
        <v>188</v>
      </c>
      <c r="Z555" s="234">
        <f>Z361*0.521</f>
        <v>6.2433336289154377</v>
      </c>
      <c r="AB555" s="3"/>
      <c r="AC555" s="3"/>
      <c r="AD555" s="3"/>
    </row>
    <row r="556" spans="1:30">
      <c r="A556" s="270" t="s">
        <v>71</v>
      </c>
      <c r="B556" s="268">
        <f>B362*0.521</f>
        <v>5.6270223307308553</v>
      </c>
      <c r="C556" s="269">
        <f t="shared" ref="C556:M556" si="265">C362*0.487</f>
        <v>5.0925365501071767</v>
      </c>
      <c r="D556" s="280">
        <f t="shared" si="265"/>
        <v>5.2073495488219557</v>
      </c>
      <c r="E556" s="269">
        <f t="shared" si="265"/>
        <v>5.1628042060639343</v>
      </c>
      <c r="F556" s="269">
        <f t="shared" si="265"/>
        <v>5.1958844106913933</v>
      </c>
      <c r="G556" s="269">
        <f t="shared" si="265"/>
        <v>5.110064155412859</v>
      </c>
      <c r="H556" s="269">
        <f t="shared" si="265"/>
        <v>4.7642450717646536</v>
      </c>
      <c r="I556" s="269">
        <f t="shared" si="265"/>
        <v>4.8406149024506107</v>
      </c>
      <c r="J556" s="269">
        <f t="shared" si="265"/>
        <v>4.8062692228330928</v>
      </c>
      <c r="K556" s="269">
        <f t="shared" si="265"/>
        <v>4.8734514055274154</v>
      </c>
      <c r="L556" s="269">
        <f t="shared" si="265"/>
        <v>4.8957702769648215</v>
      </c>
      <c r="M556" s="269">
        <f t="shared" si="265"/>
        <v>4.9257053533335808</v>
      </c>
      <c r="N556" s="216"/>
      <c r="O556" s="233" t="s">
        <v>71</v>
      </c>
      <c r="P556" s="234">
        <f>P362*0.487</f>
        <v>5.0968040991455084</v>
      </c>
      <c r="Q556" s="234">
        <f>Q362*0.487</f>
        <v>5.1570898249999777</v>
      </c>
      <c r="R556" s="234">
        <f>R362*0.487</f>
        <v>4.8002426973340508</v>
      </c>
      <c r="S556" s="234">
        <f>S362*0.487</f>
        <v>4.8963047448956667</v>
      </c>
      <c r="T556" s="216"/>
      <c r="U556" s="233" t="s">
        <v>71</v>
      </c>
      <c r="V556" s="234">
        <f>V362*0.487</f>
        <v>5.1781075213787826</v>
      </c>
      <c r="W556" s="234">
        <f>W362*0.487</f>
        <v>4.8821238843289896</v>
      </c>
      <c r="X556" s="216"/>
      <c r="Y556" s="233" t="s">
        <v>71</v>
      </c>
      <c r="Z556" s="234">
        <f>Z362*0.487</f>
        <v>5.0035552662301104</v>
      </c>
      <c r="AB556" s="3"/>
      <c r="AC556" s="3"/>
      <c r="AD556" s="3"/>
    </row>
    <row r="557" spans="1:30" ht="13.5" thickBot="1">
      <c r="A557" s="271" t="s">
        <v>189</v>
      </c>
      <c r="B557" s="268">
        <f>B363*0.487</f>
        <v>6.4583753873493137</v>
      </c>
      <c r="C557" s="281">
        <f t="shared" ref="C557:M557" si="266">C363*0.518</f>
        <v>6.7565276409610764</v>
      </c>
      <c r="D557" s="282">
        <f t="shared" si="266"/>
        <v>6.7956759302339016</v>
      </c>
      <c r="E557" s="281">
        <f t="shared" si="266"/>
        <v>6.7563120592570369</v>
      </c>
      <c r="F557" s="281">
        <f t="shared" si="266"/>
        <v>6.7245139450251425</v>
      </c>
      <c r="G557" s="281">
        <f t="shared" si="266"/>
        <v>6.6244309201825766</v>
      </c>
      <c r="H557" s="281">
        <f t="shared" si="266"/>
        <v>6.3346731763596997</v>
      </c>
      <c r="I557" s="281">
        <f t="shared" si="266"/>
        <v>6.4539655344005196</v>
      </c>
      <c r="J557" s="281">
        <f t="shared" si="266"/>
        <v>6.518974375587721</v>
      </c>
      <c r="K557" s="281">
        <f t="shared" si="266"/>
        <v>6.5333856413470821</v>
      </c>
      <c r="L557" s="281">
        <f t="shared" si="266"/>
        <v>6.6537407326659768</v>
      </c>
      <c r="M557" s="281">
        <f t="shared" si="266"/>
        <v>6.6851684091208776</v>
      </c>
      <c r="N557" s="216"/>
      <c r="O557" s="241" t="s">
        <v>189</v>
      </c>
      <c r="P557" s="242">
        <f>P363*0.518</f>
        <v>6.6780545955207726</v>
      </c>
      <c r="Q557" s="242">
        <f>Q363*0.518</f>
        <v>6.7012823042807854</v>
      </c>
      <c r="R557" s="242">
        <f>R363*0.518</f>
        <v>6.4260466054828047</v>
      </c>
      <c r="S557" s="242">
        <f>S363*0.518</f>
        <v>6.6271346203322139</v>
      </c>
      <c r="T557" s="216"/>
      <c r="U557" s="241" t="s">
        <v>189</v>
      </c>
      <c r="V557" s="242">
        <f>V363*0.518</f>
        <v>6.7525744459767463</v>
      </c>
      <c r="W557" s="242">
        <f>W363*0.518</f>
        <v>6.5404357950297127</v>
      </c>
      <c r="X557" s="216"/>
      <c r="Y557" s="241" t="s">
        <v>189</v>
      </c>
      <c r="Z557" s="242">
        <f>Z363*0.518</f>
        <v>6.6386322104113678</v>
      </c>
      <c r="AB557" s="3"/>
      <c r="AC557" s="3"/>
      <c r="AD557" s="3"/>
    </row>
    <row r="559" spans="1:30" ht="16.5" thickBot="1">
      <c r="A559" s="217">
        <v>2020</v>
      </c>
      <c r="B559" s="216"/>
      <c r="C559" s="216" t="s">
        <v>196</v>
      </c>
      <c r="D559" s="216"/>
      <c r="E559" s="216"/>
      <c r="F559" s="216"/>
      <c r="G559" s="216"/>
      <c r="H559" s="216"/>
      <c r="I559" s="216"/>
      <c r="J559" s="216"/>
      <c r="K559" s="216"/>
      <c r="L559" s="216"/>
      <c r="M559" s="215" t="s">
        <v>94</v>
      </c>
      <c r="N559" s="216"/>
      <c r="O559" s="217">
        <v>2020</v>
      </c>
      <c r="P559" s="218" t="s">
        <v>163</v>
      </c>
      <c r="Q559" s="218"/>
      <c r="R559" s="218"/>
      <c r="S559" s="218"/>
      <c r="T559" s="216"/>
      <c r="U559" s="217">
        <v>2020</v>
      </c>
      <c r="V559" s="218" t="s">
        <v>164</v>
      </c>
      <c r="W559" s="218"/>
      <c r="X559" s="216"/>
      <c r="Y559" s="217">
        <v>2020</v>
      </c>
      <c r="Z559" s="216"/>
    </row>
    <row r="560" spans="1:30" ht="13.5" thickBot="1">
      <c r="A560" s="222"/>
      <c r="B560" s="248" t="s">
        <v>166</v>
      </c>
      <c r="C560" s="248" t="s">
        <v>167</v>
      </c>
      <c r="D560" s="248" t="s">
        <v>168</v>
      </c>
      <c r="E560" s="248" t="s">
        <v>169</v>
      </c>
      <c r="F560" s="248" t="s">
        <v>170</v>
      </c>
      <c r="G560" s="248" t="s">
        <v>171</v>
      </c>
      <c r="H560" s="248" t="s">
        <v>172</v>
      </c>
      <c r="I560" s="248" t="s">
        <v>173</v>
      </c>
      <c r="J560" s="248" t="s">
        <v>174</v>
      </c>
      <c r="K560" s="248" t="s">
        <v>175</v>
      </c>
      <c r="L560" s="248" t="s">
        <v>176</v>
      </c>
      <c r="M560" s="249" t="s">
        <v>177</v>
      </c>
      <c r="N560" s="216"/>
      <c r="O560" s="251"/>
      <c r="P560" s="248" t="s">
        <v>178</v>
      </c>
      <c r="Q560" s="248" t="s">
        <v>179</v>
      </c>
      <c r="R560" s="248" t="s">
        <v>180</v>
      </c>
      <c r="S560" s="249" t="s">
        <v>181</v>
      </c>
      <c r="T560" s="216"/>
      <c r="U560" s="251"/>
      <c r="V560" s="248" t="s">
        <v>182</v>
      </c>
      <c r="W560" s="249" t="s">
        <v>183</v>
      </c>
      <c r="X560" s="216"/>
      <c r="Y560" s="222"/>
      <c r="Z560" s="249" t="s">
        <v>184</v>
      </c>
    </row>
    <row r="561" spans="1:26" ht="13.5" thickBot="1">
      <c r="A561" s="252" t="s">
        <v>185</v>
      </c>
      <c r="B561" s="274">
        <f>B367*0.518</f>
        <v>6.2432549254901968</v>
      </c>
      <c r="C561" s="274">
        <f t="shared" ref="C561:M561" si="267">C367*0.518</f>
        <v>6.2954013661251524</v>
      </c>
      <c r="D561" s="275">
        <f t="shared" si="267"/>
        <v>6.1378683296860528</v>
      </c>
      <c r="E561" s="274">
        <f t="shared" si="267"/>
        <v>5.8925579083380661</v>
      </c>
      <c r="F561" s="274">
        <f t="shared" si="267"/>
        <v>5.8311906766516834</v>
      </c>
      <c r="G561" s="274">
        <f t="shared" si="267"/>
        <v>6.070249019607842</v>
      </c>
      <c r="H561" s="274">
        <f t="shared" si="267"/>
        <v>6.0107342036356197</v>
      </c>
      <c r="I561" s="274">
        <f t="shared" si="267"/>
        <v>6.2756428941842115</v>
      </c>
      <c r="J561" s="274">
        <f t="shared" si="267"/>
        <v>6.304480823412371</v>
      </c>
      <c r="K561" s="274">
        <f t="shared" si="267"/>
        <v>6.2606947090636398</v>
      </c>
      <c r="L561" s="274">
        <f t="shared" si="267"/>
        <v>6.2306681913068616</v>
      </c>
      <c r="M561" s="276">
        <f t="shared" si="267"/>
        <v>6.4597393382816728</v>
      </c>
      <c r="N561" s="216"/>
      <c r="O561" s="255" t="s">
        <v>185</v>
      </c>
      <c r="P561" s="231">
        <f>P367*0.518</f>
        <v>6.2283121354624624</v>
      </c>
      <c r="Q561" s="231">
        <f>Q367*0.518</f>
        <v>5.9749867217986026</v>
      </c>
      <c r="R561" s="231">
        <f>R367*0.518</f>
        <v>6.1924418263653065</v>
      </c>
      <c r="S561" s="231">
        <f>S367*0.518</f>
        <v>6.3204507261079153</v>
      </c>
      <c r="T561" s="216"/>
      <c r="U561" s="255" t="s">
        <v>185</v>
      </c>
      <c r="V561" s="231">
        <f>V367*0.518</f>
        <v>6.1083825809069321</v>
      </c>
      <c r="W561" s="231">
        <f>W367*0.518</f>
        <v>6.2506619710195404</v>
      </c>
      <c r="X561" s="216"/>
      <c r="Y561" s="255" t="s">
        <v>185</v>
      </c>
      <c r="Z561" s="231">
        <f>Z367*0.518</f>
        <v>6.1804803083585318</v>
      </c>
    </row>
    <row r="562" spans="1:26">
      <c r="A562" s="267" t="s">
        <v>190</v>
      </c>
      <c r="B562" s="277">
        <f>B368*0.539</f>
        <v>6.5453100382352938</v>
      </c>
      <c r="C562" s="278">
        <f t="shared" ref="C562:M562" si="268">C368*0.539</f>
        <v>6.4882299747320129</v>
      </c>
      <c r="D562" s="279">
        <f t="shared" si="268"/>
        <v>6.3142727622379775</v>
      </c>
      <c r="E562" s="278">
        <f t="shared" si="268"/>
        <v>6.0375220897565933</v>
      </c>
      <c r="F562" s="278">
        <f t="shared" si="268"/>
        <v>5.7397231564045557</v>
      </c>
      <c r="G562" s="278">
        <f t="shared" si="268"/>
        <v>6.2275637254901968</v>
      </c>
      <c r="H562" s="278">
        <f t="shared" si="268"/>
        <v>6.3847927003015919</v>
      </c>
      <c r="I562" s="278">
        <f t="shared" si="268"/>
        <v>6.6885350683704203</v>
      </c>
      <c r="J562" s="278">
        <f t="shared" si="268"/>
        <v>6.6359558706311992</v>
      </c>
      <c r="K562" s="278">
        <f t="shared" si="268"/>
        <v>6.6108097960985797</v>
      </c>
      <c r="L562" s="278">
        <f t="shared" si="268"/>
        <v>6.6578082608953597</v>
      </c>
      <c r="M562" s="278">
        <f t="shared" si="268"/>
        <v>6.9696562030357541</v>
      </c>
      <c r="N562" s="216"/>
      <c r="O562" s="259" t="s">
        <v>190</v>
      </c>
      <c r="P562" s="237">
        <f>P368*0.539</f>
        <v>6.4629412932026344</v>
      </c>
      <c r="Q562" s="237">
        <f>Q368*0.539</f>
        <v>6.0316290550611802</v>
      </c>
      <c r="R562" s="237">
        <f>R368*0.539</f>
        <v>6.5991403675747202</v>
      </c>
      <c r="S562" s="237">
        <f>S368*0.539</f>
        <v>6.7723985624638328</v>
      </c>
      <c r="T562" s="216"/>
      <c r="U562" s="259" t="s">
        <v>190</v>
      </c>
      <c r="V562" s="237">
        <f>V368*0.539</f>
        <v>6.2681784286644984</v>
      </c>
      <c r="W562" s="237">
        <f>W368*0.539</f>
        <v>6.675196372698105</v>
      </c>
      <c r="X562" s="216"/>
      <c r="Y562" s="256" t="s">
        <v>190</v>
      </c>
      <c r="Z562" s="237">
        <f>Z368*0.539</f>
        <v>6.5217434671317465</v>
      </c>
    </row>
    <row r="563" spans="1:26">
      <c r="A563" s="270" t="s">
        <v>186</v>
      </c>
      <c r="B563" s="268">
        <f>B369*0.533</f>
        <v>6.7688136431372543</v>
      </c>
      <c r="C563" s="269">
        <f t="shared" ref="C563:M565" si="269">C369*0.533</f>
        <v>6.7698539581119421</v>
      </c>
      <c r="D563" s="280">
        <f t="shared" si="269"/>
        <v>6.5630478929283029</v>
      </c>
      <c r="E563" s="269">
        <f t="shared" si="269"/>
        <v>6.3754717589237062</v>
      </c>
      <c r="F563" s="269">
        <f t="shared" si="269"/>
        <v>6.2932838896755419</v>
      </c>
      <c r="G563" s="269">
        <f t="shared" si="269"/>
        <v>6.5114833333333335</v>
      </c>
      <c r="H563" s="269">
        <f t="shared" si="269"/>
        <v>6.4679104615827985</v>
      </c>
      <c r="I563" s="269">
        <f t="shared" si="269"/>
        <v>6.8895656733176791</v>
      </c>
      <c r="J563" s="269">
        <f t="shared" si="269"/>
        <v>6.9027826615713463</v>
      </c>
      <c r="K563" s="269">
        <f t="shared" si="269"/>
        <v>6.9277491019341033</v>
      </c>
      <c r="L563" s="269">
        <f t="shared" si="269"/>
        <v>7.0481727667605778</v>
      </c>
      <c r="M563" s="269">
        <f t="shared" si="269"/>
        <v>7.2886283343372158</v>
      </c>
      <c r="N563" s="216"/>
      <c r="O563" s="233" t="s">
        <v>186</v>
      </c>
      <c r="P563" s="234">
        <f>P369*0.533</f>
        <v>6.7044633829794087</v>
      </c>
      <c r="Q563" s="234">
        <f t="shared" ref="Q563:S564" si="270">Q369*0.533</f>
        <v>6.4405032979771732</v>
      </c>
      <c r="R563" s="234">
        <f t="shared" si="270"/>
        <v>6.7522117849864305</v>
      </c>
      <c r="S563" s="234">
        <f t="shared" si="270"/>
        <v>7.0933499123019752</v>
      </c>
      <c r="T563" s="216"/>
      <c r="U563" s="233" t="s">
        <v>186</v>
      </c>
      <c r="V563" s="234">
        <f>V369*0.533</f>
        <v>6.5822095634179263</v>
      </c>
      <c r="W563" s="234">
        <f>W369*0.533</f>
        <v>6.9027757993643366</v>
      </c>
      <c r="X563" s="216"/>
      <c r="Y563" s="233" t="s">
        <v>186</v>
      </c>
      <c r="Z563" s="234">
        <f>Z369*0.533</f>
        <v>6.7372637051551463</v>
      </c>
    </row>
    <row r="564" spans="1:26">
      <c r="A564" s="270" t="s">
        <v>187</v>
      </c>
      <c r="B564" s="268">
        <f>B370*0.533</f>
        <v>6.6992890186274519</v>
      </c>
      <c r="C564" s="269">
        <f t="shared" si="269"/>
        <v>6.6953997773665952</v>
      </c>
      <c r="D564" s="280">
        <f t="shared" si="269"/>
        <v>6.4817038513146414</v>
      </c>
      <c r="E564" s="269">
        <f t="shared" si="269"/>
        <v>6.3195449985427148</v>
      </c>
      <c r="F564" s="269">
        <f t="shared" si="269"/>
        <v>6.230410883265697</v>
      </c>
      <c r="G564" s="269">
        <f t="shared" si="269"/>
        <v>6.4482549019607847</v>
      </c>
      <c r="H564" s="269">
        <f t="shared" si="269"/>
        <v>6.384806651060317</v>
      </c>
      <c r="I564" s="269">
        <f t="shared" si="269"/>
        <v>6.8743637289992323</v>
      </c>
      <c r="J564" s="269">
        <f t="shared" si="269"/>
        <v>6.8909694085942013</v>
      </c>
      <c r="K564" s="269">
        <f t="shared" si="269"/>
        <v>6.89016194934712</v>
      </c>
      <c r="L564" s="269">
        <f t="shared" si="269"/>
        <v>7.0075465016175515</v>
      </c>
      <c r="M564" s="269">
        <f t="shared" si="269"/>
        <v>7.2485743965049236</v>
      </c>
      <c r="N564" s="216"/>
      <c r="O564" s="233" t="s">
        <v>187</v>
      </c>
      <c r="P564" s="234">
        <f>P370*0.533</f>
        <v>6.6319715726358419</v>
      </c>
      <c r="Q564" s="234">
        <f t="shared" si="270"/>
        <v>6.3775084369103521</v>
      </c>
      <c r="R564" s="234">
        <f t="shared" si="270"/>
        <v>6.7188044097983459</v>
      </c>
      <c r="S564" s="234">
        <f t="shared" si="270"/>
        <v>7.0561050911787531</v>
      </c>
      <c r="T564" s="216"/>
      <c r="U564" s="233" t="s">
        <v>187</v>
      </c>
      <c r="V564" s="234">
        <f>V370*0.533</f>
        <v>6.5056151564541089</v>
      </c>
      <c r="W564" s="234">
        <f>W370*0.533</f>
        <v>6.8602528904341726</v>
      </c>
      <c r="X564" s="216"/>
      <c r="Y564" s="233" t="s">
        <v>187</v>
      </c>
      <c r="Z564" s="234">
        <f>Z370*0.533</f>
        <v>6.6767981561019081</v>
      </c>
    </row>
    <row r="565" spans="1:26">
      <c r="A565" s="270" t="s">
        <v>188</v>
      </c>
      <c r="B565" s="268">
        <f>B371*0.533</f>
        <v>0</v>
      </c>
      <c r="C565" s="269">
        <f t="shared" ref="C565:M565" si="271">C371*0.521</f>
        <v>0</v>
      </c>
      <c r="D565" s="280">
        <f t="shared" si="271"/>
        <v>0</v>
      </c>
      <c r="E565" s="269">
        <f t="shared" si="271"/>
        <v>0</v>
      </c>
      <c r="F565" s="269">
        <f t="shared" si="271"/>
        <v>6.1885024990388304</v>
      </c>
      <c r="G565" s="269">
        <f t="shared" si="271"/>
        <v>6.775553921568628</v>
      </c>
      <c r="H565" s="269">
        <f t="shared" si="271"/>
        <v>7.31651537254902</v>
      </c>
      <c r="I565" s="269">
        <f t="shared" si="271"/>
        <v>0</v>
      </c>
      <c r="J565" s="269">
        <f t="shared" si="271"/>
        <v>0</v>
      </c>
      <c r="K565" s="269">
        <f t="shared" si="271"/>
        <v>0</v>
      </c>
      <c r="L565" s="269">
        <f t="shared" si="269"/>
        <v>0</v>
      </c>
      <c r="M565" s="269">
        <f t="shared" si="271"/>
        <v>0</v>
      </c>
      <c r="N565" s="216"/>
      <c r="O565" s="233" t="s">
        <v>188</v>
      </c>
      <c r="P565" s="234">
        <f>P371*0.521</f>
        <v>0</v>
      </c>
      <c r="Q565" s="234">
        <f>Q371*0.521</f>
        <v>6.5088833374925725</v>
      </c>
      <c r="R565" s="234">
        <f>R371*0.521</f>
        <v>7.31651537254902</v>
      </c>
      <c r="S565" s="234">
        <f>S371*0.521</f>
        <v>0</v>
      </c>
      <c r="T565" s="216"/>
      <c r="U565" s="233" t="s">
        <v>188</v>
      </c>
      <c r="V565" s="234">
        <f>V371*0.521</f>
        <v>6.1988784313725489</v>
      </c>
      <c r="W565" s="234">
        <f>W371*0.521</f>
        <v>6.9542454327872427</v>
      </c>
      <c r="X565" s="216"/>
      <c r="Y565" s="233" t="s">
        <v>188</v>
      </c>
      <c r="Z565" s="234">
        <f>Z371*0.521</f>
        <v>6.7039869422018494</v>
      </c>
    </row>
    <row r="566" spans="1:26">
      <c r="A566" s="270" t="s">
        <v>71</v>
      </c>
      <c r="B566" s="268">
        <f>B372*0.521</f>
        <v>5.3031491813725493</v>
      </c>
      <c r="C566" s="269">
        <f t="shared" ref="C566:M566" si="272">C372*0.487</f>
        <v>5.039261617498874</v>
      </c>
      <c r="D566" s="280">
        <f t="shared" si="272"/>
        <v>5.0171774859792579</v>
      </c>
      <c r="E566" s="269">
        <f t="shared" si="272"/>
        <v>4.7622835686869145</v>
      </c>
      <c r="F566" s="269">
        <f t="shared" si="272"/>
        <v>4.6201669738669455</v>
      </c>
      <c r="G566" s="269">
        <f t="shared" si="272"/>
        <v>4.8547215686274496</v>
      </c>
      <c r="H566" s="269">
        <f t="shared" si="272"/>
        <v>4.8848063958358159</v>
      </c>
      <c r="I566" s="269">
        <f t="shared" si="272"/>
        <v>4.9286967334347986</v>
      </c>
      <c r="J566" s="269">
        <f t="shared" si="272"/>
        <v>5.0207274765195464</v>
      </c>
      <c r="K566" s="269">
        <f t="shared" si="272"/>
        <v>5.0136076135745435</v>
      </c>
      <c r="L566" s="269">
        <f>L372*0.521</f>
        <v>5.1247817859778637</v>
      </c>
      <c r="M566" s="269">
        <f t="shared" si="272"/>
        <v>4.9776049905036635</v>
      </c>
      <c r="N566" s="216"/>
      <c r="O566" s="233" t="s">
        <v>71</v>
      </c>
      <c r="P566" s="234">
        <f>P372*0.487</f>
        <v>5.0017573434365188</v>
      </c>
      <c r="Q566" s="234">
        <f>Q372*0.487</f>
        <v>4.7770475025826471</v>
      </c>
      <c r="R566" s="234">
        <f>R372*0.487</f>
        <v>4.9418599789000162</v>
      </c>
      <c r="S566" s="234">
        <f>S372*0.487</f>
        <v>4.930112603110806</v>
      </c>
      <c r="T566" s="216"/>
      <c r="U566" s="233" t="s">
        <v>71</v>
      </c>
      <c r="V566" s="234">
        <f>V372*0.487</f>
        <v>4.8967298893693174</v>
      </c>
      <c r="W566" s="234">
        <f>W372*0.487</f>
        <v>4.9360382887605576</v>
      </c>
      <c r="X566" s="216"/>
      <c r="Y566" s="233" t="s">
        <v>71</v>
      </c>
      <c r="Z566" s="234">
        <f>Z372*0.487</f>
        <v>4.9181428731554799</v>
      </c>
    </row>
    <row r="567" spans="1:26" ht="13.5" thickBot="1">
      <c r="A567" s="271" t="s">
        <v>189</v>
      </c>
      <c r="B567" s="268">
        <f>B373*0.487</f>
        <v>6.2967109029411761</v>
      </c>
      <c r="C567" s="281">
        <f t="shared" ref="C567:M567" si="273">C373*0.518</f>
        <v>6.7210085053370996</v>
      </c>
      <c r="D567" s="282">
        <f t="shared" si="273"/>
        <v>6.5351504180668485</v>
      </c>
      <c r="E567" s="281">
        <f t="shared" si="273"/>
        <v>6.2942275879727081</v>
      </c>
      <c r="F567" s="281">
        <f t="shared" si="273"/>
        <v>6.2182329455204988</v>
      </c>
      <c r="G567" s="281">
        <f t="shared" si="273"/>
        <v>6.3881588235294116</v>
      </c>
      <c r="H567" s="281">
        <f t="shared" si="273"/>
        <v>6.3829894754708487</v>
      </c>
      <c r="I567" s="281">
        <f t="shared" si="273"/>
        <v>6.5485740635526106</v>
      </c>
      <c r="J567" s="281">
        <f t="shared" si="273"/>
        <v>6.6271381808060266</v>
      </c>
      <c r="K567" s="281">
        <f t="shared" si="273"/>
        <v>6.6472393718890794</v>
      </c>
      <c r="L567" s="269">
        <f>L373*0.487</f>
        <v>6.233220103514058</v>
      </c>
      <c r="M567" s="281">
        <f t="shared" si="273"/>
        <v>6.7756122405368853</v>
      </c>
      <c r="N567" s="216"/>
      <c r="O567" s="241" t="s">
        <v>189</v>
      </c>
      <c r="P567" s="242">
        <f>P373*0.518</f>
        <v>6.6567107229159435</v>
      </c>
      <c r="Q567" s="242">
        <f>Q373*0.518</f>
        <v>6.3463054008892961</v>
      </c>
      <c r="R567" s="242">
        <f>R373*0.518</f>
        <v>6.5117223536918889</v>
      </c>
      <c r="S567" s="242">
        <f>S373*0.518</f>
        <v>6.6850519394726735</v>
      </c>
      <c r="T567" s="216"/>
      <c r="U567" s="241" t="s">
        <v>189</v>
      </c>
      <c r="V567" s="242">
        <f>V373*0.518</f>
        <v>6.5041485195263311</v>
      </c>
      <c r="W567" s="242">
        <f>W373*0.518</f>
        <v>6.5880169871399037</v>
      </c>
      <c r="X567" s="216"/>
      <c r="Y567" s="241" t="s">
        <v>189</v>
      </c>
      <c r="Z567" s="242">
        <f>Z373*0.518</f>
        <v>6.5474131334445227</v>
      </c>
    </row>
    <row r="569" spans="1:26" ht="16.5" thickBot="1">
      <c r="A569" s="217">
        <v>2021</v>
      </c>
      <c r="B569" s="216"/>
      <c r="C569" s="216" t="s">
        <v>196</v>
      </c>
      <c r="D569" s="216"/>
      <c r="E569" s="216"/>
      <c r="F569" s="216"/>
      <c r="G569" s="216"/>
      <c r="H569" s="216"/>
      <c r="I569" s="216"/>
      <c r="J569" s="216"/>
      <c r="K569" s="216"/>
      <c r="L569" s="216"/>
      <c r="M569" s="215" t="s">
        <v>94</v>
      </c>
      <c r="N569" s="216"/>
      <c r="O569" s="217">
        <v>2021</v>
      </c>
      <c r="P569" s="218" t="s">
        <v>163</v>
      </c>
      <c r="Q569" s="218"/>
      <c r="R569" s="218"/>
      <c r="S569" s="218"/>
      <c r="T569" s="216"/>
      <c r="U569" s="217">
        <v>2021</v>
      </c>
      <c r="V569" s="218" t="s">
        <v>164</v>
      </c>
      <c r="W569" s="218"/>
      <c r="X569" s="216"/>
      <c r="Y569" s="217">
        <v>2021</v>
      </c>
      <c r="Z569" s="216"/>
    </row>
    <row r="570" spans="1:26" ht="13.5" thickBot="1">
      <c r="A570" s="222"/>
      <c r="B570" s="248" t="s">
        <v>166</v>
      </c>
      <c r="C570" s="248" t="s">
        <v>167</v>
      </c>
      <c r="D570" s="248" t="s">
        <v>168</v>
      </c>
      <c r="E570" s="248" t="s">
        <v>169</v>
      </c>
      <c r="F570" s="248" t="s">
        <v>170</v>
      </c>
      <c r="G570" s="248" t="s">
        <v>171</v>
      </c>
      <c r="H570" s="248" t="s">
        <v>172</v>
      </c>
      <c r="I570" s="248" t="s">
        <v>173</v>
      </c>
      <c r="J570" s="248" t="s">
        <v>174</v>
      </c>
      <c r="K570" s="248" t="s">
        <v>175</v>
      </c>
      <c r="L570" s="248" t="s">
        <v>176</v>
      </c>
      <c r="M570" s="249" t="s">
        <v>177</v>
      </c>
      <c r="N570" s="216"/>
      <c r="O570" s="251"/>
      <c r="P570" s="248" t="s">
        <v>178</v>
      </c>
      <c r="Q570" s="248" t="s">
        <v>179</v>
      </c>
      <c r="R570" s="248" t="s">
        <v>180</v>
      </c>
      <c r="S570" s="249" t="s">
        <v>181</v>
      </c>
      <c r="T570" s="216"/>
      <c r="U570" s="251"/>
      <c r="V570" s="248" t="s">
        <v>182</v>
      </c>
      <c r="W570" s="249" t="s">
        <v>183</v>
      </c>
      <c r="X570" s="216"/>
      <c r="Y570" s="222"/>
      <c r="Z570" s="249" t="s">
        <v>184</v>
      </c>
    </row>
    <row r="571" spans="1:26" ht="13.5" thickBot="1">
      <c r="A571" s="252" t="s">
        <v>185</v>
      </c>
      <c r="B571" s="274">
        <f>B377*0.518</f>
        <v>6.6522463713968678</v>
      </c>
      <c r="C571" s="274">
        <f t="shared" ref="C571:M571" si="274">C377*0.518</f>
        <v>6.7582691056214399</v>
      </c>
      <c r="D571" s="275">
        <f t="shared" si="274"/>
        <v>6.7229887484670554</v>
      </c>
      <c r="E571" s="274">
        <f t="shared" si="274"/>
        <v>7.0119666978146524</v>
      </c>
      <c r="F571" s="274">
        <f t="shared" si="274"/>
        <v>7.0837891176812784</v>
      </c>
      <c r="G571" s="274">
        <f t="shared" si="274"/>
        <v>7.3439213352838788</v>
      </c>
      <c r="H571" s="274">
        <f t="shared" si="274"/>
        <v>7.2840676599577741</v>
      </c>
      <c r="I571" s="274">
        <f t="shared" si="274"/>
        <v>7.6628126470830669</v>
      </c>
      <c r="J571" s="274">
        <f t="shared" si="274"/>
        <v>7.7441044260492022</v>
      </c>
      <c r="K571" s="274">
        <f t="shared" si="274"/>
        <v>8.6338565132981611</v>
      </c>
      <c r="L571" s="274">
        <f t="shared" si="274"/>
        <v>9.2425493518099966</v>
      </c>
      <c r="M571" s="276">
        <f t="shared" si="274"/>
        <v>9.3369439183590028</v>
      </c>
      <c r="N571" s="216"/>
      <c r="O571" s="255" t="s">
        <v>185</v>
      </c>
      <c r="P571" s="231">
        <f>P377*0.518</f>
        <v>6.7132871696505916</v>
      </c>
      <c r="Q571" s="231">
        <f>Q377*0.518</f>
        <v>7.1688632820428726</v>
      </c>
      <c r="R571" s="231">
        <f>R377*0.518</f>
        <v>7.4823382865065176</v>
      </c>
      <c r="S571" s="231">
        <f>S377*0.518</f>
        <v>9.0333213830705024</v>
      </c>
      <c r="T571" s="216"/>
      <c r="U571" s="255" t="s">
        <v>185</v>
      </c>
      <c r="V571" s="231">
        <f>V377*0.518</f>
        <v>6.9498538083148604</v>
      </c>
      <c r="W571" s="231">
        <f>W377*0.518</f>
        <v>8.3218604364544326</v>
      </c>
      <c r="X571" s="216"/>
      <c r="Y571" s="255" t="s">
        <v>185</v>
      </c>
      <c r="Z571" s="231">
        <f>Z377*0.518</f>
        <v>7.6350903299219262</v>
      </c>
    </row>
    <row r="572" spans="1:26">
      <c r="A572" s="267" t="s">
        <v>190</v>
      </c>
      <c r="B572" s="277">
        <f>B378*0.539</f>
        <v>6.8497801358810424</v>
      </c>
      <c r="C572" s="278">
        <f t="shared" ref="C572:M572" si="275">C378*0.539</f>
        <v>6.7174445363834403</v>
      </c>
      <c r="D572" s="279">
        <f t="shared" si="275"/>
        <v>6.8020578276047079</v>
      </c>
      <c r="E572" s="278">
        <f t="shared" si="275"/>
        <v>7.2894074278768164</v>
      </c>
      <c r="F572" s="278">
        <f t="shared" si="275"/>
        <v>6.9434202225344386</v>
      </c>
      <c r="G572" s="278">
        <f t="shared" si="275"/>
        <v>7.3834186913237092</v>
      </c>
      <c r="H572" s="278">
        <f t="shared" si="275"/>
        <v>7.3289985267432414</v>
      </c>
      <c r="I572" s="278">
        <f t="shared" si="275"/>
        <v>7.8520636316550823</v>
      </c>
      <c r="J572" s="278">
        <f t="shared" si="275"/>
        <v>8.3154149530062149</v>
      </c>
      <c r="K572" s="278">
        <f t="shared" si="275"/>
        <v>9.2530978860205497</v>
      </c>
      <c r="L572" s="278">
        <f t="shared" si="275"/>
        <v>10.127439448314604</v>
      </c>
      <c r="M572" s="278">
        <f t="shared" si="275"/>
        <v>9.4665416013395483</v>
      </c>
      <c r="N572" s="216"/>
      <c r="O572" s="259" t="s">
        <v>190</v>
      </c>
      <c r="P572" s="237">
        <f>P378*0.539</f>
        <v>6.7908597531394612</v>
      </c>
      <c r="Q572" s="237">
        <f>Q378*0.539</f>
        <v>7.2377723754321606</v>
      </c>
      <c r="R572" s="237">
        <f>R378*0.539</f>
        <v>7.874058679359762</v>
      </c>
      <c r="S572" s="237">
        <f>S378*0.539</f>
        <v>9.7205078862752945</v>
      </c>
      <c r="T572" s="216"/>
      <c r="U572" s="259" t="s">
        <v>190</v>
      </c>
      <c r="V572" s="237">
        <f>V378*0.539</f>
        <v>7.0330620131879416</v>
      </c>
      <c r="W572" s="237">
        <f>W378*0.539</f>
        <v>9.1111234510671029</v>
      </c>
      <c r="X572" s="216"/>
      <c r="Y572" s="256" t="s">
        <v>190</v>
      </c>
      <c r="Z572" s="237">
        <f>Z378*0.539</f>
        <v>8.4223945173700017</v>
      </c>
    </row>
    <row r="573" spans="1:26">
      <c r="A573" s="270" t="s">
        <v>186</v>
      </c>
      <c r="B573" s="268">
        <f>B379*0.533</f>
        <v>7.437877769057982</v>
      </c>
      <c r="C573" s="269">
        <f t="shared" ref="C573:M573" si="276">C379*0.533</f>
        <v>7.4990491940518034</v>
      </c>
      <c r="D573" s="280">
        <f t="shared" si="276"/>
        <v>7.3511661276978417</v>
      </c>
      <c r="E573" s="269">
        <f t="shared" si="276"/>
        <v>7.6659266238797104</v>
      </c>
      <c r="F573" s="269">
        <f t="shared" si="276"/>
        <v>7.7271839760307328</v>
      </c>
      <c r="G573" s="269">
        <f t="shared" si="276"/>
        <v>7.9820463830153683</v>
      </c>
      <c r="H573" s="269">
        <f t="shared" si="276"/>
        <v>8.0283709163321255</v>
      </c>
      <c r="I573" s="269">
        <f t="shared" si="276"/>
        <v>8.5441199998404098</v>
      </c>
      <c r="J573" s="269">
        <f t="shared" si="276"/>
        <v>8.6739192493468735</v>
      </c>
      <c r="K573" s="269">
        <f t="shared" si="276"/>
        <v>9.7855025423428295</v>
      </c>
      <c r="L573" s="269">
        <f t="shared" si="276"/>
        <v>10.401461548963782</v>
      </c>
      <c r="M573" s="269">
        <f t="shared" si="276"/>
        <v>10.486467403836441</v>
      </c>
      <c r="N573" s="216"/>
      <c r="O573" s="233" t="s">
        <v>186</v>
      </c>
      <c r="P573" s="234">
        <f t="shared" ref="P573:S574" si="277">P379*0.533</f>
        <v>7.4240372464890898</v>
      </c>
      <c r="Q573" s="234">
        <f t="shared" si="277"/>
        <v>7.818700948712932</v>
      </c>
      <c r="R573" s="234">
        <f t="shared" si="277"/>
        <v>8.3301820233759205</v>
      </c>
      <c r="S573" s="234">
        <f t="shared" si="277"/>
        <v>10.160644334979024</v>
      </c>
      <c r="T573" s="216"/>
      <c r="U573" s="233" t="s">
        <v>186</v>
      </c>
      <c r="V573" s="234">
        <f>V379*0.533</f>
        <v>7.6334293301978065</v>
      </c>
      <c r="W573" s="234">
        <f>W379*0.533</f>
        <v>9.2837793691476218</v>
      </c>
      <c r="X573" s="216"/>
      <c r="Y573" s="233" t="s">
        <v>186</v>
      </c>
      <c r="Z573" s="234">
        <f>Z379*0.533</f>
        <v>8.4369577054965248</v>
      </c>
    </row>
    <row r="574" spans="1:26">
      <c r="A574" s="270" t="s">
        <v>187</v>
      </c>
      <c r="B574" s="268">
        <f>B380*0.533</f>
        <v>7.4339838204754649</v>
      </c>
      <c r="C574" s="269">
        <f t="shared" ref="C574:M574" si="278">C380*0.533</f>
        <v>7.4720285074996982</v>
      </c>
      <c r="D574" s="280">
        <f t="shared" si="278"/>
        <v>7.3111403660920846</v>
      </c>
      <c r="E574" s="269">
        <f t="shared" si="278"/>
        <v>7.6584381215589046</v>
      </c>
      <c r="F574" s="269">
        <f t="shared" si="278"/>
        <v>7.74128235029964</v>
      </c>
      <c r="G574" s="269">
        <f t="shared" si="278"/>
        <v>7.9750559234898377</v>
      </c>
      <c r="H574" s="269">
        <f t="shared" si="278"/>
        <v>8.0141853874652025</v>
      </c>
      <c r="I574" s="269">
        <f t="shared" si="278"/>
        <v>8.534573265363024</v>
      </c>
      <c r="J574" s="269">
        <f t="shared" si="278"/>
        <v>8.6638018477071856</v>
      </c>
      <c r="K574" s="269">
        <f t="shared" si="278"/>
        <v>9.8156462843836554</v>
      </c>
      <c r="L574" s="269">
        <f t="shared" si="278"/>
        <v>10.338229028178356</v>
      </c>
      <c r="M574" s="269">
        <f t="shared" si="278"/>
        <v>10.28671082600745</v>
      </c>
      <c r="N574" s="216"/>
      <c r="O574" s="233" t="s">
        <v>187</v>
      </c>
      <c r="P574" s="234">
        <f t="shared" si="277"/>
        <v>7.3979412581751882</v>
      </c>
      <c r="Q574" s="234">
        <f t="shared" si="277"/>
        <v>7.8036006889657292</v>
      </c>
      <c r="R574" s="234">
        <f t="shared" si="277"/>
        <v>8.2977955825896625</v>
      </c>
      <c r="S574" s="234">
        <f t="shared" si="277"/>
        <v>10.094360931357574</v>
      </c>
      <c r="T574" s="216"/>
      <c r="U574" s="233" t="s">
        <v>187</v>
      </c>
      <c r="V574" s="234">
        <f>V380*0.533</f>
        <v>7.6165532041051449</v>
      </c>
      <c r="W574" s="234">
        <f>W380*0.533</f>
        <v>9.1726395270199159</v>
      </c>
      <c r="X574" s="216"/>
      <c r="Y574" s="233" t="s">
        <v>187</v>
      </c>
      <c r="Z574" s="234">
        <f>Z380*0.533</f>
        <v>8.2677930797438552</v>
      </c>
    </row>
    <row r="575" spans="1:26">
      <c r="A575" s="270" t="s">
        <v>188</v>
      </c>
      <c r="B575" s="268">
        <f>B381*0.533</f>
        <v>0</v>
      </c>
      <c r="C575" s="269">
        <f t="shared" ref="C575:K575" si="279">C381*0.521</f>
        <v>0</v>
      </c>
      <c r="D575" s="280">
        <f t="shared" si="279"/>
        <v>0</v>
      </c>
      <c r="E575" s="269">
        <f t="shared" si="279"/>
        <v>0</v>
      </c>
      <c r="F575" s="269">
        <f t="shared" si="279"/>
        <v>0</v>
      </c>
      <c r="G575" s="269">
        <f t="shared" si="279"/>
        <v>0</v>
      </c>
      <c r="H575" s="269">
        <f t="shared" si="279"/>
        <v>0</v>
      </c>
      <c r="I575" s="269">
        <f t="shared" si="279"/>
        <v>0</v>
      </c>
      <c r="J575" s="269">
        <f t="shared" si="279"/>
        <v>0</v>
      </c>
      <c r="K575" s="269">
        <f t="shared" si="279"/>
        <v>0</v>
      </c>
      <c r="L575" s="269">
        <f>L381*0.533</f>
        <v>0</v>
      </c>
      <c r="M575" s="269">
        <f>M381*0.521</f>
        <v>0</v>
      </c>
      <c r="N575" s="216"/>
      <c r="O575" s="233" t="s">
        <v>188</v>
      </c>
      <c r="P575" s="234">
        <f>P381*0.521</f>
        <v>0</v>
      </c>
      <c r="Q575" s="234">
        <f>Q381*0.521</f>
        <v>0</v>
      </c>
      <c r="R575" s="234">
        <f>R381*0.521</f>
        <v>0</v>
      </c>
      <c r="S575" s="234">
        <f>S381*0.521</f>
        <v>0</v>
      </c>
      <c r="T575" s="216"/>
      <c r="U575" s="233" t="s">
        <v>188</v>
      </c>
      <c r="V575" s="234">
        <f>V381*0.521</f>
        <v>0</v>
      </c>
      <c r="W575" s="234">
        <f>W381*0.521</f>
        <v>0</v>
      </c>
      <c r="X575" s="216"/>
      <c r="Y575" s="233" t="s">
        <v>188</v>
      </c>
      <c r="Z575" s="234">
        <f>Z381*0.521</f>
        <v>9.0052537744292405</v>
      </c>
    </row>
    <row r="576" spans="1:26">
      <c r="A576" s="270" t="s">
        <v>71</v>
      </c>
      <c r="B576" s="268">
        <f>B382*0.521</f>
        <v>5.5089817616553036</v>
      </c>
      <c r="C576" s="269">
        <f t="shared" ref="C576:K576" si="280">C382*0.487</f>
        <v>5.2598950046830932</v>
      </c>
      <c r="D576" s="280">
        <f t="shared" si="280"/>
        <v>5.4609439135774034</v>
      </c>
      <c r="E576" s="269">
        <f t="shared" si="280"/>
        <v>5.598361624068966</v>
      </c>
      <c r="F576" s="269">
        <f t="shared" si="280"/>
        <v>5.7206845278178609</v>
      </c>
      <c r="G576" s="269">
        <f t="shared" si="280"/>
        <v>5.9144128249722687</v>
      </c>
      <c r="H576" s="269">
        <f t="shared" si="280"/>
        <v>5.8808809461001985</v>
      </c>
      <c r="I576" s="269">
        <f t="shared" si="280"/>
        <v>5.9872877582877022</v>
      </c>
      <c r="J576" s="269">
        <f t="shared" si="280"/>
        <v>6.1490120882076971</v>
      </c>
      <c r="K576" s="269">
        <f t="shared" si="280"/>
        <v>6.7986905058231715</v>
      </c>
      <c r="L576" s="269">
        <f>L382*0.521</f>
        <v>8.0129712415247099</v>
      </c>
      <c r="M576" s="269">
        <f>M382*0.487</f>
        <v>7.5708744927048359</v>
      </c>
      <c r="N576" s="216"/>
      <c r="O576" s="233" t="s">
        <v>71</v>
      </c>
      <c r="P576" s="234">
        <f>P382*0.487</f>
        <v>5.3052812392511157</v>
      </c>
      <c r="Q576" s="234">
        <f>Q382*0.487</f>
        <v>5.7584540333601826</v>
      </c>
      <c r="R576" s="234">
        <f>R382*0.487</f>
        <v>5.9500221130309203</v>
      </c>
      <c r="S576" s="234">
        <f>S382*0.487</f>
        <v>7.2843611089175333</v>
      </c>
      <c r="T576" s="216"/>
      <c r="U576" s="233" t="s">
        <v>71</v>
      </c>
      <c r="V576" s="234">
        <f>V382*0.487</f>
        <v>5.5248781252229584</v>
      </c>
      <c r="W576" s="234">
        <f>W382*0.487</f>
        <v>6.7149153849908405</v>
      </c>
      <c r="X576" s="216"/>
      <c r="Y576" s="233" t="s">
        <v>71</v>
      </c>
      <c r="Z576" s="234">
        <f>Z382*0.487</f>
        <v>6.1745111762757068</v>
      </c>
    </row>
    <row r="577" spans="1:26" ht="13.5" thickBot="1">
      <c r="A577" s="271" t="s">
        <v>189</v>
      </c>
      <c r="B577" s="268">
        <f>B383*0.487</f>
        <v>6.498349515567476</v>
      </c>
      <c r="C577" s="281">
        <f t="shared" ref="C577:K577" si="281">C383*0.518</f>
        <v>7.0131489932586231</v>
      </c>
      <c r="D577" s="282">
        <f t="shared" si="281"/>
        <v>6.9633635370193518</v>
      </c>
      <c r="E577" s="281">
        <f t="shared" si="281"/>
        <v>7.1930867717099209</v>
      </c>
      <c r="F577" s="281">
        <f t="shared" si="281"/>
        <v>7.2313360388641605</v>
      </c>
      <c r="G577" s="281">
        <f t="shared" si="281"/>
        <v>7.4310522064431037</v>
      </c>
      <c r="H577" s="281">
        <f t="shared" si="281"/>
        <v>7.4807621714899941</v>
      </c>
      <c r="I577" s="281">
        <f t="shared" si="281"/>
        <v>7.7942992776924269</v>
      </c>
      <c r="J577" s="281">
        <f t="shared" si="281"/>
        <v>7.9673959499197506</v>
      </c>
      <c r="K577" s="281">
        <f t="shared" si="281"/>
        <v>9.0202103473550466</v>
      </c>
      <c r="L577" s="269">
        <f>L383*0.487</f>
        <v>9.0157927072340271</v>
      </c>
      <c r="M577" s="281">
        <f>M383*0.518</f>
        <v>9.6145237939757138</v>
      </c>
      <c r="N577" s="216"/>
      <c r="O577" s="241" t="s">
        <v>189</v>
      </c>
      <c r="P577" s="242">
        <f>P383*0.518</f>
        <v>6.9639026550865895</v>
      </c>
      <c r="Q577" s="242">
        <f>Q383*0.518</f>
        <v>7.3026654112907012</v>
      </c>
      <c r="R577" s="242">
        <f>R383*0.518</f>
        <v>7.6611052009474507</v>
      </c>
      <c r="S577" s="242">
        <f>S383*0.518</f>
        <v>9.3741071856476239</v>
      </c>
      <c r="T577" s="216"/>
      <c r="U577" s="241" t="s">
        <v>189</v>
      </c>
      <c r="V577" s="242">
        <f>V383*0.518</f>
        <v>7.1436969922674312</v>
      </c>
      <c r="W577" s="242">
        <f>W383*0.518</f>
        <v>8.578266676605633</v>
      </c>
      <c r="X577" s="216"/>
      <c r="Y577" s="241" t="s">
        <v>189</v>
      </c>
      <c r="Z577" s="242">
        <f>Z383*0.518</f>
        <v>7.8534932592583377</v>
      </c>
    </row>
    <row r="578" spans="1:26">
      <c r="A578"/>
      <c r="B578"/>
      <c r="C578"/>
      <c r="D578"/>
      <c r="E578"/>
      <c r="F578"/>
    </row>
    <row r="579" spans="1:26" ht="16.5" thickBot="1">
      <c r="A579" s="217">
        <v>2022</v>
      </c>
      <c r="B579" s="216"/>
      <c r="C579" s="216" t="s">
        <v>196</v>
      </c>
      <c r="D579" s="216"/>
      <c r="E579" s="216"/>
      <c r="F579" s="216"/>
      <c r="G579" s="216"/>
      <c r="H579" s="216"/>
      <c r="I579" s="216"/>
      <c r="J579" s="216"/>
      <c r="K579" s="216"/>
      <c r="L579" s="216"/>
      <c r="M579" s="215" t="s">
        <v>94</v>
      </c>
      <c r="N579" s="216"/>
      <c r="O579" s="217">
        <v>2022</v>
      </c>
      <c r="P579" s="218" t="s">
        <v>163</v>
      </c>
      <c r="Q579" s="218"/>
      <c r="R579" s="218"/>
      <c r="S579" s="218"/>
      <c r="T579" s="216"/>
      <c r="U579" s="217">
        <v>2022</v>
      </c>
      <c r="V579" s="218" t="s">
        <v>164</v>
      </c>
      <c r="W579" s="218"/>
      <c r="X579" s="216"/>
      <c r="Y579" s="217">
        <v>2022</v>
      </c>
      <c r="Z579" s="216"/>
    </row>
    <row r="580" spans="1:26" ht="13.5" thickBot="1">
      <c r="A580" s="222"/>
      <c r="B580" s="248" t="s">
        <v>166</v>
      </c>
      <c r="C580" s="248" t="s">
        <v>167</v>
      </c>
      <c r="D580" s="248" t="s">
        <v>168</v>
      </c>
      <c r="E580" s="248" t="s">
        <v>169</v>
      </c>
      <c r="F580" s="248" t="s">
        <v>170</v>
      </c>
      <c r="G580" s="248" t="s">
        <v>171</v>
      </c>
      <c r="H580" s="248" t="s">
        <v>172</v>
      </c>
      <c r="I580" s="248" t="s">
        <v>173</v>
      </c>
      <c r="J580" s="248" t="s">
        <v>174</v>
      </c>
      <c r="K580" s="248" t="s">
        <v>175</v>
      </c>
      <c r="L580" s="248" t="s">
        <v>176</v>
      </c>
      <c r="M580" s="249" t="s">
        <v>177</v>
      </c>
      <c r="N580" s="216"/>
      <c r="O580" s="251"/>
      <c r="P580" s="248" t="s">
        <v>178</v>
      </c>
      <c r="Q580" s="248" t="s">
        <v>179</v>
      </c>
      <c r="R580" s="248" t="s">
        <v>180</v>
      </c>
      <c r="S580" s="249" t="s">
        <v>181</v>
      </c>
      <c r="T580" s="216"/>
      <c r="U580" s="251"/>
      <c r="V580" s="248" t="s">
        <v>182</v>
      </c>
      <c r="W580" s="249" t="s">
        <v>183</v>
      </c>
      <c r="X580" s="216"/>
      <c r="Y580" s="222"/>
      <c r="Z580" s="249" t="s">
        <v>184</v>
      </c>
    </row>
    <row r="581" spans="1:26" ht="13.5" thickBot="1">
      <c r="A581" s="252" t="s">
        <v>185</v>
      </c>
      <c r="B581" s="274">
        <f>B387*0.518</f>
        <v>9.4381907578569777</v>
      </c>
      <c r="C581" s="274">
        <f t="shared" ref="C581:M581" si="282">C387*0.518</f>
        <v>9.6803233778953572</v>
      </c>
      <c r="D581" s="275">
        <f t="shared" si="282"/>
        <v>10.306277896779093</v>
      </c>
      <c r="E581" s="274">
        <f t="shared" si="282"/>
        <v>11.366622425156018</v>
      </c>
      <c r="F581" s="274">
        <f t="shared" si="282"/>
        <v>11.509557430278972</v>
      </c>
      <c r="G581" s="274">
        <f t="shared" si="282"/>
        <v>10.99798567291805</v>
      </c>
      <c r="H581" s="274">
        <f t="shared" si="282"/>
        <v>10.709462578973062</v>
      </c>
      <c r="I581" s="274">
        <f t="shared" si="282"/>
        <v>11.195178309122138</v>
      </c>
      <c r="J581" s="274">
        <f t="shared" si="282"/>
        <v>10.906849248105507</v>
      </c>
      <c r="K581" s="274">
        <f t="shared" si="282"/>
        <v>10.884987622751909</v>
      </c>
      <c r="L581" s="274">
        <f t="shared" si="282"/>
        <v>10.955115739122942</v>
      </c>
      <c r="M581" s="276">
        <f t="shared" si="282"/>
        <v>10.684251873907979</v>
      </c>
      <c r="N581" s="216"/>
      <c r="O581" s="255" t="s">
        <v>185</v>
      </c>
      <c r="P581" s="231">
        <f>P387*0.518</f>
        <v>9.9356658587913547</v>
      </c>
      <c r="Q581" s="231">
        <f>Q387*0.518</f>
        <v>11.264665713670079</v>
      </c>
      <c r="R581" s="231">
        <f>R387*0.518</f>
        <v>10.954339126985401</v>
      </c>
      <c r="S581" s="231">
        <f>S387*0.518</f>
        <v>10.859652315935241</v>
      </c>
      <c r="T581" s="216"/>
      <c r="U581" s="255" t="s">
        <v>185</v>
      </c>
      <c r="V581" s="231">
        <f>V387*0.518</f>
        <v>10.589057775563226</v>
      </c>
      <c r="W581" s="231">
        <f>W387*0.518</f>
        <v>10.906467585824432</v>
      </c>
      <c r="X581" s="216"/>
      <c r="Y581" s="255" t="s">
        <v>185</v>
      </c>
      <c r="Z581" s="231">
        <f>Z387*0.518</f>
        <v>10.739329926185153</v>
      </c>
    </row>
    <row r="582" spans="1:26">
      <c r="A582" s="256" t="s">
        <v>190</v>
      </c>
      <c r="B582" s="257">
        <f>B388*0.539</f>
        <v>10.252197100007869</v>
      </c>
      <c r="C582" s="257">
        <f t="shared" ref="C582:M582" si="283">C388*0.539</f>
        <v>9.9176645106776906</v>
      </c>
      <c r="D582" s="808">
        <f t="shared" si="283"/>
        <v>10.98214439537465</v>
      </c>
      <c r="E582" s="257">
        <f t="shared" si="283"/>
        <v>11.65537003556455</v>
      </c>
      <c r="F582" s="257">
        <f t="shared" si="283"/>
        <v>12.066667497109144</v>
      </c>
      <c r="G582" s="257">
        <f t="shared" si="283"/>
        <v>11.079484027911667</v>
      </c>
      <c r="H582" s="257">
        <f t="shared" si="283"/>
        <v>11.357109201449639</v>
      </c>
      <c r="I582" s="257">
        <f t="shared" si="283"/>
        <v>11.29739469124968</v>
      </c>
      <c r="J582" s="257">
        <f t="shared" si="283"/>
        <v>10.871066986473076</v>
      </c>
      <c r="K582" s="257">
        <f t="shared" si="283"/>
        <v>11.479840889982773</v>
      </c>
      <c r="L582" s="257">
        <f t="shared" si="283"/>
        <v>11.375938580302371</v>
      </c>
      <c r="M582" s="258">
        <f t="shared" si="283"/>
        <v>10.79715648037166</v>
      </c>
      <c r="N582" s="216"/>
      <c r="O582" s="259" t="s">
        <v>190</v>
      </c>
      <c r="P582" s="237">
        <f>P388*0.539</f>
        <v>10.668148097858124</v>
      </c>
      <c r="Q582" s="237">
        <f>Q388*0.539</f>
        <v>11.592514888379167</v>
      </c>
      <c r="R582" s="237">
        <f>R388*0.539</f>
        <v>11.186580804721411</v>
      </c>
      <c r="S582" s="237">
        <f>S388*0.539</f>
        <v>11.243789998650431</v>
      </c>
      <c r="T582" s="216"/>
      <c r="U582" s="259" t="s">
        <v>190</v>
      </c>
      <c r="V582" s="237">
        <f>V388*0.539</f>
        <v>11.125496839614737</v>
      </c>
      <c r="W582" s="237">
        <f>W388*0.539</f>
        <v>11.216149324889491</v>
      </c>
      <c r="X582" s="216"/>
      <c r="Y582" s="256" t="s">
        <v>190</v>
      </c>
      <c r="Z582" s="237">
        <f>Z388*0.539</f>
        <v>11.166716801462918</v>
      </c>
    </row>
    <row r="583" spans="1:26">
      <c r="A583" s="233" t="s">
        <v>186</v>
      </c>
      <c r="B583" s="234">
        <f>B389*0.533</f>
        <v>10.456725243307369</v>
      </c>
      <c r="C583" s="234">
        <f t="shared" ref="C583:M583" si="284">C389*0.533</f>
        <v>10.52458735428189</v>
      </c>
      <c r="D583" s="809">
        <f t="shared" si="284"/>
        <v>11.141260244036145</v>
      </c>
      <c r="E583" s="234">
        <f t="shared" si="284"/>
        <v>12.252059392768937</v>
      </c>
      <c r="F583" s="234">
        <f t="shared" si="284"/>
        <v>12.320687639503367</v>
      </c>
      <c r="G583" s="234">
        <f t="shared" si="284"/>
        <v>11.603683670690634</v>
      </c>
      <c r="H583" s="234">
        <f t="shared" si="284"/>
        <v>11.351214806866659</v>
      </c>
      <c r="I583" s="234">
        <f t="shared" si="284"/>
        <v>12.055667035551739</v>
      </c>
      <c r="J583" s="234">
        <f t="shared" si="284"/>
        <v>11.720348818589745</v>
      </c>
      <c r="K583" s="234">
        <f t="shared" si="284"/>
        <v>11.730468063876771</v>
      </c>
      <c r="L583" s="234">
        <f t="shared" si="284"/>
        <v>11.832336660259674</v>
      </c>
      <c r="M583" s="235">
        <f t="shared" si="284"/>
        <v>11.665526857813209</v>
      </c>
      <c r="N583" s="216"/>
      <c r="O583" s="233" t="s">
        <v>186</v>
      </c>
      <c r="P583" s="234">
        <f t="shared" ref="P583:S584" si="285">P389*0.533</f>
        <v>10.84583712116401</v>
      </c>
      <c r="Q583" s="234">
        <f t="shared" si="285"/>
        <v>12.015512970418781</v>
      </c>
      <c r="R583" s="234">
        <f t="shared" si="285"/>
        <v>11.738952168459358</v>
      </c>
      <c r="S583" s="234">
        <f t="shared" si="285"/>
        <v>11.756111989496956</v>
      </c>
      <c r="T583" s="216"/>
      <c r="U583" s="233" t="s">
        <v>186</v>
      </c>
      <c r="V583" s="234">
        <f>V389*0.533</f>
        <v>11.416510874139322</v>
      </c>
      <c r="W583" s="234">
        <f>W389*0.533</f>
        <v>11.747473675198071</v>
      </c>
      <c r="X583" s="216"/>
      <c r="Y583" s="233" t="s">
        <v>186</v>
      </c>
      <c r="Z583" s="234">
        <f>Z389*0.533</f>
        <v>11.564269223094966</v>
      </c>
    </row>
    <row r="584" spans="1:26">
      <c r="A584" s="233" t="s">
        <v>187</v>
      </c>
      <c r="B584" s="234">
        <f>B390*0.533</f>
        <v>10.393475284630448</v>
      </c>
      <c r="C584" s="234">
        <f t="shared" ref="C584:M584" si="286">C390*0.533</f>
        <v>10.470450674713996</v>
      </c>
      <c r="D584" s="809">
        <f t="shared" si="286"/>
        <v>11.068356058249069</v>
      </c>
      <c r="E584" s="234">
        <f t="shared" si="286"/>
        <v>12.208692380633357</v>
      </c>
      <c r="F584" s="234">
        <f t="shared" si="286"/>
        <v>12.265083245044924</v>
      </c>
      <c r="G584" s="234">
        <f t="shared" si="286"/>
        <v>11.493337533695071</v>
      </c>
      <c r="H584" s="234">
        <f t="shared" si="286"/>
        <v>11.28226452378351</v>
      </c>
      <c r="I584" s="234">
        <f t="shared" si="286"/>
        <v>12.049569616581836</v>
      </c>
      <c r="J584" s="234">
        <f t="shared" si="286"/>
        <v>11.62908186783528</v>
      </c>
      <c r="K584" s="234">
        <f t="shared" si="286"/>
        <v>11.640214576686004</v>
      </c>
      <c r="L584" s="234">
        <f t="shared" si="286"/>
        <v>11.786827493730739</v>
      </c>
      <c r="M584" s="235">
        <f t="shared" si="286"/>
        <v>11.577266499929911</v>
      </c>
      <c r="N584" s="216"/>
      <c r="O584" s="233" t="s">
        <v>187</v>
      </c>
      <c r="P584" s="234">
        <f t="shared" si="285"/>
        <v>10.737867057614775</v>
      </c>
      <c r="Q584" s="234">
        <f t="shared" si="285"/>
        <v>11.958414151594351</v>
      </c>
      <c r="R584" s="234">
        <f t="shared" si="285"/>
        <v>11.699268191775218</v>
      </c>
      <c r="S584" s="234">
        <f t="shared" si="285"/>
        <v>11.683769404578143</v>
      </c>
      <c r="T584" s="216"/>
      <c r="U584" s="233" t="s">
        <v>187</v>
      </c>
      <c r="V584" s="234">
        <f>V390*0.533</f>
        <v>11.334965585509105</v>
      </c>
      <c r="W584" s="234">
        <f>W390*0.533</f>
        <v>11.691260385374024</v>
      </c>
      <c r="X584" s="216"/>
      <c r="Y584" s="233" t="s">
        <v>187</v>
      </c>
      <c r="Z584" s="234">
        <f>Z390*0.533</f>
        <v>11.501891053049874</v>
      </c>
    </row>
    <row r="585" spans="1:26">
      <c r="A585" s="233" t="s">
        <v>188</v>
      </c>
      <c r="B585" s="234">
        <f>B391*0.533</f>
        <v>10.688684204855274</v>
      </c>
      <c r="C585" s="234">
        <f t="shared" ref="C585:K585" si="287">C391*0.521</f>
        <v>10.501578320915952</v>
      </c>
      <c r="D585" s="809">
        <f t="shared" si="287"/>
        <v>10.675017202586144</v>
      </c>
      <c r="E585" s="234">
        <f t="shared" si="287"/>
        <v>12.045287068031888</v>
      </c>
      <c r="F585" s="234">
        <f t="shared" si="287"/>
        <v>11.470454169090107</v>
      </c>
      <c r="G585" s="234">
        <f t="shared" si="287"/>
        <v>11.34238242363115</v>
      </c>
      <c r="H585" s="234">
        <f t="shared" si="287"/>
        <v>10.991562210948132</v>
      </c>
      <c r="I585" s="234">
        <f t="shared" si="287"/>
        <v>11.925390081667279</v>
      </c>
      <c r="J585" s="234">
        <f t="shared" si="287"/>
        <v>11.361794900871462</v>
      </c>
      <c r="K585" s="234">
        <f t="shared" si="287"/>
        <v>11.702773036410806</v>
      </c>
      <c r="L585" s="234">
        <f>L391*0.533</f>
        <v>12.174483279632199</v>
      </c>
      <c r="M585" s="235">
        <f>M391*0.521</f>
        <v>11.696562132106136</v>
      </c>
      <c r="N585" s="216"/>
      <c r="O585" s="233" t="s">
        <v>188</v>
      </c>
      <c r="P585" s="234">
        <f>P391*0.521</f>
        <v>10.609310296268509</v>
      </c>
      <c r="Q585" s="234">
        <f>Q391*0.521</f>
        <v>11.673463738370444</v>
      </c>
      <c r="R585" s="234">
        <f>R391*0.521</f>
        <v>11.37819411551715</v>
      </c>
      <c r="S585" s="234">
        <f>S391*0.521</f>
        <v>11.751841601197503</v>
      </c>
      <c r="T585" s="216"/>
      <c r="U585" s="233" t="s">
        <v>188</v>
      </c>
      <c r="V585" s="234">
        <f>V391*0.521</f>
        <v>11.126653121553852</v>
      </c>
      <c r="W585" s="234">
        <f>W391*0.521</f>
        <v>11.606448644856592</v>
      </c>
      <c r="X585" s="216"/>
      <c r="Y585" s="233" t="s">
        <v>188</v>
      </c>
      <c r="Z585" s="234">
        <f>Z391*0.521</f>
        <v>11.409038001108417</v>
      </c>
    </row>
    <row r="586" spans="1:26">
      <c r="A586" s="233" t="s">
        <v>71</v>
      </c>
      <c r="B586" s="234">
        <f>B392*0.521</f>
        <v>8.2173773041296023</v>
      </c>
      <c r="C586" s="234">
        <f t="shared" ref="C586:K586" si="288">C392*0.487</f>
        <v>8.1185815960576662</v>
      </c>
      <c r="D586" s="809">
        <f t="shared" si="288"/>
        <v>8.8205576891713307</v>
      </c>
      <c r="E586" s="234">
        <f t="shared" si="288"/>
        <v>9.8449385662779267</v>
      </c>
      <c r="F586" s="234">
        <f t="shared" si="288"/>
        <v>10.005275945153194</v>
      </c>
      <c r="G586" s="234">
        <f t="shared" si="288"/>
        <v>9.6360178707450377</v>
      </c>
      <c r="H586" s="234">
        <f t="shared" si="288"/>
        <v>9.3973006475340455</v>
      </c>
      <c r="I586" s="234">
        <f t="shared" si="288"/>
        <v>9.6194775137940223</v>
      </c>
      <c r="J586" s="234">
        <f t="shared" si="288"/>
        <v>9.3856218601837291</v>
      </c>
      <c r="K586" s="234">
        <f t="shared" si="288"/>
        <v>9.3902446535269366</v>
      </c>
      <c r="L586" s="234">
        <f>L392*0.521</f>
        <v>9.966828251162859</v>
      </c>
      <c r="M586" s="235">
        <f>M392*0.487</f>
        <v>8.8216599091023742</v>
      </c>
      <c r="N586" s="216"/>
      <c r="O586" s="233" t="s">
        <v>71</v>
      </c>
      <c r="P586" s="234">
        <f>P392*0.487</f>
        <v>8.3220810952990405</v>
      </c>
      <c r="Q586" s="234">
        <f>Q392*0.487</f>
        <v>9.8145175559987354</v>
      </c>
      <c r="R586" s="234">
        <f>R392*0.487</f>
        <v>9.4744012514641049</v>
      </c>
      <c r="S586" s="234">
        <f>S392*0.487</f>
        <v>9.2089102249925485</v>
      </c>
      <c r="T586" s="216"/>
      <c r="U586" s="233" t="s">
        <v>71</v>
      </c>
      <c r="V586" s="234">
        <f>V392*0.487</f>
        <v>9.0333521524029123</v>
      </c>
      <c r="W586" s="234">
        <f>W392*0.487</f>
        <v>9.3379649586047933</v>
      </c>
      <c r="X586" s="216"/>
      <c r="Y586" s="233" t="s">
        <v>71</v>
      </c>
      <c r="Z586" s="234">
        <f>Z392*0.487</f>
        <v>9.1882882955476592</v>
      </c>
    </row>
    <row r="587" spans="1:26" ht="13.5" thickBot="1">
      <c r="A587" s="241" t="s">
        <v>189</v>
      </c>
      <c r="B587" s="242">
        <f>B393*0.487</f>
        <v>9.1427237339550587</v>
      </c>
      <c r="C587" s="242">
        <f t="shared" ref="C587:K587" si="289">C393*0.518</f>
        <v>9.8760139880975828</v>
      </c>
      <c r="D587" s="810">
        <f t="shared" si="289"/>
        <v>10.402702460800137</v>
      </c>
      <c r="E587" s="242">
        <f t="shared" si="289"/>
        <v>11.436750765628197</v>
      </c>
      <c r="F587" s="242">
        <f t="shared" si="289"/>
        <v>11.594466781026135</v>
      </c>
      <c r="G587" s="242">
        <f t="shared" si="289"/>
        <v>11.321685301710639</v>
      </c>
      <c r="H587" s="242">
        <f t="shared" si="289"/>
        <v>11.120634557757592</v>
      </c>
      <c r="I587" s="242">
        <f t="shared" si="289"/>
        <v>11.531643359009554</v>
      </c>
      <c r="J587" s="242">
        <f t="shared" si="289"/>
        <v>11.460327965766995</v>
      </c>
      <c r="K587" s="242">
        <f t="shared" si="289"/>
        <v>11.415293225535668</v>
      </c>
      <c r="L587" s="242">
        <f>L393*0.487</f>
        <v>10.780404493820267</v>
      </c>
      <c r="M587" s="243">
        <f>M393*0.518</f>
        <v>11.407315242874441</v>
      </c>
      <c r="N587" s="216"/>
      <c r="O587" s="241" t="s">
        <v>189</v>
      </c>
      <c r="P587" s="242">
        <f>P393*0.518</f>
        <v>10.121015529035819</v>
      </c>
      <c r="Q587" s="242">
        <f>Q393*0.518</f>
        <v>11.436324674086563</v>
      </c>
      <c r="R587" s="242">
        <f>R393*0.518</f>
        <v>11.37453775653346</v>
      </c>
      <c r="S587" s="242">
        <f>S393*0.518</f>
        <v>11.434513481419945</v>
      </c>
      <c r="T587" s="216"/>
      <c r="U587" s="241" t="s">
        <v>189</v>
      </c>
      <c r="V587" s="242">
        <f>V393*0.518</f>
        <v>10.805724941758147</v>
      </c>
      <c r="W587" s="242">
        <f>W393*0.518</f>
        <v>11.40468765886253</v>
      </c>
      <c r="X587" s="216"/>
      <c r="Y587" s="241" t="s">
        <v>189</v>
      </c>
      <c r="Z587" s="242">
        <f>Z393*0.518</f>
        <v>11.088341290018477</v>
      </c>
    </row>
    <row r="588" spans="1:26">
      <c r="A588" s="3"/>
      <c r="B588" s="3"/>
      <c r="C588" s="3"/>
      <c r="D588" s="3"/>
      <c r="E588" s="3"/>
      <c r="F588" s="3"/>
    </row>
    <row r="589" spans="1:26" ht="16.5" thickBot="1">
      <c r="A589" s="217">
        <v>2023</v>
      </c>
      <c r="B589" s="216"/>
      <c r="C589" s="216" t="s">
        <v>196</v>
      </c>
      <c r="D589" s="216"/>
      <c r="E589" s="216"/>
      <c r="F589" s="216"/>
      <c r="G589" s="216"/>
      <c r="H589" s="216"/>
      <c r="I589" s="216"/>
      <c r="J589" s="216"/>
      <c r="K589" s="216"/>
      <c r="L589" s="216"/>
      <c r="M589" s="215" t="s">
        <v>94</v>
      </c>
      <c r="N589" s="216"/>
      <c r="O589" s="217">
        <v>2023</v>
      </c>
      <c r="P589" s="218" t="s">
        <v>163</v>
      </c>
      <c r="Q589" s="218"/>
      <c r="R589" s="218"/>
      <c r="S589" s="218"/>
      <c r="T589" s="216"/>
      <c r="U589" s="217">
        <v>2023</v>
      </c>
      <c r="V589" s="218" t="s">
        <v>164</v>
      </c>
      <c r="W589" s="218"/>
      <c r="X589" s="216"/>
      <c r="Y589" s="217">
        <v>2023</v>
      </c>
      <c r="Z589" s="216"/>
    </row>
    <row r="590" spans="1:26" ht="13.5" thickBot="1">
      <c r="A590" s="222"/>
      <c r="B590" s="248" t="s">
        <v>166</v>
      </c>
      <c r="C590" s="248" t="s">
        <v>167</v>
      </c>
      <c r="D590" s="248" t="s">
        <v>168</v>
      </c>
      <c r="E590" s="248" t="s">
        <v>169</v>
      </c>
      <c r="F590" s="248" t="s">
        <v>170</v>
      </c>
      <c r="G590" s="248" t="s">
        <v>171</v>
      </c>
      <c r="H590" s="248" t="s">
        <v>172</v>
      </c>
      <c r="I590" s="248" t="s">
        <v>173</v>
      </c>
      <c r="J590" s="248" t="s">
        <v>174</v>
      </c>
      <c r="K590" s="248" t="s">
        <v>175</v>
      </c>
      <c r="L590" s="248" t="s">
        <v>176</v>
      </c>
      <c r="M590" s="249" t="s">
        <v>177</v>
      </c>
      <c r="N590" s="216"/>
      <c r="O590" s="251"/>
      <c r="P590" s="248" t="s">
        <v>178</v>
      </c>
      <c r="Q590" s="248" t="s">
        <v>179</v>
      </c>
      <c r="R590" s="248" t="s">
        <v>180</v>
      </c>
      <c r="S590" s="249" t="s">
        <v>181</v>
      </c>
      <c r="T590" s="216"/>
      <c r="U590" s="251"/>
      <c r="V590" s="248" t="s">
        <v>182</v>
      </c>
      <c r="W590" s="249" t="s">
        <v>183</v>
      </c>
      <c r="X590" s="216"/>
      <c r="Y590" s="222"/>
      <c r="Z590" s="249" t="s">
        <v>184</v>
      </c>
    </row>
    <row r="591" spans="1:26" ht="13.5" thickBot="1">
      <c r="A591" s="252" t="s">
        <v>185</v>
      </c>
      <c r="B591" s="274">
        <f>B397*0.518</f>
        <v>10.722206776083063</v>
      </c>
      <c r="C591" s="274">
        <f t="shared" ref="C591:M591" si="290">C397*0.518</f>
        <v>0</v>
      </c>
      <c r="D591" s="275">
        <f t="shared" si="290"/>
        <v>0</v>
      </c>
      <c r="E591" s="274">
        <f t="shared" si="290"/>
        <v>0</v>
      </c>
      <c r="F591" s="274">
        <f t="shared" si="290"/>
        <v>0</v>
      </c>
      <c r="G591" s="274">
        <f t="shared" si="290"/>
        <v>0</v>
      </c>
      <c r="H591" s="274">
        <f t="shared" si="290"/>
        <v>0</v>
      </c>
      <c r="I591" s="274">
        <f t="shared" si="290"/>
        <v>0</v>
      </c>
      <c r="J591" s="274">
        <f t="shared" si="290"/>
        <v>0</v>
      </c>
      <c r="K591" s="274">
        <f t="shared" si="290"/>
        <v>0</v>
      </c>
      <c r="L591" s="274">
        <f t="shared" si="290"/>
        <v>0</v>
      </c>
      <c r="M591" s="276">
        <f t="shared" si="290"/>
        <v>0</v>
      </c>
      <c r="N591" s="216"/>
      <c r="O591" s="255" t="s">
        <v>185</v>
      </c>
      <c r="P591" s="231">
        <f>P397*0.518</f>
        <v>0</v>
      </c>
      <c r="Q591" s="231">
        <f>Q397*0.518</f>
        <v>0</v>
      </c>
      <c r="R591" s="231">
        <f>R397*0.518</f>
        <v>0</v>
      </c>
      <c r="S591" s="231">
        <f>S397*0.518</f>
        <v>0</v>
      </c>
      <c r="T591" s="216"/>
      <c r="U591" s="255" t="s">
        <v>185</v>
      </c>
      <c r="V591" s="231">
        <f>V397*0.518</f>
        <v>0</v>
      </c>
      <c r="W591" s="231">
        <f>W397*0.518</f>
        <v>0</v>
      </c>
      <c r="X591" s="216"/>
      <c r="Y591" s="255" t="s">
        <v>185</v>
      </c>
      <c r="Z591" s="231">
        <f>Z397*0.518</f>
        <v>0</v>
      </c>
    </row>
    <row r="592" spans="1:26">
      <c r="A592" s="256" t="s">
        <v>190</v>
      </c>
      <c r="B592" s="257">
        <f>B398*0.539</f>
        <v>11.458941294145017</v>
      </c>
      <c r="C592" s="257">
        <f t="shared" ref="C592:M592" si="291">C398*0.539</f>
        <v>0</v>
      </c>
      <c r="D592" s="808">
        <f t="shared" si="291"/>
        <v>0</v>
      </c>
      <c r="E592" s="257">
        <f t="shared" si="291"/>
        <v>0</v>
      </c>
      <c r="F592" s="257">
        <f t="shared" si="291"/>
        <v>0</v>
      </c>
      <c r="G592" s="257">
        <f t="shared" si="291"/>
        <v>0</v>
      </c>
      <c r="H592" s="257">
        <f t="shared" si="291"/>
        <v>0</v>
      </c>
      <c r="I592" s="257">
        <f t="shared" si="291"/>
        <v>0</v>
      </c>
      <c r="J592" s="257">
        <f t="shared" si="291"/>
        <v>0</v>
      </c>
      <c r="K592" s="257">
        <f t="shared" si="291"/>
        <v>0</v>
      </c>
      <c r="L592" s="257">
        <f t="shared" si="291"/>
        <v>0</v>
      </c>
      <c r="M592" s="258">
        <f t="shared" si="291"/>
        <v>0</v>
      </c>
      <c r="N592" s="216"/>
      <c r="O592" s="259" t="s">
        <v>190</v>
      </c>
      <c r="P592" s="237">
        <f>P398*0.539</f>
        <v>0</v>
      </c>
      <c r="Q592" s="237">
        <f>Q398*0.539</f>
        <v>0</v>
      </c>
      <c r="R592" s="237">
        <f>R398*0.539</f>
        <v>0</v>
      </c>
      <c r="S592" s="237">
        <f>S398*0.539</f>
        <v>0</v>
      </c>
      <c r="T592" s="216"/>
      <c r="U592" s="259" t="s">
        <v>190</v>
      </c>
      <c r="V592" s="237">
        <f>V398*0.539</f>
        <v>0</v>
      </c>
      <c r="W592" s="237">
        <f>W398*0.539</f>
        <v>0</v>
      </c>
      <c r="X592" s="216"/>
      <c r="Y592" s="256" t="s">
        <v>190</v>
      </c>
      <c r="Z592" s="237">
        <f>Z398*0.539</f>
        <v>0</v>
      </c>
    </row>
    <row r="593" spans="1:26">
      <c r="A593" s="233" t="s">
        <v>186</v>
      </c>
      <c r="B593" s="234">
        <f>B399*0.533</f>
        <v>11.634280540569197</v>
      </c>
      <c r="C593" s="234">
        <f t="shared" ref="C593:M593" si="292">C399*0.533</f>
        <v>0</v>
      </c>
      <c r="D593" s="809">
        <f t="shared" si="292"/>
        <v>0</v>
      </c>
      <c r="E593" s="234">
        <f t="shared" si="292"/>
        <v>0</v>
      </c>
      <c r="F593" s="234">
        <f t="shared" si="292"/>
        <v>0</v>
      </c>
      <c r="G593" s="234">
        <f t="shared" si="292"/>
        <v>0</v>
      </c>
      <c r="H593" s="234">
        <f t="shared" si="292"/>
        <v>0</v>
      </c>
      <c r="I593" s="234">
        <f t="shared" si="292"/>
        <v>0</v>
      </c>
      <c r="J593" s="234">
        <f t="shared" si="292"/>
        <v>0</v>
      </c>
      <c r="K593" s="234">
        <f t="shared" si="292"/>
        <v>0</v>
      </c>
      <c r="L593" s="234">
        <f t="shared" si="292"/>
        <v>0</v>
      </c>
      <c r="M593" s="235">
        <f t="shared" si="292"/>
        <v>0</v>
      </c>
      <c r="N593" s="216"/>
      <c r="O593" s="233" t="s">
        <v>186</v>
      </c>
      <c r="P593" s="234">
        <f t="shared" ref="P593:S593" si="293">P399*0.533</f>
        <v>0</v>
      </c>
      <c r="Q593" s="234">
        <f t="shared" si="293"/>
        <v>0</v>
      </c>
      <c r="R593" s="234">
        <f t="shared" si="293"/>
        <v>0</v>
      </c>
      <c r="S593" s="234">
        <f t="shared" si="293"/>
        <v>0</v>
      </c>
      <c r="T593" s="216"/>
      <c r="U593" s="233" t="s">
        <v>186</v>
      </c>
      <c r="V593" s="234">
        <f>V399*0.533</f>
        <v>0</v>
      </c>
      <c r="W593" s="234">
        <f>W399*0.533</f>
        <v>0</v>
      </c>
      <c r="X593" s="216"/>
      <c r="Y593" s="233" t="s">
        <v>186</v>
      </c>
      <c r="Z593" s="234">
        <f>Z399*0.533</f>
        <v>0</v>
      </c>
    </row>
    <row r="594" spans="1:26">
      <c r="A594" s="233" t="s">
        <v>187</v>
      </c>
      <c r="B594" s="234">
        <f>B400*0.533</f>
        <v>11.534647086321041</v>
      </c>
      <c r="C594" s="234">
        <f t="shared" ref="C594:M594" si="294">C400*0.533</f>
        <v>0</v>
      </c>
      <c r="D594" s="809">
        <f t="shared" si="294"/>
        <v>0</v>
      </c>
      <c r="E594" s="234">
        <f t="shared" si="294"/>
        <v>0</v>
      </c>
      <c r="F594" s="234">
        <f t="shared" si="294"/>
        <v>0</v>
      </c>
      <c r="G594" s="234">
        <f t="shared" si="294"/>
        <v>0</v>
      </c>
      <c r="H594" s="234">
        <f t="shared" si="294"/>
        <v>0</v>
      </c>
      <c r="I594" s="234">
        <f t="shared" si="294"/>
        <v>0</v>
      </c>
      <c r="J594" s="234">
        <f t="shared" si="294"/>
        <v>0</v>
      </c>
      <c r="K594" s="234">
        <f t="shared" si="294"/>
        <v>0</v>
      </c>
      <c r="L594" s="234">
        <f t="shared" si="294"/>
        <v>0</v>
      </c>
      <c r="M594" s="235">
        <f t="shared" si="294"/>
        <v>0</v>
      </c>
      <c r="N594" s="216"/>
      <c r="O594" s="233" t="s">
        <v>187</v>
      </c>
      <c r="P594" s="234">
        <f t="shared" ref="P594:S594" si="295">P400*0.533</f>
        <v>0</v>
      </c>
      <c r="Q594" s="234">
        <f t="shared" si="295"/>
        <v>0</v>
      </c>
      <c r="R594" s="234">
        <f t="shared" si="295"/>
        <v>0</v>
      </c>
      <c r="S594" s="234">
        <f t="shared" si="295"/>
        <v>0</v>
      </c>
      <c r="T594" s="216"/>
      <c r="U594" s="233" t="s">
        <v>187</v>
      </c>
      <c r="V594" s="234">
        <f>V400*0.533</f>
        <v>0</v>
      </c>
      <c r="W594" s="234">
        <f>W400*0.533</f>
        <v>0</v>
      </c>
      <c r="X594" s="216"/>
      <c r="Y594" s="233" t="s">
        <v>187</v>
      </c>
      <c r="Z594" s="234">
        <f>Z400*0.533</f>
        <v>0</v>
      </c>
    </row>
    <row r="595" spans="1:26">
      <c r="A595" s="233" t="s">
        <v>188</v>
      </c>
      <c r="B595" s="234">
        <f>B401*0.533</f>
        <v>11.801513925138551</v>
      </c>
      <c r="C595" s="234">
        <f t="shared" ref="C595:K595" si="296">C401*0.521</f>
        <v>0</v>
      </c>
      <c r="D595" s="809">
        <f t="shared" si="296"/>
        <v>0</v>
      </c>
      <c r="E595" s="234">
        <f t="shared" si="296"/>
        <v>0</v>
      </c>
      <c r="F595" s="234">
        <f t="shared" si="296"/>
        <v>0</v>
      </c>
      <c r="G595" s="234">
        <f t="shared" si="296"/>
        <v>0</v>
      </c>
      <c r="H595" s="234">
        <f t="shared" si="296"/>
        <v>0</v>
      </c>
      <c r="I595" s="234">
        <f t="shared" si="296"/>
        <v>0</v>
      </c>
      <c r="J595" s="234">
        <f t="shared" si="296"/>
        <v>0</v>
      </c>
      <c r="K595" s="234">
        <f t="shared" si="296"/>
        <v>0</v>
      </c>
      <c r="L595" s="234">
        <f>L401*0.533</f>
        <v>0</v>
      </c>
      <c r="M595" s="235">
        <f>M401*0.521</f>
        <v>0</v>
      </c>
      <c r="N595" s="216"/>
      <c r="O595" s="233" t="s">
        <v>188</v>
      </c>
      <c r="P595" s="234">
        <f>P401*0.521</f>
        <v>0</v>
      </c>
      <c r="Q595" s="234">
        <f>Q401*0.521</f>
        <v>0</v>
      </c>
      <c r="R595" s="234">
        <f>R401*0.521</f>
        <v>0</v>
      </c>
      <c r="S595" s="234">
        <f>S401*0.521</f>
        <v>0</v>
      </c>
      <c r="T595" s="216"/>
      <c r="U595" s="233" t="s">
        <v>188</v>
      </c>
      <c r="V595" s="234">
        <f>V401*0.521</f>
        <v>0</v>
      </c>
      <c r="W595" s="234">
        <f>W401*0.521</f>
        <v>0</v>
      </c>
      <c r="X595" s="216"/>
      <c r="Y595" s="233" t="s">
        <v>188</v>
      </c>
      <c r="Z595" s="234">
        <f>Z401*0.521</f>
        <v>0</v>
      </c>
    </row>
    <row r="596" spans="1:26">
      <c r="A596" s="233" t="s">
        <v>71</v>
      </c>
      <c r="B596" s="234">
        <f>B402*0.521</f>
        <v>9.3796571828298205</v>
      </c>
      <c r="C596" s="234">
        <f t="shared" ref="C596:K596" si="297">C402*0.487</f>
        <v>0</v>
      </c>
      <c r="D596" s="809">
        <f t="shared" si="297"/>
        <v>0</v>
      </c>
      <c r="E596" s="234">
        <f t="shared" si="297"/>
        <v>0</v>
      </c>
      <c r="F596" s="234">
        <f t="shared" si="297"/>
        <v>0</v>
      </c>
      <c r="G596" s="234">
        <f t="shared" si="297"/>
        <v>0</v>
      </c>
      <c r="H596" s="234">
        <f t="shared" si="297"/>
        <v>0</v>
      </c>
      <c r="I596" s="234">
        <f t="shared" si="297"/>
        <v>0</v>
      </c>
      <c r="J596" s="234">
        <f t="shared" si="297"/>
        <v>0</v>
      </c>
      <c r="K596" s="234">
        <f t="shared" si="297"/>
        <v>0</v>
      </c>
      <c r="L596" s="234">
        <f>L402*0.521</f>
        <v>0</v>
      </c>
      <c r="M596" s="235">
        <f>M402*0.487</f>
        <v>0</v>
      </c>
      <c r="N596" s="216"/>
      <c r="O596" s="233" t="s">
        <v>71</v>
      </c>
      <c r="P596" s="234">
        <f>P402*0.487</f>
        <v>0</v>
      </c>
      <c r="Q596" s="234">
        <f>Q402*0.487</f>
        <v>0</v>
      </c>
      <c r="R596" s="234">
        <f>R402*0.487</f>
        <v>0</v>
      </c>
      <c r="S596" s="234">
        <f>S402*0.487</f>
        <v>0</v>
      </c>
      <c r="T596" s="216"/>
      <c r="U596" s="233" t="s">
        <v>71</v>
      </c>
      <c r="V596" s="234">
        <f>V402*0.487</f>
        <v>0</v>
      </c>
      <c r="W596" s="234">
        <f>W402*0.487</f>
        <v>0</v>
      </c>
      <c r="X596" s="216"/>
      <c r="Y596" s="233" t="s">
        <v>71</v>
      </c>
      <c r="Z596" s="234">
        <f>Z402*0.487</f>
        <v>0</v>
      </c>
    </row>
    <row r="597" spans="1:26" ht="13.5" thickBot="1">
      <c r="A597" s="241" t="s">
        <v>189</v>
      </c>
      <c r="B597" s="242">
        <f>B403*0.487</f>
        <v>10.777580961771369</v>
      </c>
      <c r="C597" s="242">
        <f t="shared" ref="C597:K597" si="298">C403*0.518</f>
        <v>0</v>
      </c>
      <c r="D597" s="810">
        <f t="shared" si="298"/>
        <v>0</v>
      </c>
      <c r="E597" s="242">
        <f t="shared" si="298"/>
        <v>0</v>
      </c>
      <c r="F597" s="242">
        <f t="shared" si="298"/>
        <v>0</v>
      </c>
      <c r="G597" s="242">
        <f t="shared" si="298"/>
        <v>0</v>
      </c>
      <c r="H597" s="242">
        <f t="shared" si="298"/>
        <v>0</v>
      </c>
      <c r="I597" s="242">
        <f t="shared" si="298"/>
        <v>0</v>
      </c>
      <c r="J597" s="242">
        <f t="shared" si="298"/>
        <v>0</v>
      </c>
      <c r="K597" s="242">
        <f t="shared" si="298"/>
        <v>0</v>
      </c>
      <c r="L597" s="242">
        <f>L403*0.487</f>
        <v>0</v>
      </c>
      <c r="M597" s="243">
        <f>M403*0.518</f>
        <v>0</v>
      </c>
      <c r="N597" s="216"/>
      <c r="O597" s="241" t="s">
        <v>189</v>
      </c>
      <c r="P597" s="242">
        <f>P403*0.518</f>
        <v>0</v>
      </c>
      <c r="Q597" s="242">
        <f>Q403*0.518</f>
        <v>0</v>
      </c>
      <c r="R597" s="242">
        <f>R403*0.518</f>
        <v>0</v>
      </c>
      <c r="S597" s="242">
        <f>S403*0.518</f>
        <v>0</v>
      </c>
      <c r="T597" s="216"/>
      <c r="U597" s="241" t="s">
        <v>189</v>
      </c>
      <c r="V597" s="242">
        <f>V403*0.518</f>
        <v>0</v>
      </c>
      <c r="W597" s="242">
        <f>W403*0.518</f>
        <v>0</v>
      </c>
      <c r="X597" s="216"/>
      <c r="Y597" s="241" t="s">
        <v>189</v>
      </c>
      <c r="Z597" s="242">
        <f>Z403*0.518</f>
        <v>0</v>
      </c>
    </row>
    <row r="598" spans="1:26">
      <c r="A598" s="3"/>
      <c r="B598" s="3"/>
      <c r="C598" s="3"/>
      <c r="D598" s="3"/>
      <c r="E598" s="3"/>
      <c r="F598" s="3"/>
    </row>
    <row r="599" spans="1:26">
      <c r="A599" s="3"/>
      <c r="B599" s="3"/>
      <c r="C599" s="3"/>
      <c r="D599" s="3"/>
      <c r="E599" s="3"/>
      <c r="F599" s="3"/>
    </row>
    <row r="600" spans="1:26">
      <c r="A600" s="3"/>
      <c r="B600" s="3"/>
      <c r="C600" s="3"/>
      <c r="D600" s="3"/>
      <c r="E600" s="3"/>
      <c r="F600" s="3"/>
    </row>
    <row r="601" spans="1:26">
      <c r="A601" s="3"/>
      <c r="B601" s="3"/>
      <c r="C601" s="3"/>
      <c r="D601" s="3"/>
      <c r="E601" s="3"/>
      <c r="F601" s="3"/>
    </row>
    <row r="602" spans="1:26">
      <c r="A602"/>
      <c r="B602"/>
      <c r="C602"/>
      <c r="D602"/>
      <c r="E602"/>
      <c r="F602"/>
    </row>
    <row r="603" spans="1:26">
      <c r="A603"/>
      <c r="B603"/>
      <c r="C603"/>
      <c r="D603"/>
      <c r="E603"/>
      <c r="F603"/>
    </row>
    <row r="604" spans="1:26" ht="13.5" thickBot="1">
      <c r="A604" s="283" t="s">
        <v>199</v>
      </c>
      <c r="F604"/>
    </row>
    <row r="605" spans="1:26" ht="14.25" thickBot="1">
      <c r="A605" s="285" t="s">
        <v>185</v>
      </c>
      <c r="B605" s="286">
        <v>0.52100000000000002</v>
      </c>
      <c r="F605"/>
    </row>
    <row r="606" spans="1:26">
      <c r="A606" s="289" t="s">
        <v>186</v>
      </c>
      <c r="B606" s="288">
        <v>0.55000000000000004</v>
      </c>
      <c r="F606"/>
    </row>
    <row r="607" spans="1:26">
      <c r="A607" s="290" t="s">
        <v>187</v>
      </c>
      <c r="B607" s="291">
        <v>0.52</v>
      </c>
      <c r="F607"/>
    </row>
    <row r="608" spans="1:26">
      <c r="A608" s="290" t="s">
        <v>188</v>
      </c>
      <c r="B608" s="291">
        <v>0.54</v>
      </c>
      <c r="F608"/>
    </row>
    <row r="609" spans="1:15" ht="13.5" thickBot="1">
      <c r="A609" s="292" t="s">
        <v>189</v>
      </c>
      <c r="B609" s="293">
        <v>0.53</v>
      </c>
      <c r="F609"/>
    </row>
    <row r="610" spans="1:15">
      <c r="F610"/>
    </row>
    <row r="611" spans="1:15" ht="13.5" thickBot="1">
      <c r="A611" s="283" t="s">
        <v>197</v>
      </c>
      <c r="B611" s="284"/>
      <c r="F611"/>
    </row>
    <row r="612" spans="1:15" ht="14.25" thickBot="1">
      <c r="A612" s="285" t="s">
        <v>185</v>
      </c>
      <c r="B612" s="286">
        <v>0.50700000000000001</v>
      </c>
      <c r="F612"/>
    </row>
    <row r="613" spans="1:15">
      <c r="A613" s="287" t="s">
        <v>198</v>
      </c>
      <c r="B613" s="288">
        <v>0.53900000000000003</v>
      </c>
      <c r="F613"/>
    </row>
    <row r="614" spans="1:15">
      <c r="A614" s="289" t="s">
        <v>186</v>
      </c>
      <c r="B614" s="288">
        <v>0.53900000000000003</v>
      </c>
      <c r="F614"/>
    </row>
    <row r="615" spans="1:15" ht="15">
      <c r="A615" s="290" t="s">
        <v>187</v>
      </c>
      <c r="B615" s="291">
        <v>0.53500000000000003</v>
      </c>
      <c r="F615"/>
      <c r="G615" s="69"/>
      <c r="H615" s="69"/>
      <c r="I615" s="69"/>
      <c r="J615" s="69"/>
      <c r="K615" s="69"/>
      <c r="L615" s="294"/>
      <c r="M615" s="69"/>
      <c r="N615" s="69"/>
      <c r="O615" s="69"/>
    </row>
    <row r="616" spans="1:15">
      <c r="A616" s="290" t="s">
        <v>188</v>
      </c>
      <c r="B616" s="291">
        <v>0.54</v>
      </c>
      <c r="F616"/>
      <c r="G616" s="55"/>
      <c r="H616" s="55"/>
      <c r="I616" s="55"/>
      <c r="J616" s="55"/>
      <c r="K616" s="55"/>
      <c r="L616" s="55"/>
      <c r="M616" s="55"/>
      <c r="N616" s="69"/>
      <c r="O616" s="69"/>
    </row>
    <row r="617" spans="1:15">
      <c r="A617" s="290" t="s">
        <v>71</v>
      </c>
      <c r="B617" s="291">
        <v>0.46500000000000002</v>
      </c>
      <c r="F617"/>
      <c r="G617" s="295"/>
      <c r="H617" s="295"/>
      <c r="I617" s="295"/>
      <c r="J617" s="296"/>
      <c r="K617" s="295"/>
      <c r="L617" s="295"/>
      <c r="M617" s="295"/>
      <c r="N617" s="69"/>
      <c r="O617" s="69"/>
    </row>
    <row r="618" spans="1:15" ht="13.5" thickBot="1">
      <c r="A618" s="292" t="s">
        <v>189</v>
      </c>
      <c r="B618" s="293">
        <v>0.51600000000000001</v>
      </c>
      <c r="F618" s="45"/>
      <c r="G618" s="45"/>
      <c r="H618" s="45"/>
      <c r="I618" s="45"/>
      <c r="J618" s="297"/>
      <c r="K618" s="45"/>
      <c r="L618" s="45"/>
      <c r="M618" s="295"/>
      <c r="N618" s="69"/>
      <c r="O618" s="69"/>
    </row>
    <row r="619" spans="1:15">
      <c r="A619" s="69"/>
      <c r="B619" s="69"/>
      <c r="C619" s="69"/>
      <c r="D619" s="69"/>
      <c r="E619" s="69"/>
      <c r="F619" s="94"/>
      <c r="G619" s="45"/>
      <c r="H619" s="45"/>
      <c r="I619" s="45"/>
      <c r="J619" s="45"/>
      <c r="K619" s="45"/>
      <c r="L619" s="45"/>
      <c r="M619" s="45"/>
      <c r="N619" s="69"/>
      <c r="O619" s="69"/>
    </row>
    <row r="620" spans="1:15" ht="13.5" thickBot="1">
      <c r="A620" s="283" t="s">
        <v>276</v>
      </c>
      <c r="F620" s="94"/>
      <c r="G620" s="45"/>
      <c r="H620" s="45"/>
      <c r="I620" s="45"/>
      <c r="J620" s="45"/>
      <c r="K620" s="45"/>
      <c r="L620" s="45"/>
      <c r="M620" s="45"/>
      <c r="N620" s="69"/>
      <c r="O620" s="69"/>
    </row>
    <row r="621" spans="1:15" ht="14.25" thickBot="1">
      <c r="A621" s="285" t="s">
        <v>185</v>
      </c>
      <c r="B621" s="286">
        <v>0.51800000000000002</v>
      </c>
      <c r="F621" s="94"/>
      <c r="G621" s="45"/>
      <c r="H621" s="45"/>
      <c r="I621" s="45"/>
      <c r="J621" s="45"/>
      <c r="K621" s="45"/>
      <c r="L621" s="45"/>
      <c r="M621" s="45"/>
      <c r="N621" s="69"/>
      <c r="O621" s="69"/>
    </row>
    <row r="622" spans="1:15">
      <c r="A622" s="289" t="s">
        <v>186</v>
      </c>
      <c r="B622" s="288">
        <v>0.53300000000000003</v>
      </c>
      <c r="F622" s="94"/>
      <c r="G622" s="45"/>
      <c r="H622" s="45"/>
      <c r="I622" s="45"/>
      <c r="J622" s="45"/>
      <c r="K622" s="45"/>
      <c r="L622" s="45"/>
      <c r="M622" s="45"/>
      <c r="N622" s="69"/>
      <c r="O622" s="69"/>
    </row>
    <row r="623" spans="1:15">
      <c r="A623" s="290" t="s">
        <v>187</v>
      </c>
      <c r="B623" s="291">
        <v>0.53300000000000003</v>
      </c>
      <c r="F623" s="94"/>
      <c r="G623" s="45"/>
      <c r="H623" s="45"/>
      <c r="I623" s="45"/>
      <c r="J623" s="45"/>
      <c r="K623" s="45"/>
      <c r="L623" s="45"/>
      <c r="M623" s="45"/>
      <c r="N623" s="69"/>
      <c r="O623" s="69"/>
    </row>
    <row r="624" spans="1:15">
      <c r="A624" s="290" t="s">
        <v>188</v>
      </c>
      <c r="B624" s="291">
        <v>0.52100000000000002</v>
      </c>
      <c r="E624" s="69"/>
      <c r="F624" s="69"/>
      <c r="G624" s="69"/>
      <c r="H624" s="69"/>
      <c r="I624" s="69"/>
      <c r="J624" s="69"/>
      <c r="K624" s="69"/>
      <c r="L624" s="69"/>
      <c r="M624" s="69"/>
      <c r="N624" s="69"/>
      <c r="O624" s="69"/>
    </row>
    <row r="625" spans="1:15">
      <c r="A625" s="290" t="s">
        <v>71</v>
      </c>
      <c r="B625" s="291">
        <v>0.48699999999999999</v>
      </c>
      <c r="E625" s="55"/>
      <c r="F625" s="69"/>
      <c r="G625" s="69"/>
      <c r="H625" s="69"/>
      <c r="I625" s="69"/>
      <c r="J625" s="69"/>
      <c r="K625" s="69"/>
      <c r="L625" s="69"/>
      <c r="M625" s="69"/>
      <c r="N625" s="69"/>
      <c r="O625" s="69"/>
    </row>
    <row r="626" spans="1:15" ht="13.5" thickBot="1">
      <c r="A626" s="292" t="s">
        <v>189</v>
      </c>
      <c r="B626" s="293">
        <v>0.51800000000000002</v>
      </c>
      <c r="E626" s="295"/>
      <c r="F626" s="69"/>
      <c r="G626" s="298"/>
      <c r="H626" s="298"/>
      <c r="I626" s="298"/>
      <c r="J626" s="298"/>
      <c r="K626" s="298"/>
      <c r="L626" s="298"/>
      <c r="M626" s="298"/>
      <c r="N626" s="69"/>
      <c r="O626" s="69"/>
    </row>
    <row r="627" spans="1:15">
      <c r="A627" s="69"/>
      <c r="B627" s="69"/>
      <c r="C627" s="69"/>
      <c r="D627" s="69"/>
      <c r="E627" s="69"/>
      <c r="F627" s="69"/>
      <c r="G627" s="298"/>
      <c r="H627" s="298"/>
      <c r="I627" s="298"/>
      <c r="J627" s="298"/>
      <c r="K627" s="298"/>
      <c r="L627" s="298"/>
      <c r="M627" s="298"/>
      <c r="N627" s="69"/>
      <c r="O627" s="69"/>
    </row>
    <row r="628" spans="1:15">
      <c r="A628"/>
      <c r="B628"/>
      <c r="C628"/>
      <c r="D628"/>
      <c r="E628"/>
      <c r="F628"/>
      <c r="G628"/>
      <c r="H628" s="298"/>
      <c r="I628" s="298"/>
      <c r="J628" s="298"/>
      <c r="K628" s="298"/>
      <c r="L628" s="298"/>
      <c r="M628" s="298"/>
      <c r="N628" s="69"/>
      <c r="O628" s="69"/>
    </row>
    <row r="629" spans="1:15">
      <c r="A629"/>
      <c r="B629"/>
      <c r="C629"/>
      <c r="D629"/>
      <c r="E629"/>
      <c r="F629"/>
      <c r="G629"/>
      <c r="H629" s="298"/>
      <c r="I629" s="298"/>
      <c r="J629" s="298"/>
      <c r="K629" s="298"/>
      <c r="L629" s="298"/>
      <c r="M629" s="298"/>
      <c r="N629" s="69"/>
      <c r="O629" s="69"/>
    </row>
    <row r="630" spans="1:15">
      <c r="A630"/>
      <c r="B630"/>
      <c r="C630"/>
      <c r="D630"/>
      <c r="E630"/>
      <c r="F630"/>
      <c r="G630"/>
      <c r="H630" s="298"/>
      <c r="I630" s="298"/>
      <c r="J630" s="298"/>
      <c r="K630" s="298"/>
      <c r="L630" s="298"/>
      <c r="M630" s="298"/>
      <c r="N630" s="69"/>
      <c r="O630" s="69"/>
    </row>
    <row r="631" spans="1:15">
      <c r="A631"/>
      <c r="B631"/>
      <c r="C631"/>
      <c r="D631"/>
      <c r="E631"/>
      <c r="F631"/>
      <c r="G631"/>
      <c r="H631" s="298"/>
      <c r="I631" s="298"/>
      <c r="J631" s="298"/>
      <c r="K631" s="298"/>
      <c r="L631" s="298"/>
      <c r="M631" s="298"/>
      <c r="N631" s="69"/>
      <c r="O631" s="69"/>
    </row>
    <row r="632" spans="1:15">
      <c r="A632"/>
      <c r="B632"/>
      <c r="C632"/>
      <c r="D632"/>
      <c r="E632"/>
      <c r="F632"/>
      <c r="G632"/>
      <c r="H632" s="298"/>
      <c r="I632" s="298"/>
      <c r="J632" s="298"/>
      <c r="K632" s="298"/>
      <c r="L632" s="298"/>
      <c r="M632" s="298"/>
      <c r="N632" s="69"/>
      <c r="O632" s="69"/>
    </row>
    <row r="633" spans="1:15">
      <c r="A633"/>
      <c r="B633"/>
      <c r="C633"/>
      <c r="D633"/>
      <c r="E633"/>
      <c r="F633"/>
      <c r="G633"/>
      <c r="H633" s="69"/>
      <c r="I633" s="69"/>
      <c r="J633" s="69"/>
      <c r="K633" s="69"/>
      <c r="L633" s="69"/>
      <c r="M633" s="69"/>
      <c r="N633" s="69"/>
      <c r="O633" s="69"/>
    </row>
    <row r="634" spans="1:15">
      <c r="A634"/>
      <c r="B634"/>
      <c r="C634"/>
      <c r="D634"/>
      <c r="E634"/>
      <c r="F634"/>
      <c r="G634"/>
      <c r="H634" s="69"/>
      <c r="I634" s="69"/>
      <c r="J634" s="69"/>
      <c r="K634" s="69"/>
      <c r="L634" s="69"/>
      <c r="M634" s="298"/>
      <c r="N634" s="69"/>
      <c r="O634" s="69"/>
    </row>
    <row r="635" spans="1:15">
      <c r="A635"/>
      <c r="B635"/>
      <c r="C635"/>
      <c r="D635"/>
      <c r="E635"/>
      <c r="F635"/>
      <c r="G635"/>
      <c r="H635" s="69"/>
      <c r="I635" s="69"/>
      <c r="J635" s="69"/>
      <c r="K635" s="69"/>
      <c r="L635" s="69"/>
      <c r="M635" s="298"/>
      <c r="N635" s="69"/>
      <c r="O635" s="69"/>
    </row>
    <row r="636" spans="1:15">
      <c r="A636"/>
      <c r="B636"/>
      <c r="C636"/>
      <c r="D636"/>
      <c r="E636"/>
      <c r="F636"/>
      <c r="G636"/>
      <c r="H636" s="69"/>
      <c r="I636" s="69"/>
      <c r="J636" s="69"/>
      <c r="K636" s="69"/>
      <c r="L636" s="69"/>
      <c r="M636" s="298"/>
      <c r="N636" s="69"/>
      <c r="O636" s="69"/>
    </row>
    <row r="637" spans="1:15">
      <c r="A637"/>
      <c r="B637"/>
      <c r="C637"/>
      <c r="D637"/>
      <c r="E637"/>
      <c r="F637"/>
      <c r="G637"/>
      <c r="H637" s="69"/>
      <c r="I637" s="69"/>
      <c r="J637" s="69"/>
      <c r="K637" s="69"/>
      <c r="L637" s="69"/>
      <c r="M637" s="298"/>
      <c r="N637" s="69"/>
      <c r="O637" s="69"/>
    </row>
    <row r="638" spans="1:15">
      <c r="A638"/>
      <c r="B638"/>
      <c r="C638"/>
      <c r="D638"/>
      <c r="E638"/>
      <c r="F638"/>
      <c r="G638"/>
      <c r="H638" s="69"/>
      <c r="I638" s="69"/>
      <c r="J638" s="69"/>
      <c r="K638" s="69"/>
      <c r="L638" s="69"/>
      <c r="M638" s="298"/>
      <c r="N638" s="69"/>
      <c r="O638" s="69"/>
    </row>
    <row r="639" spans="1:15">
      <c r="A639"/>
      <c r="B639"/>
      <c r="C639"/>
      <c r="D639"/>
      <c r="E639"/>
      <c r="F639"/>
      <c r="G639"/>
      <c r="H639" s="69"/>
      <c r="I639" s="69"/>
      <c r="J639" s="69"/>
      <c r="K639" s="69"/>
      <c r="L639" s="69"/>
      <c r="M639" s="298"/>
      <c r="N639" s="69"/>
      <c r="O639" s="69"/>
    </row>
    <row r="640" spans="1:15">
      <c r="A640"/>
      <c r="B640"/>
      <c r="C640"/>
      <c r="D640"/>
      <c r="E640"/>
      <c r="F640"/>
      <c r="G640"/>
      <c r="H640" s="69"/>
      <c r="I640" s="69"/>
      <c r="J640" s="69"/>
      <c r="K640" s="69"/>
      <c r="L640" s="69"/>
      <c r="M640" s="298"/>
      <c r="N640" s="69"/>
      <c r="O640" s="69"/>
    </row>
    <row r="641" spans="1:15">
      <c r="A641"/>
      <c r="B641"/>
      <c r="C641"/>
      <c r="D641"/>
      <c r="E641"/>
      <c r="F641"/>
      <c r="G641"/>
      <c r="H641" s="69"/>
      <c r="I641" s="69"/>
      <c r="J641" s="69"/>
      <c r="K641" s="69"/>
      <c r="L641" s="69"/>
      <c r="M641" s="298"/>
      <c r="N641" s="69"/>
      <c r="O641" s="69"/>
    </row>
    <row r="642" spans="1:15">
      <c r="A642"/>
      <c r="B642"/>
      <c r="C642"/>
      <c r="D642"/>
      <c r="E642"/>
      <c r="F642"/>
      <c r="G642"/>
      <c r="H642" s="69"/>
      <c r="I642" s="69"/>
      <c r="J642" s="69"/>
      <c r="K642" s="69"/>
      <c r="L642" s="69"/>
      <c r="M642" s="69"/>
      <c r="N642" s="69"/>
      <c r="O642" s="69"/>
    </row>
    <row r="643" spans="1:15">
      <c r="A643"/>
      <c r="B643"/>
      <c r="C643"/>
      <c r="D643"/>
      <c r="E643"/>
      <c r="F643"/>
      <c r="G643"/>
      <c r="H643" s="69"/>
      <c r="I643" s="69"/>
      <c r="J643" s="69"/>
      <c r="K643" s="69"/>
      <c r="L643" s="69"/>
      <c r="M643" s="69"/>
      <c r="N643" s="69"/>
      <c r="O643" s="69"/>
    </row>
  </sheetData>
  <mergeCells count="43">
    <mergeCell ref="P195:S195"/>
    <mergeCell ref="V195:W195"/>
    <mergeCell ref="P145:S145"/>
    <mergeCell ref="V145:W145"/>
    <mergeCell ref="P51:S51"/>
    <mergeCell ref="V51:W51"/>
    <mergeCell ref="P60:S60"/>
    <mergeCell ref="V60:W60"/>
    <mergeCell ref="P69:S69"/>
    <mergeCell ref="V69:W69"/>
    <mergeCell ref="P87:S87"/>
    <mergeCell ref="V87:W87"/>
    <mergeCell ref="P96:S96"/>
    <mergeCell ref="V96:W96"/>
    <mergeCell ref="P185:S185"/>
    <mergeCell ref="V185:W185"/>
    <mergeCell ref="A1:M3"/>
    <mergeCell ref="Q6:S6"/>
    <mergeCell ref="V6:W6"/>
    <mergeCell ref="P24:S24"/>
    <mergeCell ref="V24:W24"/>
    <mergeCell ref="P15:S15"/>
    <mergeCell ref="V15:W15"/>
    <mergeCell ref="P33:S33"/>
    <mergeCell ref="V33:W33"/>
    <mergeCell ref="P42:S42"/>
    <mergeCell ref="V42:W42"/>
    <mergeCell ref="P78:S78"/>
    <mergeCell ref="V78:W78"/>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4"/>
  <sheetViews>
    <sheetView showGridLines="0" workbookViewId="0">
      <selection activeCell="R42" sqref="R42"/>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783" t="s">
        <v>354</v>
      </c>
      <c r="B4" s="1783"/>
      <c r="C4" s="1783"/>
      <c r="D4" s="1783"/>
      <c r="E4" s="1783"/>
      <c r="F4" s="1783"/>
      <c r="G4" s="1783"/>
      <c r="H4" s="1783"/>
      <c r="I4" s="1783"/>
      <c r="J4" s="1783"/>
      <c r="K4" s="1783"/>
      <c r="L4" s="1783"/>
      <c r="M4" s="1783"/>
      <c r="N4" s="1783"/>
    </row>
    <row r="6" spans="1:16" ht="16.5" thickBot="1">
      <c r="C6" s="643"/>
      <c r="E6" s="644"/>
      <c r="F6" s="645"/>
    </row>
    <row r="7" spans="1:16" ht="15.75" thickBot="1">
      <c r="A7" s="646" t="s">
        <v>288</v>
      </c>
      <c r="B7" s="647" t="s">
        <v>289</v>
      </c>
      <c r="C7" s="648" t="s">
        <v>290</v>
      </c>
      <c r="D7" s="648" t="s">
        <v>291</v>
      </c>
      <c r="E7" s="648" t="s">
        <v>292</v>
      </c>
      <c r="F7" s="648" t="s">
        <v>293</v>
      </c>
      <c r="G7" s="648" t="s">
        <v>294</v>
      </c>
      <c r="H7" s="648" t="s">
        <v>295</v>
      </c>
      <c r="I7" s="648" t="s">
        <v>296</v>
      </c>
      <c r="J7" s="648" t="s">
        <v>297</v>
      </c>
      <c r="K7" s="648" t="s">
        <v>298</v>
      </c>
      <c r="L7" s="648" t="s">
        <v>299</v>
      </c>
      <c r="M7" s="649" t="s">
        <v>300</v>
      </c>
    </row>
    <row r="8" spans="1:16" ht="16.5" thickBot="1">
      <c r="A8" s="650" t="s">
        <v>301</v>
      </c>
      <c r="B8" s="651"/>
      <c r="C8" s="651"/>
      <c r="D8" s="651"/>
      <c r="E8" s="651"/>
      <c r="F8" s="651"/>
      <c r="G8" s="651"/>
      <c r="H8" s="651"/>
      <c r="I8" s="651"/>
      <c r="J8" s="651"/>
      <c r="K8" s="651"/>
      <c r="L8" s="651"/>
      <c r="M8" s="652"/>
    </row>
    <row r="9" spans="1:16" ht="15.75">
      <c r="A9" s="712" t="s">
        <v>302</v>
      </c>
      <c r="B9" s="799">
        <v>10065.14920330695</v>
      </c>
      <c r="C9" s="714">
        <v>10080.396827870052</v>
      </c>
      <c r="D9" s="714">
        <v>10168.392423032492</v>
      </c>
      <c r="E9" s="714">
        <v>10383.660897394942</v>
      </c>
      <c r="F9" s="714">
        <v>10601.02602540495</v>
      </c>
      <c r="G9" s="714">
        <v>10681.538024962125</v>
      </c>
      <c r="H9" s="714">
        <v>10293.315596828763</v>
      </c>
      <c r="I9" s="714">
        <v>10595.183348072431</v>
      </c>
      <c r="J9" s="714">
        <v>10984.585741483217</v>
      </c>
      <c r="K9" s="714">
        <v>10966.946248088372</v>
      </c>
      <c r="L9" s="714">
        <v>11097.939953548594</v>
      </c>
      <c r="M9" s="715">
        <v>11146.365363995808</v>
      </c>
    </row>
    <row r="10" spans="1:16" ht="15.75">
      <c r="A10" s="653" t="s">
        <v>303</v>
      </c>
      <c r="B10" s="800">
        <v>11132.805994345952</v>
      </c>
      <c r="C10" s="672">
        <v>11233.336791819034</v>
      </c>
      <c r="D10" s="672">
        <v>11549.323679081062</v>
      </c>
      <c r="E10" s="672">
        <v>11779.076383839585</v>
      </c>
      <c r="F10" s="672">
        <v>11597.36140191531</v>
      </c>
      <c r="G10" s="672">
        <v>11706.808799822491</v>
      </c>
      <c r="H10" s="672">
        <v>11199.573228816986</v>
      </c>
      <c r="I10" s="672">
        <v>11073.620546924885</v>
      </c>
      <c r="J10" s="672">
        <v>10919.998910676999</v>
      </c>
      <c r="K10" s="672">
        <v>11083.771594849599</v>
      </c>
      <c r="L10" s="672">
        <v>10697.446356089269</v>
      </c>
      <c r="M10" s="673">
        <v>10922.845842494447</v>
      </c>
    </row>
    <row r="11" spans="1:16" ht="15.75">
      <c r="A11" s="653" t="s">
        <v>304</v>
      </c>
      <c r="B11" s="800">
        <v>10779.101139240223</v>
      </c>
      <c r="C11" s="672">
        <v>10525.243839466166</v>
      </c>
      <c r="D11" s="672">
        <v>10838.862022210526</v>
      </c>
      <c r="E11" s="672">
        <v>10900.833594134192</v>
      </c>
      <c r="F11" s="672">
        <v>10972.865021548203</v>
      </c>
      <c r="G11" s="672">
        <v>10778.598012388826</v>
      </c>
      <c r="H11" s="672">
        <v>10178.357608292003</v>
      </c>
      <c r="I11" s="672">
        <v>10258.950000000001</v>
      </c>
      <c r="J11" s="672">
        <v>10307.35</v>
      </c>
      <c r="K11" s="672">
        <v>10339.77</v>
      </c>
      <c r="L11" s="672">
        <v>10345.82</v>
      </c>
      <c r="M11" s="673">
        <v>10371.826999999999</v>
      </c>
    </row>
    <row r="12" spans="1:16" ht="15.75">
      <c r="A12" s="653">
        <v>2020</v>
      </c>
      <c r="B12" s="800">
        <v>10388.681</v>
      </c>
      <c r="C12" s="672">
        <v>10670.97</v>
      </c>
      <c r="D12" s="672">
        <v>10665.460999999999</v>
      </c>
      <c r="E12" s="672">
        <v>9957.9719999999998</v>
      </c>
      <c r="F12" s="672">
        <v>9862.2099999999991</v>
      </c>
      <c r="G12" s="672">
        <v>10291.19</v>
      </c>
      <c r="H12" s="672">
        <v>10302.44</v>
      </c>
      <c r="I12" s="672">
        <v>10213</v>
      </c>
      <c r="J12" s="672">
        <v>10437</v>
      </c>
      <c r="K12" s="672">
        <v>10396.290000000001</v>
      </c>
      <c r="L12" s="672">
        <v>10067</v>
      </c>
      <c r="M12" s="673">
        <v>10319.477999999999</v>
      </c>
    </row>
    <row r="13" spans="1:16" ht="15.75">
      <c r="A13" s="653">
        <v>2021</v>
      </c>
      <c r="B13" s="800">
        <v>10398</v>
      </c>
      <c r="C13" s="672">
        <v>10453.127</v>
      </c>
      <c r="D13" s="672">
        <v>10670.55</v>
      </c>
      <c r="E13" s="672">
        <v>10847</v>
      </c>
      <c r="F13" s="672">
        <v>11012</v>
      </c>
      <c r="G13" s="672">
        <v>11287.946</v>
      </c>
      <c r="H13" s="672">
        <v>11087.75</v>
      </c>
      <c r="I13" s="672">
        <v>11002.56</v>
      </c>
      <c r="J13" s="801">
        <v>11648.847</v>
      </c>
      <c r="K13" s="672">
        <v>12527.683999999999</v>
      </c>
      <c r="L13" s="672">
        <v>16637.236000000001</v>
      </c>
      <c r="M13" s="673">
        <v>16075.019</v>
      </c>
      <c r="N13"/>
      <c r="O13"/>
      <c r="P13"/>
    </row>
    <row r="14" spans="1:16" ht="15.75">
      <c r="A14" s="653">
        <v>2022</v>
      </c>
      <c r="B14" s="800">
        <v>16598.108</v>
      </c>
      <c r="C14" s="672">
        <v>17069.535</v>
      </c>
      <c r="D14" s="672">
        <v>18605.55</v>
      </c>
      <c r="E14" s="672">
        <v>19717.2</v>
      </c>
      <c r="F14" s="672">
        <v>19727.75</v>
      </c>
      <c r="G14" s="672">
        <v>18956.47</v>
      </c>
      <c r="H14" s="672">
        <v>18594.900000000001</v>
      </c>
      <c r="I14" s="672">
        <v>18826.25</v>
      </c>
      <c r="J14" s="801">
        <v>18535.509999999998</v>
      </c>
      <c r="K14" s="672">
        <v>18496.41</v>
      </c>
      <c r="L14" s="672">
        <v>18400.75</v>
      </c>
      <c r="M14" s="673">
        <v>17534.490000000002</v>
      </c>
      <c r="N14"/>
      <c r="O14"/>
      <c r="P14"/>
    </row>
    <row r="15" spans="1:16" ht="16.5" thickBot="1">
      <c r="A15" s="654">
        <v>2023</v>
      </c>
      <c r="B15" s="802">
        <v>17818.25</v>
      </c>
      <c r="C15" s="674"/>
      <c r="D15" s="674"/>
      <c r="E15" s="674"/>
      <c r="F15" s="674"/>
      <c r="G15" s="674"/>
      <c r="H15" s="674"/>
      <c r="I15" s="674"/>
      <c r="J15" s="675"/>
      <c r="K15" s="674"/>
      <c r="L15" s="674"/>
      <c r="M15" s="676"/>
    </row>
    <row r="16" spans="1:16" ht="16.5" thickBot="1">
      <c r="A16" s="650" t="s">
        <v>305</v>
      </c>
      <c r="B16" s="651"/>
      <c r="C16" s="651"/>
      <c r="D16" s="651"/>
      <c r="E16" s="651"/>
      <c r="F16" s="651"/>
      <c r="G16" s="651"/>
      <c r="H16" s="651"/>
      <c r="I16" s="651"/>
      <c r="J16" s="651"/>
      <c r="K16" s="651"/>
      <c r="L16" s="651"/>
      <c r="M16" s="652"/>
      <c r="N16"/>
      <c r="O16"/>
      <c r="P16"/>
    </row>
    <row r="17" spans="1:30" ht="15.75">
      <c r="A17" s="712" t="s">
        <v>302</v>
      </c>
      <c r="B17" s="713">
        <v>13077.710337994744</v>
      </c>
      <c r="C17" s="714">
        <v>12903.073525758837</v>
      </c>
      <c r="D17" s="714">
        <v>12698.931145933877</v>
      </c>
      <c r="E17" s="714">
        <v>12657.588856436963</v>
      </c>
      <c r="F17" s="714">
        <v>12717.112689021023</v>
      </c>
      <c r="G17" s="714">
        <v>12734.575070390658</v>
      </c>
      <c r="H17" s="714">
        <v>12584.73701594032</v>
      </c>
      <c r="I17" s="714">
        <v>12999.206672696655</v>
      </c>
      <c r="J17" s="714">
        <v>13326.129323653522</v>
      </c>
      <c r="K17" s="714">
        <v>13558.078274143218</v>
      </c>
      <c r="L17" s="714">
        <v>13767.296305638371</v>
      </c>
      <c r="M17" s="715">
        <v>13967.765524559227</v>
      </c>
      <c r="N17"/>
      <c r="O17"/>
      <c r="P17"/>
    </row>
    <row r="18" spans="1:30" ht="15.75">
      <c r="A18" s="653" t="s">
        <v>303</v>
      </c>
      <c r="B18" s="671">
        <v>13863.291293383541</v>
      </c>
      <c r="C18" s="672">
        <v>13743.276622380532</v>
      </c>
      <c r="D18" s="672">
        <v>13723.137993721932</v>
      </c>
      <c r="E18" s="672">
        <v>13676.483392698095</v>
      </c>
      <c r="F18" s="672">
        <v>13897.183799781353</v>
      </c>
      <c r="G18" s="672">
        <v>13819.293352302531</v>
      </c>
      <c r="H18" s="672">
        <v>13646.185847959312</v>
      </c>
      <c r="I18" s="672">
        <v>13665.272297680553</v>
      </c>
      <c r="J18" s="672">
        <v>13574.108658165709</v>
      </c>
      <c r="K18" s="672">
        <v>13788.120289112323</v>
      </c>
      <c r="L18" s="672">
        <v>13662.087019707555</v>
      </c>
      <c r="M18" s="673">
        <v>13626.144742652335</v>
      </c>
      <c r="N18"/>
      <c r="O18"/>
      <c r="P18"/>
    </row>
    <row r="19" spans="1:30" ht="15.75">
      <c r="A19" s="653" t="s">
        <v>304</v>
      </c>
      <c r="B19" s="671">
        <v>13645.090499529209</v>
      </c>
      <c r="C19" s="672">
        <v>13282.733991297373</v>
      </c>
      <c r="D19" s="672">
        <v>13143.170864206666</v>
      </c>
      <c r="E19" s="672">
        <v>12928.022364758031</v>
      </c>
      <c r="F19" s="672">
        <v>12944.684877391548</v>
      </c>
      <c r="G19" s="672">
        <v>12448.358236205486</v>
      </c>
      <c r="H19" s="672">
        <v>12124.260986050436</v>
      </c>
      <c r="I19" s="672">
        <v>12505.99</v>
      </c>
      <c r="J19" s="672">
        <v>12412.7</v>
      </c>
      <c r="K19" s="672">
        <v>12447.57</v>
      </c>
      <c r="L19" s="672">
        <v>12852.25</v>
      </c>
      <c r="M19" s="673">
        <v>12965.558000000001</v>
      </c>
    </row>
    <row r="20" spans="1:30" ht="15.75">
      <c r="A20" s="653">
        <v>2020</v>
      </c>
      <c r="B20" s="671">
        <v>12890.187</v>
      </c>
      <c r="C20" s="672">
        <v>12798.79</v>
      </c>
      <c r="D20" s="672">
        <v>12923.992</v>
      </c>
      <c r="E20" s="672">
        <v>12783.698</v>
      </c>
      <c r="F20" s="672">
        <v>12556.07</v>
      </c>
      <c r="G20" s="672">
        <v>12505.63</v>
      </c>
      <c r="H20" s="672">
        <v>12371</v>
      </c>
      <c r="I20" s="672">
        <v>12752</v>
      </c>
      <c r="J20" s="672">
        <v>13005</v>
      </c>
      <c r="K20" s="672">
        <v>13157.57</v>
      </c>
      <c r="L20" s="672">
        <v>13347.61</v>
      </c>
      <c r="M20" s="673">
        <v>13744.629000000001</v>
      </c>
    </row>
    <row r="21" spans="1:30" ht="15.75">
      <c r="A21" s="653">
        <v>2021</v>
      </c>
      <c r="B21" s="671">
        <v>13694</v>
      </c>
      <c r="C21" s="672">
        <v>13743.79</v>
      </c>
      <c r="D21" s="672">
        <v>13486.798000000001</v>
      </c>
      <c r="E21" s="672">
        <v>13623</v>
      </c>
      <c r="F21" s="672">
        <v>13728</v>
      </c>
      <c r="G21" s="672">
        <v>14111.507</v>
      </c>
      <c r="H21" s="672">
        <v>14366.423000000001</v>
      </c>
      <c r="I21" s="672">
        <v>14518.18</v>
      </c>
      <c r="J21" s="801">
        <v>15241.027</v>
      </c>
      <c r="K21" s="672">
        <v>16628.157999999999</v>
      </c>
      <c r="L21" s="672">
        <v>19714.106</v>
      </c>
      <c r="M21" s="673">
        <v>19026.96</v>
      </c>
    </row>
    <row r="22" spans="1:30" ht="15.75">
      <c r="A22" s="653">
        <v>2022</v>
      </c>
      <c r="B22" s="671">
        <v>19163.422999999999</v>
      </c>
      <c r="C22" s="672">
        <v>19501.355</v>
      </c>
      <c r="D22" s="672">
        <v>20959.18</v>
      </c>
      <c r="E22" s="672">
        <v>22393.4</v>
      </c>
      <c r="F22" s="672">
        <v>22089.08</v>
      </c>
      <c r="G22" s="672">
        <v>21293.47</v>
      </c>
      <c r="H22" s="672">
        <v>21148.04</v>
      </c>
      <c r="I22" s="672">
        <v>21754.34</v>
      </c>
      <c r="J22" s="801">
        <v>21750.74</v>
      </c>
      <c r="K22" s="672">
        <v>21897.5</v>
      </c>
      <c r="L22" s="672">
        <v>21754.82</v>
      </c>
      <c r="M22" s="673">
        <v>21499.32</v>
      </c>
    </row>
    <row r="23" spans="1:30" ht="16.5" thickBot="1">
      <c r="A23" s="654">
        <v>2023</v>
      </c>
      <c r="B23" s="802">
        <v>21326.672999999999</v>
      </c>
      <c r="C23" s="674"/>
      <c r="D23" s="674"/>
      <c r="E23" s="674"/>
      <c r="F23" s="674"/>
      <c r="G23" s="674"/>
      <c r="H23" s="674"/>
      <c r="I23" s="674"/>
      <c r="J23" s="675"/>
      <c r="K23" s="674"/>
      <c r="L23" s="674"/>
      <c r="M23" s="676"/>
    </row>
    <row r="24" spans="1:30">
      <c r="O24"/>
      <c r="P24"/>
      <c r="Q24"/>
      <c r="R24"/>
      <c r="S24"/>
      <c r="T24"/>
      <c r="U24"/>
      <c r="V24"/>
      <c r="W24"/>
      <c r="X24"/>
      <c r="Y24"/>
      <c r="Z24"/>
      <c r="AA24"/>
      <c r="AB24"/>
      <c r="AC24"/>
      <c r="AD24"/>
    </row>
    <row r="25" spans="1:30" ht="15.75">
      <c r="A25" s="1783" t="s">
        <v>355</v>
      </c>
      <c r="B25" s="1783"/>
      <c r="C25" s="1783"/>
      <c r="D25" s="1783"/>
      <c r="E25" s="1783"/>
      <c r="F25" s="1783"/>
      <c r="G25" s="1783"/>
      <c r="H25" s="1783"/>
      <c r="I25" s="1783"/>
      <c r="J25" s="1783"/>
      <c r="K25" s="1783"/>
      <c r="L25" s="1783"/>
      <c r="M25" s="1783"/>
      <c r="N25" s="1783"/>
      <c r="O25"/>
      <c r="P25"/>
      <c r="Q25"/>
      <c r="R25"/>
      <c r="S25"/>
      <c r="T25"/>
      <c r="U25"/>
      <c r="V25"/>
      <c r="W25"/>
      <c r="X25"/>
      <c r="Y25"/>
      <c r="Z25"/>
      <c r="AA25"/>
      <c r="AB25"/>
      <c r="AC25"/>
      <c r="AD25"/>
    </row>
    <row r="26" spans="1:30" ht="13.5" thickBot="1">
      <c r="O26"/>
      <c r="P26"/>
      <c r="Q26"/>
      <c r="R26"/>
      <c r="S26"/>
      <c r="T26"/>
      <c r="U26"/>
      <c r="V26"/>
      <c r="W26"/>
      <c r="X26"/>
      <c r="Y26"/>
      <c r="Z26"/>
      <c r="AA26"/>
      <c r="AB26"/>
      <c r="AC26"/>
      <c r="AD26"/>
    </row>
    <row r="27" spans="1:30" ht="15.75" thickBot="1">
      <c r="A27" s="646" t="s">
        <v>288</v>
      </c>
      <c r="B27" s="647" t="s">
        <v>289</v>
      </c>
      <c r="C27" s="648" t="s">
        <v>290</v>
      </c>
      <c r="D27" s="648" t="s">
        <v>291</v>
      </c>
      <c r="E27" s="648" t="s">
        <v>292</v>
      </c>
      <c r="F27" s="648" t="s">
        <v>293</v>
      </c>
      <c r="G27" s="648" t="s">
        <v>294</v>
      </c>
      <c r="H27" s="648" t="s">
        <v>295</v>
      </c>
      <c r="I27" s="648" t="s">
        <v>296</v>
      </c>
      <c r="J27" s="648" t="s">
        <v>297</v>
      </c>
      <c r="K27" s="648" t="s">
        <v>298</v>
      </c>
      <c r="L27" s="648" t="s">
        <v>299</v>
      </c>
      <c r="M27" s="649" t="s">
        <v>300</v>
      </c>
    </row>
    <row r="28" spans="1:30" ht="16.5" thickBot="1">
      <c r="A28" s="655" t="s">
        <v>306</v>
      </c>
      <c r="B28" s="656"/>
      <c r="C28" s="656"/>
      <c r="D28" s="656"/>
      <c r="E28" s="656"/>
      <c r="F28" s="656"/>
      <c r="G28" s="656"/>
      <c r="H28" s="656"/>
      <c r="I28" s="656"/>
      <c r="J28" s="656"/>
      <c r="K28" s="656"/>
      <c r="L28" s="656"/>
      <c r="M28" s="657"/>
    </row>
    <row r="29" spans="1:30" ht="15.75">
      <c r="A29" s="712" t="s">
        <v>302</v>
      </c>
      <c r="B29" s="713">
        <v>27851.705456255884</v>
      </c>
      <c r="C29" s="714">
        <v>27123.64730249999</v>
      </c>
      <c r="D29" s="714">
        <v>26582.674622279141</v>
      </c>
      <c r="E29" s="714">
        <v>27784.630848493467</v>
      </c>
      <c r="F29" s="714">
        <v>29598.213320045077</v>
      </c>
      <c r="G29" s="714">
        <v>28787.621133339711</v>
      </c>
      <c r="H29" s="714">
        <v>29300.536472176766</v>
      </c>
      <c r="I29" s="714">
        <v>30504.441266437731</v>
      </c>
      <c r="J29" s="714">
        <v>30498.821648031102</v>
      </c>
      <c r="K29" s="714">
        <v>28648.548081830173</v>
      </c>
      <c r="L29" s="714">
        <v>27467.131642772347</v>
      </c>
      <c r="M29" s="715">
        <v>27778.199839529283</v>
      </c>
    </row>
    <row r="30" spans="1:30" ht="15.75">
      <c r="A30" s="653" t="s">
        <v>303</v>
      </c>
      <c r="B30" s="671">
        <v>25833.94075375775</v>
      </c>
      <c r="C30" s="672">
        <v>25340.374581887783</v>
      </c>
      <c r="D30" s="672">
        <v>26641.953903275295</v>
      </c>
      <c r="E30" s="672">
        <v>26658.495362448899</v>
      </c>
      <c r="F30" s="672">
        <v>28853.883794903919</v>
      </c>
      <c r="G30" s="672">
        <v>29543.034993483714</v>
      </c>
      <c r="H30" s="672">
        <v>28801.681986809574</v>
      </c>
      <c r="I30" s="672">
        <v>28392.787205244891</v>
      </c>
      <c r="J30" s="672">
        <v>28466.022011387158</v>
      </c>
      <c r="K30" s="672">
        <v>27616.704977122507</v>
      </c>
      <c r="L30" s="672">
        <v>26839.808929233062</v>
      </c>
      <c r="M30" s="673">
        <v>27141.214844955597</v>
      </c>
    </row>
    <row r="31" spans="1:30" ht="15.75">
      <c r="A31" s="653" t="s">
        <v>304</v>
      </c>
      <c r="B31" s="671">
        <v>25776.336953005964</v>
      </c>
      <c r="C31" s="672">
        <v>23649.071175292673</v>
      </c>
      <c r="D31" s="672">
        <v>24244.69587026758</v>
      </c>
      <c r="E31" s="672">
        <v>25502.655897270379</v>
      </c>
      <c r="F31" s="672">
        <v>25923.582065295945</v>
      </c>
      <c r="G31" s="672">
        <v>27055.720758505297</v>
      </c>
      <c r="H31" s="672">
        <v>29655.713761194031</v>
      </c>
      <c r="I31" s="672">
        <v>30642.32</v>
      </c>
      <c r="J31" s="672">
        <v>30399.279999999999</v>
      </c>
      <c r="K31" s="672">
        <v>31237.96</v>
      </c>
      <c r="L31" s="672">
        <v>24570.28</v>
      </c>
      <c r="M31" s="673">
        <v>24086.651999999998</v>
      </c>
    </row>
    <row r="32" spans="1:30" ht="15.75">
      <c r="A32" s="653">
        <v>2020</v>
      </c>
      <c r="B32" s="671">
        <v>24209.279999999999</v>
      </c>
      <c r="C32" s="672">
        <v>23642.53</v>
      </c>
      <c r="D32" s="672">
        <v>20911.437000000002</v>
      </c>
      <c r="E32" s="672">
        <v>17388.701000000001</v>
      </c>
      <c r="F32" s="672">
        <v>18760.21</v>
      </c>
      <c r="G32" s="672">
        <v>26428.68</v>
      </c>
      <c r="H32" s="672">
        <v>26919</v>
      </c>
      <c r="I32" s="672">
        <v>30003</v>
      </c>
      <c r="J32" s="672">
        <v>29393</v>
      </c>
      <c r="K32" s="672">
        <v>24818.12</v>
      </c>
      <c r="L32" s="672">
        <v>20329.59</v>
      </c>
      <c r="M32" s="673">
        <v>25794</v>
      </c>
    </row>
    <row r="33" spans="1:13" ht="15.75">
      <c r="A33" s="653">
        <v>2021</v>
      </c>
      <c r="B33" s="671">
        <v>26085</v>
      </c>
      <c r="C33" s="672">
        <v>23426.741999999998</v>
      </c>
      <c r="D33" s="672">
        <v>31132.74</v>
      </c>
      <c r="E33" s="672">
        <v>29199.13</v>
      </c>
      <c r="F33" s="672">
        <v>28211.43</v>
      </c>
      <c r="G33" s="672">
        <v>31559.022000000001</v>
      </c>
      <c r="H33" s="672">
        <v>32040.15</v>
      </c>
      <c r="I33" s="672">
        <v>33924.506000000001</v>
      </c>
      <c r="J33" s="801">
        <v>35372.811000000002</v>
      </c>
      <c r="K33" s="672">
        <v>38936.569000000003</v>
      </c>
      <c r="L33" s="672">
        <v>36206.178</v>
      </c>
      <c r="M33" s="673">
        <v>36018.209000000003</v>
      </c>
    </row>
    <row r="34" spans="1:13" ht="15.75">
      <c r="A34" s="653">
        <v>2022</v>
      </c>
      <c r="B34" s="671">
        <v>36822.337</v>
      </c>
      <c r="C34" s="672">
        <v>38700.521000000001</v>
      </c>
      <c r="D34" s="672">
        <v>40156.949000000001</v>
      </c>
      <c r="E34" s="672">
        <v>46373.279999999999</v>
      </c>
      <c r="F34" s="672">
        <v>45073.696000000004</v>
      </c>
      <c r="G34" s="672">
        <v>47169.4</v>
      </c>
      <c r="H34" s="672">
        <v>44679.77</v>
      </c>
      <c r="I34" s="672">
        <v>48077.74</v>
      </c>
      <c r="J34" s="801">
        <v>47264.82</v>
      </c>
      <c r="K34" s="672">
        <v>45356.375</v>
      </c>
      <c r="L34" s="672">
        <v>43595.25</v>
      </c>
      <c r="M34" s="673">
        <v>43805</v>
      </c>
    </row>
    <row r="35" spans="1:13" ht="16.5" thickBot="1">
      <c r="A35" s="654">
        <v>2023</v>
      </c>
      <c r="B35" s="802">
        <v>44422.080000000002</v>
      </c>
      <c r="C35" s="674"/>
      <c r="D35" s="674"/>
      <c r="E35" s="674"/>
      <c r="F35" s="674"/>
      <c r="G35" s="674"/>
      <c r="H35" s="674"/>
      <c r="I35" s="674"/>
      <c r="J35" s="675"/>
      <c r="K35" s="674"/>
      <c r="L35" s="674"/>
      <c r="M35" s="676"/>
    </row>
    <row r="36" spans="1:13" ht="16.5" thickBot="1">
      <c r="A36" s="650" t="s">
        <v>309</v>
      </c>
      <c r="B36" s="651"/>
      <c r="C36" s="651"/>
      <c r="D36" s="651"/>
      <c r="E36" s="651"/>
      <c r="F36" s="651"/>
      <c r="G36" s="651"/>
      <c r="H36" s="651"/>
      <c r="I36" s="651"/>
      <c r="J36" s="651"/>
      <c r="K36" s="651"/>
      <c r="L36" s="651"/>
      <c r="M36" s="652"/>
    </row>
    <row r="37" spans="1:13" ht="15.75">
      <c r="A37" s="712" t="s">
        <v>302</v>
      </c>
      <c r="B37" s="713">
        <v>21663.966949699432</v>
      </c>
      <c r="C37" s="714">
        <v>21525.397673001702</v>
      </c>
      <c r="D37" s="714">
        <v>21115.733438107225</v>
      </c>
      <c r="E37" s="714">
        <v>21302.128362253105</v>
      </c>
      <c r="F37" s="714">
        <v>21200.291742224468</v>
      </c>
      <c r="G37" s="714">
        <v>20822.118697379927</v>
      </c>
      <c r="H37" s="714">
        <v>20206.889065246851</v>
      </c>
      <c r="I37" s="714">
        <v>20948.119652057965</v>
      </c>
      <c r="J37" s="714">
        <v>21116.098043152244</v>
      </c>
      <c r="K37" s="714">
        <v>21873.281641223013</v>
      </c>
      <c r="L37" s="714">
        <v>21354.087891290288</v>
      </c>
      <c r="M37" s="715">
        <v>22297.314513329471</v>
      </c>
    </row>
    <row r="38" spans="1:13" ht="15.75">
      <c r="A38" s="653" t="s">
        <v>303</v>
      </c>
      <c r="B38" s="671">
        <v>21402.312901691836</v>
      </c>
      <c r="C38" s="672">
        <v>21211.519078437537</v>
      </c>
      <c r="D38" s="672">
        <v>21982.387355191033</v>
      </c>
      <c r="E38" s="672">
        <v>21460.556994517105</v>
      </c>
      <c r="F38" s="672">
        <v>22185.677427629282</v>
      </c>
      <c r="G38" s="672">
        <v>21834.028071648627</v>
      </c>
      <c r="H38" s="672">
        <v>21564.632920196203</v>
      </c>
      <c r="I38" s="672">
        <v>21295.617981644409</v>
      </c>
      <c r="J38" s="672">
        <v>20755.561440894948</v>
      </c>
      <c r="K38" s="672">
        <v>20670.700563797891</v>
      </c>
      <c r="L38" s="672">
        <v>21400.192230924309</v>
      </c>
      <c r="M38" s="673">
        <v>22220.298261284093</v>
      </c>
    </row>
    <row r="39" spans="1:13" ht="15.75">
      <c r="A39" s="653" t="s">
        <v>304</v>
      </c>
      <c r="B39" s="671">
        <v>21710.465139517379</v>
      </c>
      <c r="C39" s="672">
        <v>21462.727974698573</v>
      </c>
      <c r="D39" s="672">
        <v>21517.060154219016</v>
      </c>
      <c r="E39" s="672">
        <v>21946.164324302244</v>
      </c>
      <c r="F39" s="672">
        <v>21378.921701744526</v>
      </c>
      <c r="G39" s="672">
        <v>21331.314775808616</v>
      </c>
      <c r="H39" s="672">
        <v>20629.234211361087</v>
      </c>
      <c r="I39" s="672">
        <v>22365.58</v>
      </c>
      <c r="J39" s="672">
        <v>22334.37</v>
      </c>
      <c r="K39" s="672">
        <v>21397.7</v>
      </c>
      <c r="L39" s="672">
        <v>21495.15</v>
      </c>
      <c r="M39" s="673">
        <v>21850.143</v>
      </c>
    </row>
    <row r="40" spans="1:13" ht="15.75">
      <c r="A40" s="653">
        <v>2020</v>
      </c>
      <c r="B40" s="671">
        <v>21970.524000000001</v>
      </c>
      <c r="C40" s="672">
        <v>22113.47</v>
      </c>
      <c r="D40" s="672">
        <v>22176.83</v>
      </c>
      <c r="E40" s="672">
        <v>22601.621999999999</v>
      </c>
      <c r="F40" s="672">
        <v>21531.78</v>
      </c>
      <c r="G40" s="672">
        <v>22298.91</v>
      </c>
      <c r="H40" s="672">
        <v>22148</v>
      </c>
      <c r="I40" s="672">
        <v>21174</v>
      </c>
      <c r="J40" s="672">
        <v>21958.95</v>
      </c>
      <c r="K40" s="672">
        <v>22332.32</v>
      </c>
      <c r="L40" s="672">
        <v>22496.45</v>
      </c>
      <c r="M40" s="673">
        <v>24268.09</v>
      </c>
    </row>
    <row r="41" spans="1:13" ht="15.75">
      <c r="A41" s="653">
        <v>2021</v>
      </c>
      <c r="B41" s="671">
        <v>23537</v>
      </c>
      <c r="C41" s="672">
        <v>23987.297999999999</v>
      </c>
      <c r="D41" s="672">
        <v>25008.2</v>
      </c>
      <c r="E41" s="672">
        <v>25529.7</v>
      </c>
      <c r="F41" s="672">
        <v>26093.87</v>
      </c>
      <c r="G41" s="672">
        <v>26164.330999999998</v>
      </c>
      <c r="H41" s="672">
        <v>26081.738000000001</v>
      </c>
      <c r="I41" s="672">
        <v>26325.151999999998</v>
      </c>
      <c r="J41" s="801">
        <v>27717.081999999999</v>
      </c>
      <c r="K41" s="672">
        <v>29878.120999999999</v>
      </c>
      <c r="L41" s="672">
        <v>31911.654999999999</v>
      </c>
      <c r="M41" s="673">
        <v>33766.857000000004</v>
      </c>
    </row>
    <row r="42" spans="1:13" ht="15.75">
      <c r="A42" s="653">
        <v>2022</v>
      </c>
      <c r="B42" s="671">
        <v>32528.581999999999</v>
      </c>
      <c r="C42" s="672">
        <v>33022.875999999997</v>
      </c>
      <c r="D42" s="672">
        <v>34617.415000000001</v>
      </c>
      <c r="E42" s="672">
        <v>37618</v>
      </c>
      <c r="F42" s="672">
        <v>37820.519999999997</v>
      </c>
      <c r="G42" s="672">
        <v>35596.400000000001</v>
      </c>
      <c r="H42" s="672">
        <v>34750.089999999997</v>
      </c>
      <c r="I42" s="672">
        <v>34986.65</v>
      </c>
      <c r="J42" s="801">
        <v>34782.400000000001</v>
      </c>
      <c r="K42" s="672">
        <v>34308.35</v>
      </c>
      <c r="L42" s="672">
        <v>34677.51</v>
      </c>
      <c r="M42" s="673">
        <v>36327.949999999997</v>
      </c>
    </row>
    <row r="43" spans="1:13" ht="16.5" thickBot="1">
      <c r="A43" s="654">
        <v>2023</v>
      </c>
      <c r="B43" s="802">
        <v>35216.26</v>
      </c>
      <c r="C43" s="674"/>
      <c r="D43" s="674"/>
      <c r="E43" s="674"/>
      <c r="F43" s="674"/>
      <c r="G43" s="674"/>
      <c r="H43" s="674"/>
      <c r="I43" s="674"/>
      <c r="J43" s="675"/>
      <c r="K43" s="674"/>
      <c r="L43" s="674"/>
      <c r="M43" s="676"/>
    </row>
    <row r="54" spans="19:19">
      <c r="S54" s="3" t="s">
        <v>307</v>
      </c>
    </row>
  </sheetData>
  <mergeCells count="2">
    <mergeCell ref="A4:N4"/>
    <mergeCell ref="A25:N25"/>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2"/>
  <sheetViews>
    <sheetView showGridLines="0" topLeftCell="B1" workbookViewId="0">
      <selection activeCell="Z35" sqref="Z35"/>
    </sheetView>
  </sheetViews>
  <sheetFormatPr defaultRowHeight="12.75"/>
  <sheetData>
    <row r="22" spans="27:28" s="3" customFormat="1" ht="12" customHeight="1"/>
    <row r="23" spans="27:28" s="3" customFormat="1" ht="12" customHeight="1">
      <c r="AA23"/>
      <c r="AB23"/>
    </row>
    <row r="24" spans="27:28" s="3" customFormat="1" ht="12" customHeight="1">
      <c r="AA24"/>
      <c r="AB24"/>
    </row>
    <row r="42" spans="1:7" ht="27" customHeight="1">
      <c r="A42" s="633" t="s">
        <v>284</v>
      </c>
      <c r="B42" s="3"/>
      <c r="C42" s="3"/>
      <c r="D42" s="3"/>
      <c r="E42" s="3"/>
      <c r="F42" s="3"/>
      <c r="G42" s="3"/>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N30" sqref="N30"/>
    </sheetView>
  </sheetViews>
  <sheetFormatPr defaultRowHeight="15.75"/>
  <cols>
    <col min="1" max="1" width="20.42578125" style="991" customWidth="1"/>
    <col min="2" max="2" width="11.5703125" style="991" customWidth="1"/>
    <col min="3" max="3" width="13" style="991" customWidth="1"/>
    <col min="4" max="4" width="12.140625" style="991" customWidth="1"/>
    <col min="5" max="5" width="8.7109375" style="991" customWidth="1"/>
    <col min="6" max="6" width="12.7109375" style="991" customWidth="1"/>
    <col min="7" max="7" width="9.28515625" style="991" customWidth="1"/>
    <col min="8" max="8" width="12" style="991" customWidth="1"/>
    <col min="9" max="9" width="11.7109375" style="991" customWidth="1"/>
    <col min="10" max="10" width="11.5703125" style="991" bestFit="1" customWidth="1"/>
    <col min="11" max="11" width="12.42578125" style="991" customWidth="1"/>
    <col min="12" max="16384" width="9.140625" style="991"/>
  </cols>
  <sheetData>
    <row r="1" spans="1:11" ht="31.5" customHeight="1" thickBot="1">
      <c r="A1" s="1563" t="s">
        <v>63</v>
      </c>
      <c r="B1" s="1563"/>
      <c r="C1" s="1563"/>
      <c r="D1" s="1563"/>
      <c r="E1" s="1563"/>
      <c r="F1" s="1563"/>
      <c r="G1" s="1563"/>
      <c r="H1" s="1563"/>
      <c r="I1" s="1563"/>
      <c r="J1" s="1563"/>
      <c r="K1" s="1006"/>
    </row>
    <row r="2" spans="1:11" ht="16.5" thickBot="1">
      <c r="A2" s="1587" t="s">
        <v>273</v>
      </c>
      <c r="B2" s="1588"/>
      <c r="C2" s="1588"/>
      <c r="D2" s="1588"/>
      <c r="E2" s="1588"/>
      <c r="F2" s="1588"/>
      <c r="G2" s="1588"/>
      <c r="H2" s="1588"/>
      <c r="I2" s="1588"/>
      <c r="J2" s="1589"/>
    </row>
    <row r="3" spans="1:11" ht="32.25" thickBot="1">
      <c r="A3" s="1015"/>
      <c r="B3" s="1007"/>
      <c r="C3" s="1008" t="s">
        <v>59</v>
      </c>
      <c r="D3" s="1016"/>
      <c r="E3" s="1017"/>
      <c r="F3" s="1018" t="s">
        <v>262</v>
      </c>
      <c r="G3" s="1019" t="s">
        <v>263</v>
      </c>
      <c r="H3" s="1020" t="s">
        <v>66</v>
      </c>
      <c r="I3" s="1018" t="s">
        <v>264</v>
      </c>
      <c r="J3" s="1019" t="s">
        <v>265</v>
      </c>
    </row>
    <row r="4" spans="1:11" ht="31.5">
      <c r="A4" s="1021" t="s">
        <v>53</v>
      </c>
      <c r="B4" s="1022" t="s">
        <v>60</v>
      </c>
      <c r="C4" s="1023" t="s">
        <v>61</v>
      </c>
      <c r="D4" s="932" t="s">
        <v>62</v>
      </c>
      <c r="E4" s="1024" t="s">
        <v>67</v>
      </c>
      <c r="F4" s="1025" t="s">
        <v>55</v>
      </c>
      <c r="G4" s="1026" t="s">
        <v>49</v>
      </c>
      <c r="H4" s="1027" t="s">
        <v>68</v>
      </c>
      <c r="I4" s="1028" t="s">
        <v>50</v>
      </c>
      <c r="J4" s="908" t="s">
        <v>67</v>
      </c>
    </row>
    <row r="5" spans="1:11" ht="32.25" thickBot="1">
      <c r="A5" s="1029"/>
      <c r="B5" s="1329" t="s">
        <v>524</v>
      </c>
      <c r="C5" s="1030" t="s">
        <v>524</v>
      </c>
      <c r="D5" s="1030" t="s">
        <v>524</v>
      </c>
      <c r="E5" s="1031" t="s">
        <v>50</v>
      </c>
      <c r="F5" s="998" t="s">
        <v>524</v>
      </c>
      <c r="G5" s="1032" t="s">
        <v>69</v>
      </c>
      <c r="H5" s="1033" t="s">
        <v>65</v>
      </c>
      <c r="I5" s="998" t="s">
        <v>524</v>
      </c>
      <c r="J5" s="1034" t="s">
        <v>57</v>
      </c>
    </row>
    <row r="6" spans="1:11" ht="16.5" thickBot="1">
      <c r="A6" s="1009" t="s">
        <v>268</v>
      </c>
      <c r="B6" s="1099"/>
      <c r="C6" s="1099"/>
      <c r="D6" s="1099"/>
      <c r="E6" s="1099"/>
      <c r="F6" s="1099"/>
      <c r="G6" s="1099"/>
      <c r="H6" s="1099"/>
      <c r="I6" s="1010"/>
      <c r="J6" s="1011"/>
    </row>
    <row r="7" spans="1:11" ht="16.5" thickBot="1">
      <c r="A7" s="1035" t="s">
        <v>18</v>
      </c>
      <c r="B7" s="1036">
        <v>10.766676475387936</v>
      </c>
      <c r="C7" s="1037">
        <v>20785.08972082613</v>
      </c>
      <c r="D7" s="1117">
        <v>21200.791515242654</v>
      </c>
      <c r="E7" s="1038">
        <v>-0.38198750254761044</v>
      </c>
      <c r="F7" s="1039">
        <v>323.72006195604075</v>
      </c>
      <c r="G7" s="1038">
        <v>-0.48821642760894463</v>
      </c>
      <c r="H7" s="1038">
        <v>-8.54020507285483</v>
      </c>
      <c r="I7" s="1038">
        <v>100</v>
      </c>
      <c r="J7" s="1040" t="s">
        <v>19</v>
      </c>
    </row>
    <row r="8" spans="1:11">
      <c r="A8" s="1041" t="s">
        <v>75</v>
      </c>
      <c r="B8" s="1042">
        <v>10.956826099365628</v>
      </c>
      <c r="C8" s="1043">
        <v>20328.063264129178</v>
      </c>
      <c r="D8" s="1118">
        <v>20734.624529411762</v>
      </c>
      <c r="E8" s="1044">
        <v>14.234354506444417</v>
      </c>
      <c r="F8" s="1045">
        <v>242.87142857142857</v>
      </c>
      <c r="G8" s="1046">
        <v>-2.8514285714285736</v>
      </c>
      <c r="H8" s="1046">
        <v>133.33333333333331</v>
      </c>
      <c r="I8" s="1047">
        <v>0.20652013571323202</v>
      </c>
      <c r="J8" s="1048">
        <v>0.12557032459612463</v>
      </c>
    </row>
    <row r="9" spans="1:11">
      <c r="A9" s="1001" t="s">
        <v>76</v>
      </c>
      <c r="B9" s="1049">
        <v>11.670622652485612</v>
      </c>
      <c r="C9" s="1050">
        <v>21896.102537496456</v>
      </c>
      <c r="D9" s="1119">
        <v>22334.024588246386</v>
      </c>
      <c r="E9" s="1051">
        <v>8.8937131413453246E-2</v>
      </c>
      <c r="F9" s="1052">
        <v>357.66198412698412</v>
      </c>
      <c r="G9" s="1053">
        <v>1.523725866935858</v>
      </c>
      <c r="H9" s="1053">
        <v>-5.334335086401202</v>
      </c>
      <c r="I9" s="1053">
        <v>37.173624428381771</v>
      </c>
      <c r="J9" s="1054">
        <v>1.2588915627584569</v>
      </c>
    </row>
    <row r="10" spans="1:11">
      <c r="A10" s="1001" t="s">
        <v>77</v>
      </c>
      <c r="B10" s="1049">
        <v>11.408463495574704</v>
      </c>
      <c r="C10" s="1050">
        <v>21404.246708395316</v>
      </c>
      <c r="D10" s="1119">
        <v>21832.331642563222</v>
      </c>
      <c r="E10" s="1051">
        <v>-0.78170100587618163</v>
      </c>
      <c r="F10" s="1052">
        <v>399.26028708133975</v>
      </c>
      <c r="G10" s="1053">
        <v>-1.5197716289026939</v>
      </c>
      <c r="H10" s="1053">
        <v>-20.632911392405063</v>
      </c>
      <c r="I10" s="1053">
        <v>9.2491517922997488</v>
      </c>
      <c r="J10" s="1054">
        <v>-1.4092400047860583</v>
      </c>
    </row>
    <row r="11" spans="1:11">
      <c r="A11" s="1001" t="s">
        <v>78</v>
      </c>
      <c r="B11" s="1055" t="s">
        <v>73</v>
      </c>
      <c r="C11" s="1050" t="s">
        <v>73</v>
      </c>
      <c r="D11" s="1119" t="s">
        <v>73</v>
      </c>
      <c r="E11" s="1051" t="s">
        <v>73</v>
      </c>
      <c r="F11" s="1052" t="s">
        <v>73</v>
      </c>
      <c r="G11" s="1053" t="s">
        <v>73</v>
      </c>
      <c r="H11" s="1053" t="s">
        <v>73</v>
      </c>
      <c r="I11" s="1053" t="s">
        <v>73</v>
      </c>
      <c r="J11" s="1054" t="s">
        <v>73</v>
      </c>
    </row>
    <row r="12" spans="1:11">
      <c r="A12" s="1001" t="s">
        <v>71</v>
      </c>
      <c r="B12" s="1049">
        <v>8.6743620580056717</v>
      </c>
      <c r="C12" s="1050">
        <v>17811.83174128475</v>
      </c>
      <c r="D12" s="1119">
        <v>18168.068376110445</v>
      </c>
      <c r="E12" s="1051">
        <v>-0.30226550361904497</v>
      </c>
      <c r="F12" s="1052">
        <v>282.63482610767039</v>
      </c>
      <c r="G12" s="1053">
        <v>-0.75987667877133269</v>
      </c>
      <c r="H12" s="1053">
        <v>-3.8919413919413919</v>
      </c>
      <c r="I12" s="1053">
        <v>30.963268918719578</v>
      </c>
      <c r="J12" s="1054">
        <v>1.4975376720924878</v>
      </c>
    </row>
    <row r="13" spans="1:11" ht="16.5" thickBot="1">
      <c r="A13" s="1002" t="s">
        <v>79</v>
      </c>
      <c r="B13" s="1056">
        <v>11.47363961036972</v>
      </c>
      <c r="C13" s="1057">
        <v>22149.88341770216</v>
      </c>
      <c r="D13" s="1120">
        <v>22592.881086056204</v>
      </c>
      <c r="E13" s="1058">
        <v>-0.11565235689167434</v>
      </c>
      <c r="F13" s="1059">
        <v>293.74799210006586</v>
      </c>
      <c r="G13" s="1060">
        <v>-1.8240860611546557</v>
      </c>
      <c r="H13" s="1060">
        <v>-14.180790960451978</v>
      </c>
      <c r="I13" s="1060">
        <v>22.407434724885679</v>
      </c>
      <c r="J13" s="1061">
        <v>-1.4727595546610033</v>
      </c>
    </row>
    <row r="14" spans="1:11" ht="16.5" thickBot="1">
      <c r="A14" s="1009" t="s">
        <v>266</v>
      </c>
      <c r="B14" s="1099"/>
      <c r="C14" s="1099"/>
      <c r="D14" s="1121"/>
      <c r="E14" s="1099"/>
      <c r="F14" s="1099"/>
      <c r="G14" s="1099"/>
      <c r="H14" s="1099"/>
      <c r="I14" s="1010"/>
      <c r="J14" s="1011"/>
    </row>
    <row r="15" spans="1:11" ht="16.5" thickBot="1">
      <c r="A15" s="1035" t="s">
        <v>18</v>
      </c>
      <c r="B15" s="1062">
        <v>10.746198219865798</v>
      </c>
      <c r="C15" s="1063">
        <v>20745.556409007331</v>
      </c>
      <c r="D15" s="1122">
        <v>21160.467537187476</v>
      </c>
      <c r="E15" s="1038">
        <v>-0.30006932213395809</v>
      </c>
      <c r="F15" s="1038">
        <v>320.03432835820894</v>
      </c>
      <c r="G15" s="1038">
        <v>-0.60743679471513601</v>
      </c>
      <c r="H15" s="1038">
        <v>-0.95734196818245809</v>
      </c>
      <c r="I15" s="1038">
        <v>100</v>
      </c>
      <c r="J15" s="1040" t="s">
        <v>19</v>
      </c>
    </row>
    <row r="16" spans="1:11">
      <c r="A16" s="1041" t="s">
        <v>75</v>
      </c>
      <c r="B16" s="1064">
        <v>12.063535462633409</v>
      </c>
      <c r="C16" s="1043">
        <v>22381.327388930255</v>
      </c>
      <c r="D16" s="1118">
        <v>22828.953936708858</v>
      </c>
      <c r="E16" s="1044">
        <v>2.66808495388281</v>
      </c>
      <c r="F16" s="1045">
        <v>243.10000000000002</v>
      </c>
      <c r="G16" s="1046">
        <v>-6.1993569131832782</v>
      </c>
      <c r="H16" s="1046">
        <v>8.3333333333333321</v>
      </c>
      <c r="I16" s="1047">
        <v>0.18479033404406539</v>
      </c>
      <c r="J16" s="1048">
        <v>1.5847633776572778E-2</v>
      </c>
    </row>
    <row r="17" spans="1:10">
      <c r="A17" s="1001" t="s">
        <v>76</v>
      </c>
      <c r="B17" s="1049">
        <v>11.628101497253333</v>
      </c>
      <c r="C17" s="1050">
        <v>21816.325510794242</v>
      </c>
      <c r="D17" s="1119">
        <v>22252.652021010126</v>
      </c>
      <c r="E17" s="1051">
        <v>-0.34914640246960915</v>
      </c>
      <c r="F17" s="1052">
        <v>350.61436213991772</v>
      </c>
      <c r="G17" s="1053">
        <v>-1.3754297868890801</v>
      </c>
      <c r="H17" s="1053">
        <v>5.2403637938501513</v>
      </c>
      <c r="I17" s="1053">
        <v>34.541577825159912</v>
      </c>
      <c r="J17" s="1054">
        <v>2.0341865820232101</v>
      </c>
    </row>
    <row r="18" spans="1:10">
      <c r="A18" s="1001" t="s">
        <v>77</v>
      </c>
      <c r="B18" s="1049">
        <v>11.591567496613546</v>
      </c>
      <c r="C18" s="1050">
        <v>21747.781419537609</v>
      </c>
      <c r="D18" s="1119">
        <v>22182.73704792836</v>
      </c>
      <c r="E18" s="1051">
        <v>-0.53404801888129183</v>
      </c>
      <c r="F18" s="1052">
        <v>394.463184079602</v>
      </c>
      <c r="G18" s="1053">
        <v>0.68531286255864576</v>
      </c>
      <c r="H18" s="1053">
        <v>-24.719101123595504</v>
      </c>
      <c r="I18" s="1053">
        <v>5.7142857142857144</v>
      </c>
      <c r="J18" s="1054">
        <v>-1.8036644476177068</v>
      </c>
    </row>
    <row r="19" spans="1:10">
      <c r="A19" s="1001" t="s">
        <v>78</v>
      </c>
      <c r="B19" s="1055" t="s">
        <v>73</v>
      </c>
      <c r="C19" s="1050" t="s">
        <v>73</v>
      </c>
      <c r="D19" s="1119" t="s">
        <v>73</v>
      </c>
      <c r="E19" s="1051" t="s">
        <v>73</v>
      </c>
      <c r="F19" s="1052" t="s">
        <v>73</v>
      </c>
      <c r="G19" s="1053" t="s">
        <v>73</v>
      </c>
      <c r="H19" s="1053" t="s">
        <v>73</v>
      </c>
      <c r="I19" s="1053" t="s">
        <v>73</v>
      </c>
      <c r="J19" s="1054" t="s">
        <v>73</v>
      </c>
    </row>
    <row r="20" spans="1:10">
      <c r="A20" s="1001" t="s">
        <v>71</v>
      </c>
      <c r="B20" s="1049">
        <v>8.8809899675482544</v>
      </c>
      <c r="C20" s="1050">
        <v>18236.119029873211</v>
      </c>
      <c r="D20" s="1119">
        <v>18600.841410470675</v>
      </c>
      <c r="E20" s="1051">
        <v>-0.20063549753822368</v>
      </c>
      <c r="F20" s="1052">
        <v>298.44338537387017</v>
      </c>
      <c r="G20" s="1053">
        <v>0.37618018820756327</v>
      </c>
      <c r="H20" s="1053">
        <v>-0.44989775051124747</v>
      </c>
      <c r="I20" s="1053">
        <v>34.598436389481165</v>
      </c>
      <c r="J20" s="1054">
        <v>0.17636120997954663</v>
      </c>
    </row>
    <row r="21" spans="1:10" ht="16.5" thickBot="1">
      <c r="A21" s="1002" t="s">
        <v>79</v>
      </c>
      <c r="B21" s="1056">
        <v>11.502476395044431</v>
      </c>
      <c r="C21" s="1057">
        <v>22205.552886186157</v>
      </c>
      <c r="D21" s="1120">
        <v>22649.66394390988</v>
      </c>
      <c r="E21" s="1058">
        <v>5.7099323240983345E-2</v>
      </c>
      <c r="F21" s="1059">
        <v>291.17477220956721</v>
      </c>
      <c r="G21" s="1060">
        <v>-0.33327878359448859</v>
      </c>
      <c r="H21" s="1060">
        <v>-2.2271714922048997</v>
      </c>
      <c r="I21" s="1060">
        <v>24.960909737029141</v>
      </c>
      <c r="J21" s="1061">
        <v>-0.32418106967225313</v>
      </c>
    </row>
    <row r="22" spans="1:10" ht="16.5" thickBot="1">
      <c r="A22" s="1009" t="s">
        <v>269</v>
      </c>
      <c r="B22" s="1099"/>
      <c r="C22" s="1099"/>
      <c r="D22" s="1121"/>
      <c r="E22" s="1099"/>
      <c r="F22" s="1099"/>
      <c r="G22" s="1099"/>
      <c r="H22" s="1099"/>
      <c r="I22" s="1010"/>
      <c r="J22" s="1011"/>
    </row>
    <row r="23" spans="1:10" ht="16.5" thickBot="1">
      <c r="A23" s="1035" t="s">
        <v>18</v>
      </c>
      <c r="B23" s="1062">
        <v>10.472908107900988</v>
      </c>
      <c r="C23" s="1063">
        <v>20217.969320272179</v>
      </c>
      <c r="D23" s="1122">
        <v>20622.328706677625</v>
      </c>
      <c r="E23" s="1038">
        <v>1.4780393488494363</v>
      </c>
      <c r="F23" s="1038">
        <v>316.7955304518664</v>
      </c>
      <c r="G23" s="1038">
        <v>0.56144672207233526</v>
      </c>
      <c r="H23" s="1038">
        <v>-8.3708370837083717</v>
      </c>
      <c r="I23" s="1038">
        <v>100</v>
      </c>
      <c r="J23" s="1040" t="s">
        <v>19</v>
      </c>
    </row>
    <row r="24" spans="1:10">
      <c r="A24" s="1041" t="s">
        <v>75</v>
      </c>
      <c r="B24" s="1042" t="s">
        <v>73</v>
      </c>
      <c r="C24" s="1043" t="s">
        <v>73</v>
      </c>
      <c r="D24" s="1118" t="s">
        <v>73</v>
      </c>
      <c r="E24" s="1044" t="s">
        <v>73</v>
      </c>
      <c r="F24" s="1045" t="s">
        <v>73</v>
      </c>
      <c r="G24" s="1046" t="s">
        <v>73</v>
      </c>
      <c r="H24" s="1047" t="s">
        <v>73</v>
      </c>
      <c r="I24" s="1047" t="s">
        <v>73</v>
      </c>
      <c r="J24" s="1065" t="s">
        <v>73</v>
      </c>
    </row>
    <row r="25" spans="1:10">
      <c r="A25" s="1001" t="s">
        <v>76</v>
      </c>
      <c r="B25" s="1055">
        <v>11.662877385632076</v>
      </c>
      <c r="C25" s="1050">
        <v>21881.571079985129</v>
      </c>
      <c r="D25" s="1119">
        <v>22319.202501584834</v>
      </c>
      <c r="E25" s="1051">
        <v>1.8802021544623744</v>
      </c>
      <c r="F25" s="1052">
        <v>366.70614035087721</v>
      </c>
      <c r="G25" s="1053">
        <v>1.8340183218695245</v>
      </c>
      <c r="H25" s="1053">
        <v>-8.4337349397590362</v>
      </c>
      <c r="I25" s="1066">
        <v>22.396856581532418</v>
      </c>
      <c r="J25" s="1067">
        <v>-1.5384642589992836E-2</v>
      </c>
    </row>
    <row r="26" spans="1:10">
      <c r="A26" s="1001" t="s">
        <v>77</v>
      </c>
      <c r="B26" s="1049">
        <v>11.357422068494767</v>
      </c>
      <c r="C26" s="1050">
        <v>21308.484181040836</v>
      </c>
      <c r="D26" s="1119">
        <v>21734.653864661654</v>
      </c>
      <c r="E26" s="1051">
        <v>1.0006781893254029</v>
      </c>
      <c r="F26" s="1052">
        <v>407.14285714285717</v>
      </c>
      <c r="G26" s="1053">
        <v>0.52261153618284051</v>
      </c>
      <c r="H26" s="1053">
        <v>-3.9215686274509802</v>
      </c>
      <c r="I26" s="1053">
        <v>7.2200392927308457</v>
      </c>
      <c r="J26" s="1054">
        <v>0.33435072387395959</v>
      </c>
    </row>
    <row r="27" spans="1:10">
      <c r="A27" s="1001" t="s">
        <v>78</v>
      </c>
      <c r="B27" s="1055" t="s">
        <v>73</v>
      </c>
      <c r="C27" s="1050" t="s">
        <v>73</v>
      </c>
      <c r="D27" s="1119" t="s">
        <v>73</v>
      </c>
      <c r="E27" s="1051" t="s">
        <v>73</v>
      </c>
      <c r="F27" s="1052" t="s">
        <v>73</v>
      </c>
      <c r="G27" s="1053" t="s">
        <v>73</v>
      </c>
      <c r="H27" s="1053" t="s">
        <v>73</v>
      </c>
      <c r="I27" s="1053" t="s">
        <v>73</v>
      </c>
      <c r="J27" s="1054" t="s">
        <v>73</v>
      </c>
    </row>
    <row r="28" spans="1:10">
      <c r="A28" s="1001" t="s">
        <v>71</v>
      </c>
      <c r="B28" s="1055">
        <v>9.0297155788364734</v>
      </c>
      <c r="C28" s="1050">
        <v>18541.510428822327</v>
      </c>
      <c r="D28" s="1119">
        <v>18912.340637398775</v>
      </c>
      <c r="E28" s="1051">
        <v>0.88700137467264251</v>
      </c>
      <c r="F28" s="1052">
        <v>287.96995926680245</v>
      </c>
      <c r="G28" s="1053">
        <v>9.7895343570892232E-2</v>
      </c>
      <c r="H28" s="1053">
        <v>-11.131221719457013</v>
      </c>
      <c r="I28" s="1053">
        <v>48.231827111984281</v>
      </c>
      <c r="J28" s="1054">
        <v>-1.4981458853154521</v>
      </c>
    </row>
    <row r="29" spans="1:10" ht="16.5" thickBot="1">
      <c r="A29" s="1002" t="s">
        <v>79</v>
      </c>
      <c r="B29" s="1056">
        <v>10.9736886335916</v>
      </c>
      <c r="C29" s="1057">
        <v>21184.727091875677</v>
      </c>
      <c r="D29" s="1120">
        <v>21608.421633713191</v>
      </c>
      <c r="E29" s="1058">
        <v>1.2864860455267522</v>
      </c>
      <c r="F29" s="1059">
        <v>299.64789356984483</v>
      </c>
      <c r="G29" s="1060">
        <v>-0.82274750927580631</v>
      </c>
      <c r="H29" s="1060">
        <v>-3.2188841201716736</v>
      </c>
      <c r="I29" s="1060">
        <v>22.151277013752456</v>
      </c>
      <c r="J29" s="1061">
        <v>1.1791798040314845</v>
      </c>
    </row>
    <row r="30" spans="1:10">
      <c r="A30" s="1068" t="s">
        <v>353</v>
      </c>
    </row>
    <row r="31" spans="1:10">
      <c r="A31" s="1005" t="s">
        <v>253</v>
      </c>
    </row>
    <row r="32" spans="1:10" ht="16.5" thickBot="1">
      <c r="A32" s="1069" t="s">
        <v>41</v>
      </c>
      <c r="B32" s="1070"/>
    </row>
    <row r="33" spans="1:8" ht="16.5" thickBot="1">
      <c r="A33" s="1071" t="s">
        <v>39</v>
      </c>
      <c r="B33" s="1575" t="s">
        <v>40</v>
      </c>
      <c r="C33" s="1576"/>
      <c r="D33" s="1576"/>
      <c r="E33" s="1576"/>
      <c r="F33" s="1576"/>
      <c r="G33" s="1576"/>
      <c r="H33" s="1577"/>
    </row>
    <row r="34" spans="1:8">
      <c r="A34" s="1012" t="s">
        <v>43</v>
      </c>
      <c r="B34" s="1581" t="s">
        <v>44</v>
      </c>
      <c r="C34" s="1582"/>
      <c r="D34" s="1582"/>
      <c r="E34" s="1582"/>
      <c r="F34" s="1582"/>
      <c r="G34" s="1582"/>
      <c r="H34" s="1583"/>
    </row>
    <row r="35" spans="1:8">
      <c r="A35" s="1013" t="s">
        <v>45</v>
      </c>
      <c r="B35" s="1578" t="s">
        <v>46</v>
      </c>
      <c r="C35" s="1579"/>
      <c r="D35" s="1579"/>
      <c r="E35" s="1579"/>
      <c r="F35" s="1579"/>
      <c r="G35" s="1579"/>
      <c r="H35" s="1580"/>
    </row>
    <row r="36" spans="1:8" ht="16.5" thickBot="1">
      <c r="A36" s="1014" t="s">
        <v>47</v>
      </c>
      <c r="B36" s="1584" t="s">
        <v>42</v>
      </c>
      <c r="C36" s="1585"/>
      <c r="D36" s="1585"/>
      <c r="E36" s="1585"/>
      <c r="F36" s="1585"/>
      <c r="G36" s="1585"/>
      <c r="H36" s="1586"/>
    </row>
    <row r="37" spans="1:8">
      <c r="A37" s="1574"/>
      <c r="B37" s="1574"/>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T9" sqref="T9"/>
    </sheetView>
  </sheetViews>
  <sheetFormatPr defaultColWidth="9.5703125" defaultRowHeight="15"/>
  <cols>
    <col min="1" max="2" width="9.5703125" style="1229"/>
    <col min="3" max="3" width="11" style="1229" customWidth="1"/>
    <col min="4" max="4" width="11.42578125" style="1229" customWidth="1"/>
    <col min="5" max="5" width="10.7109375" style="1229" customWidth="1"/>
    <col min="6" max="6" width="11.140625" style="1229" customWidth="1"/>
    <col min="7" max="7" width="9.5703125" style="1229"/>
    <col min="8" max="8" width="10.5703125" style="1229" customWidth="1"/>
    <col min="9" max="10" width="9.5703125" style="1229"/>
    <col min="11" max="11" width="11" style="1229" customWidth="1"/>
    <col min="12" max="16384" width="9.5703125" style="1229"/>
  </cols>
  <sheetData>
    <row r="1" spans="1:12">
      <c r="A1" s="1413" t="s">
        <v>356</v>
      </c>
      <c r="B1" s="1413"/>
      <c r="C1" s="1413"/>
      <c r="D1" s="1413"/>
      <c r="E1" s="1414" t="s">
        <v>523</v>
      </c>
      <c r="G1" s="1414"/>
      <c r="H1" s="1413"/>
      <c r="I1" s="1413"/>
      <c r="J1" s="1413"/>
      <c r="K1" s="1413"/>
    </row>
    <row r="2" spans="1:12" ht="15" customHeight="1" thickBot="1">
      <c r="A2" s="1415" t="s">
        <v>272</v>
      </c>
      <c r="B2" s="1415"/>
      <c r="C2" s="1413"/>
      <c r="D2" s="1413"/>
      <c r="E2" s="1413"/>
      <c r="F2" s="1414"/>
      <c r="G2" s="1413"/>
      <c r="H2" s="1413"/>
      <c r="I2" s="1413"/>
      <c r="J2" s="1413"/>
      <c r="K2" s="1413"/>
    </row>
    <row r="3" spans="1:12" ht="15.75" thickBot="1">
      <c r="A3" s="1416" t="s">
        <v>4</v>
      </c>
      <c r="B3" s="1417"/>
      <c r="C3" s="1417"/>
      <c r="D3" s="1417"/>
      <c r="E3" s="1417"/>
      <c r="F3" s="1417"/>
      <c r="G3" s="1417"/>
      <c r="H3" s="1417"/>
      <c r="I3" s="1417"/>
      <c r="J3" s="1417"/>
      <c r="K3" s="1417"/>
      <c r="L3" s="1418"/>
    </row>
    <row r="4" spans="1:12">
      <c r="A4" s="1419"/>
      <c r="B4" s="1420"/>
      <c r="C4" s="1232" t="s">
        <v>5</v>
      </c>
      <c r="D4" s="1232"/>
      <c r="E4" s="1232"/>
      <c r="F4" s="1232"/>
      <c r="G4" s="1421"/>
      <c r="H4" s="1590" t="s">
        <v>6</v>
      </c>
      <c r="I4" s="1591"/>
      <c r="J4" s="1422" t="s">
        <v>7</v>
      </c>
      <c r="K4" s="1423" t="s">
        <v>8</v>
      </c>
      <c r="L4" s="1424"/>
    </row>
    <row r="5" spans="1:12">
      <c r="A5" s="1425" t="s">
        <v>9</v>
      </c>
      <c r="B5" s="1426" t="s">
        <v>10</v>
      </c>
      <c r="C5" s="1427" t="s">
        <v>36</v>
      </c>
      <c r="D5" s="1427"/>
      <c r="E5" s="1428" t="s">
        <v>37</v>
      </c>
      <c r="F5" s="1429"/>
      <c r="G5" s="1430"/>
      <c r="H5" s="1592" t="s">
        <v>11</v>
      </c>
      <c r="I5" s="1593"/>
      <c r="J5" s="1431" t="s">
        <v>12</v>
      </c>
      <c r="K5" s="1432" t="s">
        <v>13</v>
      </c>
      <c r="L5" s="1433"/>
    </row>
    <row r="6" spans="1:12" ht="45.75" thickBot="1">
      <c r="A6" s="1434" t="s">
        <v>14</v>
      </c>
      <c r="B6" s="1435" t="s">
        <v>15</v>
      </c>
      <c r="C6" s="1436" t="s">
        <v>524</v>
      </c>
      <c r="D6" s="1437" t="s">
        <v>513</v>
      </c>
      <c r="E6" s="1438" t="s">
        <v>524</v>
      </c>
      <c r="F6" s="1439" t="s">
        <v>513</v>
      </c>
      <c r="G6" s="1440" t="s">
        <v>16</v>
      </c>
      <c r="H6" s="1441" t="s">
        <v>524</v>
      </c>
      <c r="I6" s="1442" t="s">
        <v>16</v>
      </c>
      <c r="J6" s="1443" t="s">
        <v>16</v>
      </c>
      <c r="K6" s="1444" t="s">
        <v>524</v>
      </c>
      <c r="L6" s="1445" t="s">
        <v>17</v>
      </c>
    </row>
    <row r="7" spans="1:12" ht="15.75" thickBot="1">
      <c r="A7" s="1391" t="s">
        <v>18</v>
      </c>
      <c r="B7" s="1392" t="s">
        <v>19</v>
      </c>
      <c r="C7" s="1446">
        <v>20711.245869955521</v>
      </c>
      <c r="D7" s="1446">
        <v>20732.500368399302</v>
      </c>
      <c r="E7" s="1447">
        <v>21125.470787354632</v>
      </c>
      <c r="F7" s="1448">
        <v>21147.150375767287</v>
      </c>
      <c r="G7" s="1449">
        <v>-0.10251777675680518</v>
      </c>
      <c r="H7" s="1450">
        <v>321.2387639387639</v>
      </c>
      <c r="I7" s="1450">
        <v>-0.40644998316650199</v>
      </c>
      <c r="J7" s="1451">
        <v>-5.3375477099236646</v>
      </c>
      <c r="K7" s="1450">
        <v>100</v>
      </c>
      <c r="L7" s="1452" t="s">
        <v>19</v>
      </c>
    </row>
    <row r="8" spans="1:12" ht="15.75" thickBot="1">
      <c r="A8" s="1393"/>
      <c r="B8" s="1394"/>
      <c r="C8" s="1453"/>
      <c r="D8" s="1453"/>
      <c r="E8" s="1453"/>
      <c r="F8" s="1453"/>
      <c r="G8" s="1454"/>
      <c r="H8" s="1451"/>
      <c r="I8" s="1451"/>
      <c r="J8" s="1451"/>
      <c r="K8" s="1451"/>
      <c r="L8" s="1455"/>
    </row>
    <row r="9" spans="1:12">
      <c r="A9" s="1395" t="s">
        <v>80</v>
      </c>
      <c r="B9" s="1396" t="s">
        <v>19</v>
      </c>
      <c r="C9" s="1456">
        <v>21317.135640841705</v>
      </c>
      <c r="D9" s="1456">
        <v>20496.664684615716</v>
      </c>
      <c r="E9" s="1457">
        <v>21743.478353658538</v>
      </c>
      <c r="F9" s="1457">
        <v>20906.597978308029</v>
      </c>
      <c r="G9" s="1458">
        <v>4.0029486204251281</v>
      </c>
      <c r="H9" s="1459">
        <v>242.93333333333334</v>
      </c>
      <c r="I9" s="1459">
        <v>-5.1432785960649889</v>
      </c>
      <c r="J9" s="1459">
        <v>50</v>
      </c>
      <c r="K9" s="1459">
        <v>0.17010017010017012</v>
      </c>
      <c r="L9" s="1460">
        <v>6.2752841855895303E-2</v>
      </c>
    </row>
    <row r="10" spans="1:12">
      <c r="A10" s="1239" t="s">
        <v>81</v>
      </c>
      <c r="B10" s="1397" t="s">
        <v>19</v>
      </c>
      <c r="C10" s="1223">
        <v>21859.447183636541</v>
      </c>
      <c r="D10" s="1223">
        <v>21846.561353486708</v>
      </c>
      <c r="E10" s="1461">
        <v>22296.636127309273</v>
      </c>
      <c r="F10" s="1461">
        <v>22283.492580556442</v>
      </c>
      <c r="G10" s="1462">
        <v>5.8983333538568418E-2</v>
      </c>
      <c r="H10" s="1463">
        <v>355.2589345172031</v>
      </c>
      <c r="I10" s="1463">
        <v>0.2528630583642692</v>
      </c>
      <c r="J10" s="1463">
        <v>-1.151947339550192</v>
      </c>
      <c r="K10" s="1463">
        <v>34.057834057834057</v>
      </c>
      <c r="L10" s="1464">
        <v>1.4421374929485609</v>
      </c>
    </row>
    <row r="11" spans="1:12">
      <c r="A11" s="1240" t="s">
        <v>82</v>
      </c>
      <c r="B11" s="1398" t="s">
        <v>19</v>
      </c>
      <c r="C11" s="1224">
        <v>21508.236200781164</v>
      </c>
      <c r="D11" s="1224">
        <v>21626.22054893208</v>
      </c>
      <c r="E11" s="1465">
        <v>21938.400924796788</v>
      </c>
      <c r="F11" s="1465">
        <v>22058.744959910724</v>
      </c>
      <c r="G11" s="1466">
        <v>-0.54556156904052244</v>
      </c>
      <c r="H11" s="1467">
        <v>398.58911564625856</v>
      </c>
      <c r="I11" s="1467">
        <v>-0.45780650834182973</v>
      </c>
      <c r="J11" s="1467">
        <v>-20.379146919431278</v>
      </c>
      <c r="K11" s="1467">
        <v>7.4088074088074096</v>
      </c>
      <c r="L11" s="1468">
        <v>-1.3996372476811407</v>
      </c>
    </row>
    <row r="12" spans="1:12">
      <c r="A12" s="1240" t="s">
        <v>83</v>
      </c>
      <c r="B12" s="1398" t="s">
        <v>19</v>
      </c>
      <c r="C12" s="1224" t="s">
        <v>73</v>
      </c>
      <c r="D12" s="1224" t="s">
        <v>200</v>
      </c>
      <c r="E12" s="1465" t="s">
        <v>73</v>
      </c>
      <c r="F12" s="1465" t="s">
        <v>200</v>
      </c>
      <c r="G12" s="1466" t="s">
        <v>73</v>
      </c>
      <c r="H12" s="1467" t="s">
        <v>73</v>
      </c>
      <c r="I12" s="1467" t="s">
        <v>73</v>
      </c>
      <c r="J12" s="1467" t="s">
        <v>73</v>
      </c>
      <c r="K12" s="1467" t="s">
        <v>73</v>
      </c>
      <c r="L12" s="1468" t="s">
        <v>73</v>
      </c>
    </row>
    <row r="13" spans="1:12">
      <c r="A13" s="1240" t="s">
        <v>71</v>
      </c>
      <c r="B13" s="1398" t="s">
        <v>19</v>
      </c>
      <c r="C13" s="1224">
        <v>18132.939433590629</v>
      </c>
      <c r="D13" s="1224">
        <v>18141.090405170573</v>
      </c>
      <c r="E13" s="1465">
        <v>18495.598222262441</v>
      </c>
      <c r="F13" s="1465">
        <v>18503.912213273983</v>
      </c>
      <c r="G13" s="1466">
        <v>-4.4930990353371072E-2</v>
      </c>
      <c r="H13" s="1467">
        <v>290.54864913871256</v>
      </c>
      <c r="I13" s="1467">
        <v>-4.6325652984173793E-2</v>
      </c>
      <c r="J13" s="1467">
        <v>-3.8193233344959889</v>
      </c>
      <c r="K13" s="1467">
        <v>34.744534744534747</v>
      </c>
      <c r="L13" s="1468">
        <v>0.54844695827519985</v>
      </c>
    </row>
    <row r="14" spans="1:12" ht="15.75" thickBot="1">
      <c r="A14" s="1399" t="s">
        <v>84</v>
      </c>
      <c r="B14" s="1400" t="s">
        <v>19</v>
      </c>
      <c r="C14" s="1228">
        <v>22118.204140043094</v>
      </c>
      <c r="D14" s="1228">
        <v>22085.488233228334</v>
      </c>
      <c r="E14" s="1469">
        <v>22560.568222843955</v>
      </c>
      <c r="F14" s="1469">
        <v>22527.197997892901</v>
      </c>
      <c r="G14" s="1470">
        <v>0.14813304767940824</v>
      </c>
      <c r="H14" s="1471">
        <v>293.62958122165912</v>
      </c>
      <c r="I14" s="1471">
        <v>-1.0299385976581001</v>
      </c>
      <c r="J14" s="1471">
        <v>-7.7282795963573712</v>
      </c>
      <c r="K14" s="1471">
        <v>23.618723618723621</v>
      </c>
      <c r="L14" s="1472">
        <v>-0.61195386219240788</v>
      </c>
    </row>
    <row r="15" spans="1:12" ht="15.75" thickBot="1">
      <c r="A15" s="1393"/>
      <c r="B15" s="1401"/>
      <c r="C15" s="1453"/>
      <c r="D15" s="1453"/>
      <c r="E15" s="1453"/>
      <c r="F15" s="1453"/>
      <c r="G15" s="1454"/>
      <c r="H15" s="1451"/>
      <c r="I15" s="1451"/>
      <c r="J15" s="1451"/>
      <c r="K15" s="1451"/>
      <c r="L15" s="1455"/>
    </row>
    <row r="16" spans="1:12">
      <c r="A16" s="1255" t="s">
        <v>85</v>
      </c>
      <c r="B16" s="1402" t="s">
        <v>21</v>
      </c>
      <c r="C16" s="1473" t="s">
        <v>73</v>
      </c>
      <c r="D16" s="1473" t="s">
        <v>73</v>
      </c>
      <c r="E16" s="1474" t="s">
        <v>73</v>
      </c>
      <c r="F16" s="1474" t="s">
        <v>73</v>
      </c>
      <c r="G16" s="1475" t="s">
        <v>73</v>
      </c>
      <c r="H16" s="1476" t="s">
        <v>73</v>
      </c>
      <c r="I16" s="1476" t="s">
        <v>73</v>
      </c>
      <c r="J16" s="1477" t="s">
        <v>73</v>
      </c>
      <c r="K16" s="1477" t="s">
        <v>73</v>
      </c>
      <c r="L16" s="1478" t="s">
        <v>73</v>
      </c>
    </row>
    <row r="17" spans="1:12">
      <c r="A17" s="1239" t="s">
        <v>85</v>
      </c>
      <c r="B17" s="1403" t="s">
        <v>22</v>
      </c>
      <c r="C17" s="1224" t="s">
        <v>73</v>
      </c>
      <c r="D17" s="1224" t="s">
        <v>73</v>
      </c>
      <c r="E17" s="1465" t="s">
        <v>73</v>
      </c>
      <c r="F17" s="1465" t="s">
        <v>73</v>
      </c>
      <c r="G17" s="1466" t="s">
        <v>73</v>
      </c>
      <c r="H17" s="1467" t="s">
        <v>73</v>
      </c>
      <c r="I17" s="1467" t="s">
        <v>73</v>
      </c>
      <c r="J17" s="1479" t="s">
        <v>73</v>
      </c>
      <c r="K17" s="1479" t="s">
        <v>73</v>
      </c>
      <c r="L17" s="1480" t="s">
        <v>73</v>
      </c>
    </row>
    <row r="18" spans="1:12">
      <c r="A18" s="1239" t="s">
        <v>85</v>
      </c>
      <c r="B18" s="1403" t="s">
        <v>23</v>
      </c>
      <c r="C18" s="1224" t="s">
        <v>73</v>
      </c>
      <c r="D18" s="1224" t="s">
        <v>73</v>
      </c>
      <c r="E18" s="1465" t="s">
        <v>73</v>
      </c>
      <c r="F18" s="1465" t="s">
        <v>73</v>
      </c>
      <c r="G18" s="1466" t="s">
        <v>73</v>
      </c>
      <c r="H18" s="1467" t="s">
        <v>73</v>
      </c>
      <c r="I18" s="1467" t="s">
        <v>73</v>
      </c>
      <c r="J18" s="1479" t="s">
        <v>73</v>
      </c>
      <c r="K18" s="1479" t="s">
        <v>73</v>
      </c>
      <c r="L18" s="1480" t="s">
        <v>73</v>
      </c>
    </row>
    <row r="19" spans="1:12">
      <c r="A19" s="1255" t="s">
        <v>85</v>
      </c>
      <c r="B19" s="1404" t="s">
        <v>24</v>
      </c>
      <c r="C19" s="1481">
        <v>22175.836274509802</v>
      </c>
      <c r="D19" s="1481">
        <v>21789.482909379971</v>
      </c>
      <c r="E19" s="1482">
        <v>22619.352999999999</v>
      </c>
      <c r="F19" s="1482">
        <v>22225.272567567572</v>
      </c>
      <c r="G19" s="1483">
        <v>1.7731185578686339</v>
      </c>
      <c r="H19" s="1484">
        <v>260</v>
      </c>
      <c r="I19" s="1484">
        <v>-6.3063063063063058</v>
      </c>
      <c r="J19" s="1485">
        <v>-50</v>
      </c>
      <c r="K19" s="1485">
        <v>2.5200025200025199E-2</v>
      </c>
      <c r="L19" s="1486">
        <v>-2.2509898464096935E-2</v>
      </c>
    </row>
    <row r="20" spans="1:12">
      <c r="A20" s="1239" t="s">
        <v>85</v>
      </c>
      <c r="B20" s="1403" t="s">
        <v>25</v>
      </c>
      <c r="C20" s="1224">
        <v>22175.836274509802</v>
      </c>
      <c r="D20" s="1224" t="s">
        <v>200</v>
      </c>
      <c r="E20" s="1465">
        <v>22619.352999999999</v>
      </c>
      <c r="F20" s="1465" t="s">
        <v>200</v>
      </c>
      <c r="G20" s="1466" t="s">
        <v>73</v>
      </c>
      <c r="H20" s="1467">
        <v>260</v>
      </c>
      <c r="I20" s="1467" t="s">
        <v>73</v>
      </c>
      <c r="J20" s="1479" t="s">
        <v>73</v>
      </c>
      <c r="K20" s="1479">
        <v>2.5200025200025199E-2</v>
      </c>
      <c r="L20" s="1480" t="s">
        <v>73</v>
      </c>
    </row>
    <row r="21" spans="1:12">
      <c r="A21" s="1239" t="s">
        <v>85</v>
      </c>
      <c r="B21" s="1403" t="s">
        <v>26</v>
      </c>
      <c r="C21" s="1224" t="s">
        <v>73</v>
      </c>
      <c r="D21" s="1224">
        <v>21804.715686274511</v>
      </c>
      <c r="E21" s="1465" t="s">
        <v>73</v>
      </c>
      <c r="F21" s="1465">
        <v>22240.81</v>
      </c>
      <c r="G21" s="1466" t="s">
        <v>73</v>
      </c>
      <c r="H21" s="1467" t="s">
        <v>73</v>
      </c>
      <c r="I21" s="1467" t="s">
        <v>73</v>
      </c>
      <c r="J21" s="1479" t="s">
        <v>73</v>
      </c>
      <c r="K21" s="1479" t="s">
        <v>73</v>
      </c>
      <c r="L21" s="1480" t="s">
        <v>73</v>
      </c>
    </row>
    <row r="22" spans="1:12">
      <c r="A22" s="1255" t="s">
        <v>85</v>
      </c>
      <c r="B22" s="1404" t="s">
        <v>27</v>
      </c>
      <c r="C22" s="1481">
        <v>21155.351463483945</v>
      </c>
      <c r="D22" s="1481">
        <v>19295.804241529251</v>
      </c>
      <c r="E22" s="1482">
        <v>21578.458492753623</v>
      </c>
      <c r="F22" s="1482">
        <v>19681.720326359835</v>
      </c>
      <c r="G22" s="1483">
        <v>9.6370547642295108</v>
      </c>
      <c r="H22" s="1484">
        <v>239.96521739130435</v>
      </c>
      <c r="I22" s="1484">
        <v>0.40805782304882954</v>
      </c>
      <c r="J22" s="1485">
        <v>130</v>
      </c>
      <c r="K22" s="1485">
        <v>0.14490014490014491</v>
      </c>
      <c r="L22" s="1486">
        <v>8.5262740319992231E-2</v>
      </c>
    </row>
    <row r="23" spans="1:12">
      <c r="A23" s="1239" t="s">
        <v>85</v>
      </c>
      <c r="B23" s="1403" t="s">
        <v>28</v>
      </c>
      <c r="C23" s="1224">
        <v>21050.424509803921</v>
      </c>
      <c r="D23" s="1224">
        <v>18141.177450980391</v>
      </c>
      <c r="E23" s="1465">
        <v>21471.433000000001</v>
      </c>
      <c r="F23" s="1465">
        <v>18504.001</v>
      </c>
      <c r="G23" s="1466">
        <v>16.036704710510989</v>
      </c>
      <c r="H23" s="1467">
        <v>246.8</v>
      </c>
      <c r="I23" s="1467">
        <v>9.3486929552503426</v>
      </c>
      <c r="J23" s="1479">
        <v>171.42857142857142</v>
      </c>
      <c r="K23" s="1479">
        <v>0.11970011970011971</v>
      </c>
      <c r="L23" s="1480">
        <v>7.7953936494012832E-2</v>
      </c>
    </row>
    <row r="24" spans="1:12" ht="15.75" thickBot="1">
      <c r="A24" s="1405" t="s">
        <v>85</v>
      </c>
      <c r="B24" s="1406" t="s">
        <v>29</v>
      </c>
      <c r="C24" s="1225">
        <v>21748.251960784313</v>
      </c>
      <c r="D24" s="1225" t="s">
        <v>200</v>
      </c>
      <c r="E24" s="1487">
        <v>22183.217000000001</v>
      </c>
      <c r="F24" s="1487" t="s">
        <v>200</v>
      </c>
      <c r="G24" s="1488" t="s">
        <v>73</v>
      </c>
      <c r="H24" s="1479">
        <v>207.5</v>
      </c>
      <c r="I24" s="1479" t="s">
        <v>73</v>
      </c>
      <c r="J24" s="1479" t="s">
        <v>73</v>
      </c>
      <c r="K24" s="1479">
        <v>2.5200025200025199E-2</v>
      </c>
      <c r="L24" s="1480" t="s">
        <v>73</v>
      </c>
    </row>
    <row r="25" spans="1:12" ht="15.75" thickBot="1">
      <c r="A25" s="1393"/>
      <c r="B25" s="1401"/>
      <c r="C25" s="1453"/>
      <c r="D25" s="1453"/>
      <c r="E25" s="1453"/>
      <c r="F25" s="1453"/>
      <c r="G25" s="1454"/>
      <c r="H25" s="1451"/>
      <c r="I25" s="1451"/>
      <c r="J25" s="1451"/>
      <c r="K25" s="1451"/>
      <c r="L25" s="1455"/>
    </row>
    <row r="26" spans="1:12">
      <c r="A26" s="1255" t="s">
        <v>86</v>
      </c>
      <c r="B26" s="1402" t="s">
        <v>21</v>
      </c>
      <c r="C26" s="1473">
        <v>22792.507433717412</v>
      </c>
      <c r="D26" s="1473">
        <v>22571.024357131799</v>
      </c>
      <c r="E26" s="1474">
        <v>23248.35758239176</v>
      </c>
      <c r="F26" s="1474">
        <v>23022.444844274436</v>
      </c>
      <c r="G26" s="1475">
        <v>0.98127170960953458</v>
      </c>
      <c r="H26" s="1476">
        <v>419.76891891891893</v>
      </c>
      <c r="I26" s="1476">
        <v>0.78244692586791431</v>
      </c>
      <c r="J26" s="1477">
        <v>-6.8010075566750636</v>
      </c>
      <c r="K26" s="1477">
        <v>4.6620046620046622</v>
      </c>
      <c r="L26" s="1478">
        <v>-7.3205261659460064E-2</v>
      </c>
    </row>
    <row r="27" spans="1:12">
      <c r="A27" s="1239" t="s">
        <v>86</v>
      </c>
      <c r="B27" s="1403" t="s">
        <v>22</v>
      </c>
      <c r="C27" s="1224">
        <v>23218.360784313725</v>
      </c>
      <c r="D27" s="1224">
        <v>22830.127450980392</v>
      </c>
      <c r="E27" s="1465">
        <v>23682.727999999999</v>
      </c>
      <c r="F27" s="1465">
        <v>23286.73</v>
      </c>
      <c r="G27" s="1466">
        <v>1.7005307314509148</v>
      </c>
      <c r="H27" s="1467">
        <v>414.2</v>
      </c>
      <c r="I27" s="1467">
        <v>1.0736944851146846</v>
      </c>
      <c r="J27" s="1479">
        <v>-14.198782961460447</v>
      </c>
      <c r="K27" s="1479">
        <v>2.6649026649026646</v>
      </c>
      <c r="L27" s="1480">
        <v>-0.27522138089886194</v>
      </c>
    </row>
    <row r="28" spans="1:12">
      <c r="A28" s="1239" t="s">
        <v>86</v>
      </c>
      <c r="B28" s="1403" t="s">
        <v>23</v>
      </c>
      <c r="C28" s="1224">
        <v>22241.536274509803</v>
      </c>
      <c r="D28" s="1224">
        <v>22164.279411764703</v>
      </c>
      <c r="E28" s="1465">
        <v>22686.366999999998</v>
      </c>
      <c r="F28" s="1465">
        <v>22607.564999999999</v>
      </c>
      <c r="G28" s="1466">
        <v>0.34856473928085435</v>
      </c>
      <c r="H28" s="1467">
        <v>427.2</v>
      </c>
      <c r="I28" s="1467">
        <v>-7.0175438596493889E-2</v>
      </c>
      <c r="J28" s="1479">
        <v>5.3156146179401995</v>
      </c>
      <c r="K28" s="1479">
        <v>1.9971019971019972</v>
      </c>
      <c r="L28" s="1480">
        <v>0.20201611923940166</v>
      </c>
    </row>
    <row r="29" spans="1:12">
      <c r="A29" s="1255" t="s">
        <v>86</v>
      </c>
      <c r="B29" s="1404" t="s">
        <v>24</v>
      </c>
      <c r="C29" s="1481">
        <v>22213.772150147979</v>
      </c>
      <c r="D29" s="1481">
        <v>22254.649869513971</v>
      </c>
      <c r="E29" s="1482">
        <v>22658.047593150939</v>
      </c>
      <c r="F29" s="1482">
        <v>22699.742866904249</v>
      </c>
      <c r="G29" s="1483">
        <v>-0.18368170070376</v>
      </c>
      <c r="H29" s="1484">
        <v>370.12594718714115</v>
      </c>
      <c r="I29" s="1484">
        <v>0.39399335922175166</v>
      </c>
      <c r="J29" s="1485">
        <v>-5.4288816503800224</v>
      </c>
      <c r="K29" s="1485">
        <v>10.974610974610975</v>
      </c>
      <c r="L29" s="1486">
        <v>-1.0598949053147066E-2</v>
      </c>
    </row>
    <row r="30" spans="1:12">
      <c r="A30" s="1239" t="s">
        <v>86</v>
      </c>
      <c r="B30" s="1403" t="s">
        <v>25</v>
      </c>
      <c r="C30" s="1224">
        <v>22355.9</v>
      </c>
      <c r="D30" s="1224">
        <v>22442.161764705885</v>
      </c>
      <c r="E30" s="1465">
        <v>22803.018</v>
      </c>
      <c r="F30" s="1465">
        <v>22891.005000000001</v>
      </c>
      <c r="G30" s="1466">
        <v>-0.38437368739380812</v>
      </c>
      <c r="H30" s="1467">
        <v>360.9</v>
      </c>
      <c r="I30" s="1467">
        <v>1.1491031390134434</v>
      </c>
      <c r="J30" s="1479">
        <v>-2.9277218664226901</v>
      </c>
      <c r="K30" s="1479">
        <v>6.6843066843066845</v>
      </c>
      <c r="L30" s="1480">
        <v>0.16593836369599746</v>
      </c>
    </row>
    <row r="31" spans="1:12">
      <c r="A31" s="1239" t="s">
        <v>86</v>
      </c>
      <c r="B31" s="1403" t="s">
        <v>26</v>
      </c>
      <c r="C31" s="1224">
        <v>22005.921568627451</v>
      </c>
      <c r="D31" s="1224">
        <v>22001.719607843137</v>
      </c>
      <c r="E31" s="1465">
        <v>22446.04</v>
      </c>
      <c r="F31" s="1465">
        <v>22441.754000000001</v>
      </c>
      <c r="G31" s="1466">
        <v>1.9098328945233327E-2</v>
      </c>
      <c r="H31" s="1467">
        <v>384.5</v>
      </c>
      <c r="I31" s="1467">
        <v>-0.38860103626943004</v>
      </c>
      <c r="J31" s="1479">
        <v>-9.078771695594126</v>
      </c>
      <c r="K31" s="1479">
        <v>4.2903042903042898</v>
      </c>
      <c r="L31" s="1480">
        <v>-0.17653731274914541</v>
      </c>
    </row>
    <row r="32" spans="1:12">
      <c r="A32" s="1255" t="s">
        <v>86</v>
      </c>
      <c r="B32" s="1404" t="s">
        <v>27</v>
      </c>
      <c r="C32" s="1481">
        <v>21322.399870795995</v>
      </c>
      <c r="D32" s="1481">
        <v>21289.918479660755</v>
      </c>
      <c r="E32" s="1482">
        <v>21748.847868211913</v>
      </c>
      <c r="F32" s="1482">
        <v>21715.716849253971</v>
      </c>
      <c r="G32" s="1483">
        <v>0.15256700567579881</v>
      </c>
      <c r="H32" s="1484">
        <v>330.07571819425448</v>
      </c>
      <c r="I32" s="1484">
        <v>0.74328487936052101</v>
      </c>
      <c r="J32" s="1485">
        <v>3.2121426050123545</v>
      </c>
      <c r="K32" s="1485">
        <v>18.42121842121842</v>
      </c>
      <c r="L32" s="1486">
        <v>1.525941703661168</v>
      </c>
    </row>
    <row r="33" spans="1:12">
      <c r="A33" s="1239" t="s">
        <v>86</v>
      </c>
      <c r="B33" s="1403" t="s">
        <v>28</v>
      </c>
      <c r="C33" s="1224">
        <v>21316.210784313724</v>
      </c>
      <c r="D33" s="1224">
        <v>21307.403921568628</v>
      </c>
      <c r="E33" s="1465">
        <v>21742.535</v>
      </c>
      <c r="F33" s="1465">
        <v>21733.552</v>
      </c>
      <c r="G33" s="1466">
        <v>4.133240622609767E-2</v>
      </c>
      <c r="H33" s="1467">
        <v>319</v>
      </c>
      <c r="I33" s="1467">
        <v>1.0452961672473904</v>
      </c>
      <c r="J33" s="1479">
        <v>11.378205128205128</v>
      </c>
      <c r="K33" s="1479">
        <v>13.135513135513136</v>
      </c>
      <c r="L33" s="1480">
        <v>1.9713909981085553</v>
      </c>
    </row>
    <row r="34" spans="1:12" ht="15.75" thickBot="1">
      <c r="A34" s="1405" t="s">
        <v>86</v>
      </c>
      <c r="B34" s="1406" t="s">
        <v>29</v>
      </c>
      <c r="C34" s="1225">
        <v>21336.118627450982</v>
      </c>
      <c r="D34" s="1225">
        <v>21259.272549019606</v>
      </c>
      <c r="E34" s="1487">
        <v>21762.841</v>
      </c>
      <c r="F34" s="1487">
        <v>21684.457999999999</v>
      </c>
      <c r="G34" s="1488">
        <v>0.36147087466978256</v>
      </c>
      <c r="H34" s="1479">
        <v>357.6</v>
      </c>
      <c r="I34" s="1479">
        <v>1.9093758905671263</v>
      </c>
      <c r="J34" s="1479">
        <v>-12.695109261186262</v>
      </c>
      <c r="K34" s="1479">
        <v>5.2857052857052853</v>
      </c>
      <c r="L34" s="1480">
        <v>-0.44544929444738646</v>
      </c>
    </row>
    <row r="35" spans="1:12" ht="15.75" thickBot="1">
      <c r="A35" s="1407"/>
      <c r="B35" s="1408"/>
      <c r="C35" s="1489"/>
      <c r="D35" s="1489"/>
      <c r="E35" s="1489"/>
      <c r="F35" s="1489"/>
      <c r="G35" s="1490"/>
      <c r="H35" s="1491"/>
      <c r="I35" s="1491"/>
      <c r="J35" s="1491"/>
      <c r="K35" s="1491"/>
      <c r="L35" s="1492"/>
    </row>
    <row r="36" spans="1:12">
      <c r="A36" s="1239" t="s">
        <v>87</v>
      </c>
      <c r="B36" s="1409" t="s">
        <v>26</v>
      </c>
      <c r="C36" s="1493">
        <v>21803.650980392154</v>
      </c>
      <c r="D36" s="1493">
        <v>22050.105882352942</v>
      </c>
      <c r="E36" s="1494">
        <v>22239.723999999998</v>
      </c>
      <c r="F36" s="1494">
        <v>22491.108</v>
      </c>
      <c r="G36" s="1495">
        <v>-1.1177039388188517</v>
      </c>
      <c r="H36" s="1496">
        <v>413.3</v>
      </c>
      <c r="I36" s="1496">
        <v>-1.8289786223277882</v>
      </c>
      <c r="J36" s="1496">
        <v>-21.428571428571427</v>
      </c>
      <c r="K36" s="1496">
        <v>3.0492030492030491</v>
      </c>
      <c r="L36" s="1497">
        <v>-0.6244610729343556</v>
      </c>
    </row>
    <row r="37" spans="1:12" ht="15.75" thickBot="1">
      <c r="A37" s="1405" t="s">
        <v>87</v>
      </c>
      <c r="B37" s="1406" t="s">
        <v>29</v>
      </c>
      <c r="C37" s="1225">
        <v>21288.280392156859</v>
      </c>
      <c r="D37" s="1225">
        <v>21295.26274509804</v>
      </c>
      <c r="E37" s="1487">
        <v>21714.045999999998</v>
      </c>
      <c r="F37" s="1487">
        <v>21721.168000000001</v>
      </c>
      <c r="G37" s="1488">
        <v>-3.2788292047660726E-2</v>
      </c>
      <c r="H37" s="1479">
        <v>388.3</v>
      </c>
      <c r="I37" s="1479">
        <v>0.6740990407052172</v>
      </c>
      <c r="J37" s="1479">
        <v>-19.628339140534262</v>
      </c>
      <c r="K37" s="1479">
        <v>4.3596043596043597</v>
      </c>
      <c r="L37" s="1480">
        <v>-0.77517617474678513</v>
      </c>
    </row>
    <row r="38" spans="1:12" ht="15.75" thickBot="1">
      <c r="A38" s="1407"/>
      <c r="B38" s="1408"/>
      <c r="C38" s="1489"/>
      <c r="D38" s="1489"/>
      <c r="E38" s="1489"/>
      <c r="F38" s="1489"/>
      <c r="G38" s="1490"/>
      <c r="H38" s="1491"/>
      <c r="I38" s="1491"/>
      <c r="J38" s="1491"/>
      <c r="K38" s="1491"/>
      <c r="L38" s="1492"/>
    </row>
    <row r="39" spans="1:12">
      <c r="A39" s="1255" t="s">
        <v>88</v>
      </c>
      <c r="B39" s="1402" t="s">
        <v>21</v>
      </c>
      <c r="C39" s="1473" t="s">
        <v>73</v>
      </c>
      <c r="D39" s="1473" t="s">
        <v>73</v>
      </c>
      <c r="E39" s="1474" t="s">
        <v>73</v>
      </c>
      <c r="F39" s="1474" t="s">
        <v>73</v>
      </c>
      <c r="G39" s="1475" t="s">
        <v>73</v>
      </c>
      <c r="H39" s="1476" t="s">
        <v>73</v>
      </c>
      <c r="I39" s="1476" t="s">
        <v>73</v>
      </c>
      <c r="J39" s="1477" t="s">
        <v>73</v>
      </c>
      <c r="K39" s="1477" t="s">
        <v>73</v>
      </c>
      <c r="L39" s="1478" t="s">
        <v>73</v>
      </c>
    </row>
    <row r="40" spans="1:12">
      <c r="A40" s="1240" t="s">
        <v>88</v>
      </c>
      <c r="B40" s="1403" t="s">
        <v>22</v>
      </c>
      <c r="C40" s="1224" t="s">
        <v>73</v>
      </c>
      <c r="D40" s="1224" t="s">
        <v>73</v>
      </c>
      <c r="E40" s="1465" t="s">
        <v>73</v>
      </c>
      <c r="F40" s="1465" t="s">
        <v>73</v>
      </c>
      <c r="G40" s="1466" t="s">
        <v>73</v>
      </c>
      <c r="H40" s="1467" t="s">
        <v>73</v>
      </c>
      <c r="I40" s="1467" t="s">
        <v>73</v>
      </c>
      <c r="J40" s="1479" t="s">
        <v>73</v>
      </c>
      <c r="K40" s="1479" t="s">
        <v>73</v>
      </c>
      <c r="L40" s="1480" t="s">
        <v>73</v>
      </c>
    </row>
    <row r="41" spans="1:12">
      <c r="A41" s="1240" t="s">
        <v>88</v>
      </c>
      <c r="B41" s="1403" t="s">
        <v>23</v>
      </c>
      <c r="C41" s="1224" t="s">
        <v>73</v>
      </c>
      <c r="D41" s="1224" t="s">
        <v>73</v>
      </c>
      <c r="E41" s="1465" t="s">
        <v>73</v>
      </c>
      <c r="F41" s="1465" t="s">
        <v>73</v>
      </c>
      <c r="G41" s="1466" t="s">
        <v>73</v>
      </c>
      <c r="H41" s="1467" t="s">
        <v>73</v>
      </c>
      <c r="I41" s="1467" t="s">
        <v>73</v>
      </c>
      <c r="J41" s="1479" t="s">
        <v>73</v>
      </c>
      <c r="K41" s="1479" t="s">
        <v>73</v>
      </c>
      <c r="L41" s="1480" t="s">
        <v>73</v>
      </c>
    </row>
    <row r="42" spans="1:12">
      <c r="A42" s="1240" t="s">
        <v>88</v>
      </c>
      <c r="B42" s="1403" t="s">
        <v>30</v>
      </c>
      <c r="C42" s="1224" t="s">
        <v>73</v>
      </c>
      <c r="D42" s="1224" t="s">
        <v>73</v>
      </c>
      <c r="E42" s="1465" t="s">
        <v>73</v>
      </c>
      <c r="F42" s="1465" t="s">
        <v>73</v>
      </c>
      <c r="G42" s="1466" t="s">
        <v>73</v>
      </c>
      <c r="H42" s="1467" t="s">
        <v>73</v>
      </c>
      <c r="I42" s="1467" t="s">
        <v>73</v>
      </c>
      <c r="J42" s="1479" t="s">
        <v>73</v>
      </c>
      <c r="K42" s="1479" t="s">
        <v>73</v>
      </c>
      <c r="L42" s="1480" t="s">
        <v>73</v>
      </c>
    </row>
    <row r="43" spans="1:12">
      <c r="A43" s="1254" t="s">
        <v>88</v>
      </c>
      <c r="B43" s="1404" t="s">
        <v>24</v>
      </c>
      <c r="C43" s="1481" t="s">
        <v>73</v>
      </c>
      <c r="D43" s="1481" t="s">
        <v>200</v>
      </c>
      <c r="E43" s="1482" t="s">
        <v>73</v>
      </c>
      <c r="F43" s="1482" t="s">
        <v>200</v>
      </c>
      <c r="G43" s="1483" t="s">
        <v>73</v>
      </c>
      <c r="H43" s="1484" t="s">
        <v>73</v>
      </c>
      <c r="I43" s="1484" t="s">
        <v>73</v>
      </c>
      <c r="J43" s="1485" t="s">
        <v>73</v>
      </c>
      <c r="K43" s="1485" t="s">
        <v>73</v>
      </c>
      <c r="L43" s="1486" t="s">
        <v>73</v>
      </c>
    </row>
    <row r="44" spans="1:12">
      <c r="A44" s="1240" t="s">
        <v>88</v>
      </c>
      <c r="B44" s="1403" t="s">
        <v>26</v>
      </c>
      <c r="C44" s="1224" t="s">
        <v>73</v>
      </c>
      <c r="D44" s="1224" t="s">
        <v>200</v>
      </c>
      <c r="E44" s="1465" t="s">
        <v>73</v>
      </c>
      <c r="F44" s="1465" t="s">
        <v>200</v>
      </c>
      <c r="G44" s="1466" t="s">
        <v>73</v>
      </c>
      <c r="H44" s="1229" t="s">
        <v>73</v>
      </c>
      <c r="I44" s="1467" t="s">
        <v>73</v>
      </c>
      <c r="J44" s="1479" t="s">
        <v>73</v>
      </c>
      <c r="K44" s="1479" t="s">
        <v>73</v>
      </c>
      <c r="L44" s="1480" t="s">
        <v>73</v>
      </c>
    </row>
    <row r="45" spans="1:12">
      <c r="A45" s="1240" t="s">
        <v>88</v>
      </c>
      <c r="B45" s="1403" t="s">
        <v>31</v>
      </c>
      <c r="C45" s="1224" t="s">
        <v>73</v>
      </c>
      <c r="D45" s="1224" t="s">
        <v>73</v>
      </c>
      <c r="E45" s="1465" t="s">
        <v>73</v>
      </c>
      <c r="F45" s="1465" t="s">
        <v>73</v>
      </c>
      <c r="G45" s="1466" t="s">
        <v>73</v>
      </c>
      <c r="H45" s="1467" t="s">
        <v>73</v>
      </c>
      <c r="I45" s="1467" t="s">
        <v>73</v>
      </c>
      <c r="J45" s="1479" t="s">
        <v>73</v>
      </c>
      <c r="K45" s="1479" t="s">
        <v>73</v>
      </c>
      <c r="L45" s="1480" t="s">
        <v>73</v>
      </c>
    </row>
    <row r="46" spans="1:12">
      <c r="A46" s="1254" t="s">
        <v>88</v>
      </c>
      <c r="B46" s="1404" t="s">
        <v>27</v>
      </c>
      <c r="C46" s="1481" t="s">
        <v>73</v>
      </c>
      <c r="D46" s="1481" t="s">
        <v>200</v>
      </c>
      <c r="E46" s="1482" t="s">
        <v>73</v>
      </c>
      <c r="F46" s="1482" t="s">
        <v>200</v>
      </c>
      <c r="G46" s="1483" t="s">
        <v>73</v>
      </c>
      <c r="H46" s="1484" t="s">
        <v>73</v>
      </c>
      <c r="I46" s="1484" t="s">
        <v>73</v>
      </c>
      <c r="J46" s="1485" t="s">
        <v>73</v>
      </c>
      <c r="K46" s="1485" t="s">
        <v>73</v>
      </c>
      <c r="L46" s="1486" t="s">
        <v>73</v>
      </c>
    </row>
    <row r="47" spans="1:12">
      <c r="A47" s="1240" t="s">
        <v>88</v>
      </c>
      <c r="B47" s="1403" t="s">
        <v>29</v>
      </c>
      <c r="C47" s="1224" t="s">
        <v>73</v>
      </c>
      <c r="D47" s="1224" t="s">
        <v>200</v>
      </c>
      <c r="E47" s="1465" t="s">
        <v>73</v>
      </c>
      <c r="F47" s="1465" t="s">
        <v>200</v>
      </c>
      <c r="G47" s="1466" t="s">
        <v>73</v>
      </c>
      <c r="H47" s="1467" t="s">
        <v>73</v>
      </c>
      <c r="I47" s="1467" t="s">
        <v>73</v>
      </c>
      <c r="J47" s="1479" t="s">
        <v>73</v>
      </c>
      <c r="K47" s="1479" t="s">
        <v>73</v>
      </c>
      <c r="L47" s="1480" t="s">
        <v>73</v>
      </c>
    </row>
    <row r="48" spans="1:12" ht="15.75" thickBot="1">
      <c r="A48" s="1410" t="s">
        <v>88</v>
      </c>
      <c r="B48" s="1403" t="s">
        <v>32</v>
      </c>
      <c r="C48" s="1225" t="s">
        <v>73</v>
      </c>
      <c r="D48" s="1225" t="s">
        <v>73</v>
      </c>
      <c r="E48" s="1487" t="s">
        <v>73</v>
      </c>
      <c r="F48" s="1487" t="s">
        <v>73</v>
      </c>
      <c r="G48" s="1488" t="s">
        <v>73</v>
      </c>
      <c r="H48" s="1479" t="s">
        <v>73</v>
      </c>
      <c r="I48" s="1479" t="s">
        <v>73</v>
      </c>
      <c r="J48" s="1479" t="s">
        <v>73</v>
      </c>
      <c r="K48" s="1479" t="s">
        <v>73</v>
      </c>
      <c r="L48" s="1480" t="s">
        <v>73</v>
      </c>
    </row>
    <row r="49" spans="1:12" ht="15.75" thickBot="1">
      <c r="A49" s="1407"/>
      <c r="B49" s="1408"/>
      <c r="C49" s="1489"/>
      <c r="D49" s="1489"/>
      <c r="E49" s="1489"/>
      <c r="F49" s="1489"/>
      <c r="G49" s="1490"/>
      <c r="H49" s="1491"/>
      <c r="I49" s="1491"/>
      <c r="J49" s="1491"/>
      <c r="K49" s="1491"/>
      <c r="L49" s="1492"/>
    </row>
    <row r="50" spans="1:12">
      <c r="A50" s="1255" t="s">
        <v>20</v>
      </c>
      <c r="B50" s="1402" t="s">
        <v>24</v>
      </c>
      <c r="C50" s="1473">
        <v>19464.658721975651</v>
      </c>
      <c r="D50" s="1473">
        <v>19208.373416488012</v>
      </c>
      <c r="E50" s="1474">
        <v>19853.951896415165</v>
      </c>
      <c r="F50" s="1474">
        <v>19592.540884817772</v>
      </c>
      <c r="G50" s="1475">
        <v>1.33423741787345</v>
      </c>
      <c r="H50" s="1476">
        <v>354.41871345029233</v>
      </c>
      <c r="I50" s="1476">
        <v>-0.18689734518968398</v>
      </c>
      <c r="J50" s="1477">
        <v>18.339100346020761</v>
      </c>
      <c r="K50" s="1477">
        <v>4.3092043092043095</v>
      </c>
      <c r="L50" s="1478">
        <v>0.86216232447148489</v>
      </c>
    </row>
    <row r="51" spans="1:12">
      <c r="A51" s="1239" t="s">
        <v>20</v>
      </c>
      <c r="B51" s="1403" t="s">
        <v>25</v>
      </c>
      <c r="C51" s="1224">
        <v>19401.677450980391</v>
      </c>
      <c r="D51" s="1224">
        <v>19281.232352941177</v>
      </c>
      <c r="E51" s="1465">
        <v>19789.710999999999</v>
      </c>
      <c r="F51" s="1465">
        <v>19666.857</v>
      </c>
      <c r="G51" s="1466">
        <v>0.62467531034572199</v>
      </c>
      <c r="H51" s="1467">
        <v>319.5</v>
      </c>
      <c r="I51" s="1467">
        <v>-0.83798882681563902</v>
      </c>
      <c r="J51" s="1479">
        <v>41.666666666666671</v>
      </c>
      <c r="K51" s="1479">
        <v>0.96390096390096391</v>
      </c>
      <c r="L51" s="1480">
        <v>0.31981699443531508</v>
      </c>
    </row>
    <row r="52" spans="1:12">
      <c r="A52" s="1239" t="s">
        <v>20</v>
      </c>
      <c r="B52" s="1403" t="s">
        <v>26</v>
      </c>
      <c r="C52" s="1224">
        <v>19595.553921568626</v>
      </c>
      <c r="D52" s="1224">
        <v>19546.276470588236</v>
      </c>
      <c r="E52" s="1465">
        <v>19987.465</v>
      </c>
      <c r="F52" s="1465">
        <v>19937.202000000001</v>
      </c>
      <c r="G52" s="1466">
        <v>0.25210658948030423</v>
      </c>
      <c r="H52" s="1467">
        <v>345.7</v>
      </c>
      <c r="I52" s="1467">
        <v>-2.4548532731376942</v>
      </c>
      <c r="J52" s="1479">
        <v>17.2</v>
      </c>
      <c r="K52" s="1479">
        <v>1.8459018459018459</v>
      </c>
      <c r="L52" s="1480">
        <v>0.35496673139802914</v>
      </c>
    </row>
    <row r="53" spans="1:12">
      <c r="A53" s="1239" t="s">
        <v>20</v>
      </c>
      <c r="B53" s="1403" t="s">
        <v>31</v>
      </c>
      <c r="C53" s="1224">
        <v>19354.296078431373</v>
      </c>
      <c r="D53" s="1224">
        <v>18811.578431372549</v>
      </c>
      <c r="E53" s="1465">
        <v>19741.382000000001</v>
      </c>
      <c r="F53" s="1465">
        <v>19187.810000000001</v>
      </c>
      <c r="G53" s="1466">
        <v>2.8850191866606982</v>
      </c>
      <c r="H53" s="1467">
        <v>387.6</v>
      </c>
      <c r="I53" s="1467">
        <v>4.1935483870967802</v>
      </c>
      <c r="J53" s="1479">
        <v>8.1818181818181817</v>
      </c>
      <c r="K53" s="1479">
        <v>1.4994014994014992</v>
      </c>
      <c r="L53" s="1480">
        <v>0.18737859863814044</v>
      </c>
    </row>
    <row r="54" spans="1:12">
      <c r="A54" s="1255" t="s">
        <v>20</v>
      </c>
      <c r="B54" s="1404" t="s">
        <v>27</v>
      </c>
      <c r="C54" s="1481">
        <v>18494.776706067161</v>
      </c>
      <c r="D54" s="1481">
        <v>18575.898339434923</v>
      </c>
      <c r="E54" s="1482">
        <v>18864.672240188505</v>
      </c>
      <c r="F54" s="1482">
        <v>18947.416306223622</v>
      </c>
      <c r="G54" s="1483">
        <v>-0.43670368929371084</v>
      </c>
      <c r="H54" s="1484">
        <v>303.04688772542175</v>
      </c>
      <c r="I54" s="1484">
        <v>-0.57428403443917675</v>
      </c>
      <c r="J54" s="1485">
        <v>-5.8855735012318648</v>
      </c>
      <c r="K54" s="1485">
        <v>21.65942165942166</v>
      </c>
      <c r="L54" s="1486">
        <v>-0.12612223370811293</v>
      </c>
    </row>
    <row r="55" spans="1:12">
      <c r="A55" s="1239" t="s">
        <v>20</v>
      </c>
      <c r="B55" s="1403" t="s">
        <v>28</v>
      </c>
      <c r="C55" s="1224">
        <v>18472.712745098041</v>
      </c>
      <c r="D55" s="1224">
        <v>18474.724509803924</v>
      </c>
      <c r="E55" s="1465">
        <v>18842.167000000001</v>
      </c>
      <c r="F55" s="1465">
        <v>18844.219000000001</v>
      </c>
      <c r="G55" s="1466">
        <v>-1.0889281216693988E-2</v>
      </c>
      <c r="H55" s="1467">
        <v>275.7</v>
      </c>
      <c r="I55" s="1467">
        <v>1.0630498533724255</v>
      </c>
      <c r="J55" s="1479">
        <v>14.745098039215687</v>
      </c>
      <c r="K55" s="1479">
        <v>9.2169092169092171</v>
      </c>
      <c r="L55" s="1480">
        <v>1.6131401329397521</v>
      </c>
    </row>
    <row r="56" spans="1:12">
      <c r="A56" s="1239" t="s">
        <v>20</v>
      </c>
      <c r="B56" s="1403" t="s">
        <v>29</v>
      </c>
      <c r="C56" s="1224">
        <v>18524.560784313726</v>
      </c>
      <c r="D56" s="1224">
        <v>18657.72156862745</v>
      </c>
      <c r="E56" s="1465">
        <v>18895.052</v>
      </c>
      <c r="F56" s="1465">
        <v>19030.876</v>
      </c>
      <c r="G56" s="1466">
        <v>-0.71370335238378158</v>
      </c>
      <c r="H56" s="1467">
        <v>316.3</v>
      </c>
      <c r="I56" s="1467">
        <v>1.2808197246237591</v>
      </c>
      <c r="J56" s="1479">
        <v>-16.368876080691646</v>
      </c>
      <c r="K56" s="1479">
        <v>9.1413091413091419</v>
      </c>
      <c r="L56" s="1480">
        <v>-1.2057805533473474</v>
      </c>
    </row>
    <row r="57" spans="1:12">
      <c r="A57" s="1239" t="s">
        <v>20</v>
      </c>
      <c r="B57" s="1403" t="s">
        <v>32</v>
      </c>
      <c r="C57" s="1224">
        <v>18468.21862745098</v>
      </c>
      <c r="D57" s="1224">
        <v>18535.027450980389</v>
      </c>
      <c r="E57" s="1465">
        <v>18837.582999999999</v>
      </c>
      <c r="F57" s="1465">
        <v>18905.727999999999</v>
      </c>
      <c r="G57" s="1466">
        <v>-0.36044631552934875</v>
      </c>
      <c r="H57" s="1467">
        <v>342.7</v>
      </c>
      <c r="I57" s="1467">
        <v>-1.5229885057471297</v>
      </c>
      <c r="J57" s="1479">
        <v>-18.506998444790046</v>
      </c>
      <c r="K57" s="1479">
        <v>3.3012033012033011</v>
      </c>
      <c r="L57" s="1480">
        <v>-0.53348181330051592</v>
      </c>
    </row>
    <row r="58" spans="1:12">
      <c r="A58" s="1255" t="s">
        <v>20</v>
      </c>
      <c r="B58" s="1404" t="s">
        <v>33</v>
      </c>
      <c r="C58" s="1481">
        <v>15933.157242291505</v>
      </c>
      <c r="D58" s="1481">
        <v>16121.132917892401</v>
      </c>
      <c r="E58" s="1482">
        <v>16251.820387137335</v>
      </c>
      <c r="F58" s="1482">
        <v>16443.555576250248</v>
      </c>
      <c r="G58" s="1483">
        <v>-1.1660202577466869</v>
      </c>
      <c r="H58" s="1484">
        <v>228.34041636755205</v>
      </c>
      <c r="I58" s="1484">
        <v>-1.4134237436857826</v>
      </c>
      <c r="J58" s="1485">
        <v>-7.3186959414504331</v>
      </c>
      <c r="K58" s="1485">
        <v>8.7759087759087766</v>
      </c>
      <c r="L58" s="1486">
        <v>-0.18759313248816945</v>
      </c>
    </row>
    <row r="59" spans="1:12">
      <c r="A59" s="1239" t="s">
        <v>20</v>
      </c>
      <c r="B59" s="1403" t="s">
        <v>74</v>
      </c>
      <c r="C59" s="1224">
        <v>15470.085294117645</v>
      </c>
      <c r="D59" s="1224">
        <v>15922.212745098039</v>
      </c>
      <c r="E59" s="1465">
        <v>15779.486999999999</v>
      </c>
      <c r="F59" s="1465">
        <v>16240.656999999999</v>
      </c>
      <c r="G59" s="1466">
        <v>-2.8396018707863857</v>
      </c>
      <c r="H59" s="1467">
        <v>215</v>
      </c>
      <c r="I59" s="1467">
        <v>-1.8712916476494725</v>
      </c>
      <c r="J59" s="1479">
        <v>7.6354679802955667</v>
      </c>
      <c r="K59" s="1479">
        <v>5.5062055062055064</v>
      </c>
      <c r="L59" s="1480">
        <v>0.66364825429710894</v>
      </c>
    </row>
    <row r="60" spans="1:12">
      <c r="A60" s="1239" t="s">
        <v>20</v>
      </c>
      <c r="B60" s="1403" t="s">
        <v>34</v>
      </c>
      <c r="C60" s="1224">
        <v>16596.727450980394</v>
      </c>
      <c r="D60" s="1224">
        <v>16383.035294117646</v>
      </c>
      <c r="E60" s="1465">
        <v>16928.662</v>
      </c>
      <c r="F60" s="1465">
        <v>16710.696</v>
      </c>
      <c r="G60" s="1466">
        <v>1.3043502197634398</v>
      </c>
      <c r="H60" s="1467">
        <v>245</v>
      </c>
      <c r="I60" s="1467">
        <v>2.510460251046025</v>
      </c>
      <c r="J60" s="1479">
        <v>-25.263157894736842</v>
      </c>
      <c r="K60" s="1479">
        <v>2.6838026838026838</v>
      </c>
      <c r="L60" s="1480">
        <v>-0.71552937726601851</v>
      </c>
    </row>
    <row r="61" spans="1:12" ht="15.75" thickBot="1">
      <c r="A61" s="1239" t="s">
        <v>20</v>
      </c>
      <c r="B61" s="1403" t="s">
        <v>35</v>
      </c>
      <c r="C61" s="1224">
        <v>16621.51568627451</v>
      </c>
      <c r="D61" s="1224">
        <v>16112.684313725489</v>
      </c>
      <c r="E61" s="1465">
        <v>16953.946</v>
      </c>
      <c r="F61" s="1465">
        <v>16434.937999999998</v>
      </c>
      <c r="G61" s="1466">
        <v>3.1579553266340383</v>
      </c>
      <c r="H61" s="1467">
        <v>277.39999999999998</v>
      </c>
      <c r="I61" s="1467">
        <v>-1.2108262108262229</v>
      </c>
      <c r="J61" s="1479">
        <v>-23.140495867768596</v>
      </c>
      <c r="K61" s="1479">
        <v>0.58590058590058591</v>
      </c>
      <c r="L61" s="1480">
        <v>-0.13571200951926143</v>
      </c>
    </row>
    <row r="62" spans="1:12" ht="15.75" thickBot="1">
      <c r="A62" s="1407"/>
      <c r="B62" s="1408"/>
      <c r="C62" s="1489"/>
      <c r="D62" s="1489"/>
      <c r="E62" s="1489"/>
      <c r="F62" s="1489"/>
      <c r="G62" s="1490"/>
      <c r="H62" s="1491"/>
      <c r="I62" s="1491"/>
      <c r="J62" s="1491"/>
      <c r="K62" s="1491"/>
      <c r="L62" s="1492"/>
    </row>
    <row r="63" spans="1:12">
      <c r="A63" s="1255" t="s">
        <v>89</v>
      </c>
      <c r="B63" s="1404" t="s">
        <v>21</v>
      </c>
      <c r="C63" s="1481">
        <v>23205.554526716129</v>
      </c>
      <c r="D63" s="1481">
        <v>23160.756547290184</v>
      </c>
      <c r="E63" s="1482">
        <v>23669.665617250452</v>
      </c>
      <c r="F63" s="1482">
        <v>23623.97167823599</v>
      </c>
      <c r="G63" s="1483">
        <v>0.19342191752015184</v>
      </c>
      <c r="H63" s="1484">
        <v>346.46752136752139</v>
      </c>
      <c r="I63" s="1484">
        <v>-0.22201561150654131</v>
      </c>
      <c r="J63" s="1485">
        <v>-24.190064794816415</v>
      </c>
      <c r="K63" s="1485">
        <v>2.2113022113022112</v>
      </c>
      <c r="L63" s="1486">
        <v>-0.54990962075885719</v>
      </c>
    </row>
    <row r="64" spans="1:12">
      <c r="A64" s="1239" t="s">
        <v>89</v>
      </c>
      <c r="B64" s="1403" t="s">
        <v>22</v>
      </c>
      <c r="C64" s="1224">
        <v>22734.399999999998</v>
      </c>
      <c r="D64" s="1224">
        <v>23156.337254901959</v>
      </c>
      <c r="E64" s="1465">
        <v>23189.088</v>
      </c>
      <c r="F64" s="1465">
        <v>23619.464</v>
      </c>
      <c r="G64" s="1466">
        <v>-1.8221243293243243</v>
      </c>
      <c r="H64" s="1467">
        <v>331.3</v>
      </c>
      <c r="I64" s="1467">
        <v>1.1603053435114539</v>
      </c>
      <c r="J64" s="1479">
        <v>-25</v>
      </c>
      <c r="K64" s="1479">
        <v>0.2835002835002835</v>
      </c>
      <c r="L64" s="1480">
        <v>-7.4324143980632529E-2</v>
      </c>
    </row>
    <row r="65" spans="1:12">
      <c r="A65" s="1239" t="s">
        <v>89</v>
      </c>
      <c r="B65" s="1403" t="s">
        <v>23</v>
      </c>
      <c r="C65" s="1224">
        <v>23213.893137254901</v>
      </c>
      <c r="D65" s="1224">
        <v>23255.247058823526</v>
      </c>
      <c r="E65" s="1465">
        <v>23678.170999999998</v>
      </c>
      <c r="F65" s="1465">
        <v>23720.351999999999</v>
      </c>
      <c r="G65" s="1466">
        <v>-0.17782619752017381</v>
      </c>
      <c r="H65" s="1467">
        <v>339.1</v>
      </c>
      <c r="I65" s="1467">
        <v>-1.653132250580043</v>
      </c>
      <c r="J65" s="1479">
        <v>-33.105802047781566</v>
      </c>
      <c r="K65" s="1479">
        <v>1.2348012348012349</v>
      </c>
      <c r="L65" s="1480">
        <v>-0.51257471939723831</v>
      </c>
    </row>
    <row r="66" spans="1:12">
      <c r="A66" s="1239" t="s">
        <v>89</v>
      </c>
      <c r="B66" s="1403" t="s">
        <v>30</v>
      </c>
      <c r="C66" s="1224">
        <v>23366.355882352942</v>
      </c>
      <c r="D66" s="1224">
        <v>22924.799019607843</v>
      </c>
      <c r="E66" s="1465">
        <v>23833.683000000001</v>
      </c>
      <c r="F66" s="1465">
        <v>23383.294999999998</v>
      </c>
      <c r="G66" s="1466">
        <v>1.926110071313742</v>
      </c>
      <c r="H66" s="1467">
        <v>365.8</v>
      </c>
      <c r="I66" s="1467">
        <v>0.35665294924554491</v>
      </c>
      <c r="J66" s="1479">
        <v>0</v>
      </c>
      <c r="K66" s="1479">
        <v>0.693000693000693</v>
      </c>
      <c r="L66" s="1480">
        <v>3.6989242619013596E-2</v>
      </c>
    </row>
    <row r="67" spans="1:12">
      <c r="A67" s="1255" t="s">
        <v>89</v>
      </c>
      <c r="B67" s="1404" t="s">
        <v>24</v>
      </c>
      <c r="C67" s="1481">
        <v>22821.722403517793</v>
      </c>
      <c r="D67" s="1481">
        <v>22639.187386190344</v>
      </c>
      <c r="E67" s="1482">
        <v>23278.156851588148</v>
      </c>
      <c r="F67" s="1482">
        <v>23091.97113391415</v>
      </c>
      <c r="G67" s="1483">
        <v>0.80627901617525854</v>
      </c>
      <c r="H67" s="1484">
        <v>309.82467353951887</v>
      </c>
      <c r="I67" s="1484">
        <v>-0.12835950774113095</v>
      </c>
      <c r="J67" s="1485">
        <v>-4.0870138431114045</v>
      </c>
      <c r="K67" s="1485">
        <v>9.1665091665091669</v>
      </c>
      <c r="L67" s="1486">
        <v>0.11951489170000684</v>
      </c>
    </row>
    <row r="68" spans="1:12">
      <c r="A68" s="1239" t="s">
        <v>89</v>
      </c>
      <c r="B68" s="1403" t="s">
        <v>25</v>
      </c>
      <c r="C68" s="1224">
        <v>22308.313725490196</v>
      </c>
      <c r="D68" s="1224">
        <v>21965.698039215684</v>
      </c>
      <c r="E68" s="1465">
        <v>22754.48</v>
      </c>
      <c r="F68" s="1465">
        <v>22405.011999999999</v>
      </c>
      <c r="G68" s="1466">
        <v>1.5597760001199767</v>
      </c>
      <c r="H68" s="1467">
        <v>280</v>
      </c>
      <c r="I68" s="1467">
        <v>0.53859964093357271</v>
      </c>
      <c r="J68" s="1479">
        <v>0.88495575221238942</v>
      </c>
      <c r="K68" s="1479">
        <v>1.4364014364014364</v>
      </c>
      <c r="L68" s="1480">
        <v>8.8596092889986044E-2</v>
      </c>
    </row>
    <row r="69" spans="1:12">
      <c r="A69" s="1239" t="s">
        <v>89</v>
      </c>
      <c r="B69" s="1403" t="s">
        <v>26</v>
      </c>
      <c r="C69" s="1224">
        <v>22943.667647058825</v>
      </c>
      <c r="D69" s="1224">
        <v>22805.452941176471</v>
      </c>
      <c r="E69" s="1465">
        <v>23402.541000000001</v>
      </c>
      <c r="F69" s="1465">
        <v>23261.562000000002</v>
      </c>
      <c r="G69" s="1466">
        <v>0.6060599025981116</v>
      </c>
      <c r="H69" s="1467">
        <v>306.89999999999998</v>
      </c>
      <c r="I69" s="1467">
        <v>-0.51863857374392952</v>
      </c>
      <c r="J69" s="1479">
        <v>-6.9397042093287826</v>
      </c>
      <c r="K69" s="1479">
        <v>5.1534051534051537</v>
      </c>
      <c r="L69" s="1480">
        <v>-8.8722709190266258E-2</v>
      </c>
    </row>
    <row r="70" spans="1:12">
      <c r="A70" s="1239" t="s">
        <v>89</v>
      </c>
      <c r="B70" s="1403" t="s">
        <v>31</v>
      </c>
      <c r="C70" s="1224">
        <v>22837.653921568628</v>
      </c>
      <c r="D70" s="1224">
        <v>22619.353921568629</v>
      </c>
      <c r="E70" s="1465">
        <v>23294.406999999999</v>
      </c>
      <c r="F70" s="1465">
        <v>23071.741000000002</v>
      </c>
      <c r="G70" s="1466">
        <v>0.96510272024983912</v>
      </c>
      <c r="H70" s="1467">
        <v>332.3</v>
      </c>
      <c r="I70" s="1467">
        <v>0.30184123151222453</v>
      </c>
      <c r="J70" s="1479">
        <v>-0.72815533980582525</v>
      </c>
      <c r="K70" s="1479">
        <v>2.5767025767025769</v>
      </c>
      <c r="L70" s="1480">
        <v>0.11964150800028683</v>
      </c>
    </row>
    <row r="71" spans="1:12">
      <c r="A71" s="1255" t="s">
        <v>89</v>
      </c>
      <c r="B71" s="1404" t="s">
        <v>27</v>
      </c>
      <c r="C71" s="1481">
        <v>21267.678538354783</v>
      </c>
      <c r="D71" s="1481">
        <v>21330.468535214735</v>
      </c>
      <c r="E71" s="1482">
        <v>21693.032109121879</v>
      </c>
      <c r="F71" s="1482">
        <v>21757.077905919032</v>
      </c>
      <c r="G71" s="1483">
        <v>-0.29436764014954747</v>
      </c>
      <c r="H71" s="1484">
        <v>271.9569222851261</v>
      </c>
      <c r="I71" s="1484">
        <v>-1.3180725184434063</v>
      </c>
      <c r="J71" s="1485">
        <v>-6.7210753720595289</v>
      </c>
      <c r="K71" s="1485">
        <v>12.240912240912241</v>
      </c>
      <c r="L71" s="1486">
        <v>-0.18155913313356109</v>
      </c>
    </row>
    <row r="72" spans="1:12">
      <c r="A72" s="1239" t="s">
        <v>89</v>
      </c>
      <c r="B72" s="1403" t="s">
        <v>28</v>
      </c>
      <c r="C72" s="1224">
        <v>20545.004901960783</v>
      </c>
      <c r="D72" s="1224">
        <v>20495.882352941175</v>
      </c>
      <c r="E72" s="1465">
        <v>20955.904999999999</v>
      </c>
      <c r="F72" s="1465">
        <v>20905.8</v>
      </c>
      <c r="G72" s="1466">
        <v>0.23967033072161584</v>
      </c>
      <c r="H72" s="1467">
        <v>238.8</v>
      </c>
      <c r="I72" s="1467">
        <v>-4.1858518208453044E-2</v>
      </c>
      <c r="J72" s="1479">
        <v>27.087576374745421</v>
      </c>
      <c r="K72" s="1479">
        <v>3.9312039312039313</v>
      </c>
      <c r="L72" s="1480">
        <v>1.0030073663184349</v>
      </c>
    </row>
    <row r="73" spans="1:12">
      <c r="A73" s="1239" t="s">
        <v>89</v>
      </c>
      <c r="B73" s="1403" t="s">
        <v>29</v>
      </c>
      <c r="C73" s="1224">
        <v>21698.659803921571</v>
      </c>
      <c r="D73" s="1224">
        <v>21609.616666666669</v>
      </c>
      <c r="E73" s="1465">
        <v>22132.633000000002</v>
      </c>
      <c r="F73" s="1465">
        <v>22041.809000000001</v>
      </c>
      <c r="G73" s="1466">
        <v>0.41205329381086875</v>
      </c>
      <c r="H73" s="1467">
        <v>281.5</v>
      </c>
      <c r="I73" s="1467">
        <v>0.14229811454997413</v>
      </c>
      <c r="J73" s="1467">
        <v>-18.765231519090168</v>
      </c>
      <c r="K73" s="1467">
        <v>6.3000063000063005</v>
      </c>
      <c r="L73" s="1468">
        <v>-1.0413582038104936</v>
      </c>
    </row>
    <row r="74" spans="1:12" ht="15.75" thickBot="1">
      <c r="A74" s="1411" t="s">
        <v>89</v>
      </c>
      <c r="B74" s="1412" t="s">
        <v>32</v>
      </c>
      <c r="C74" s="1228">
        <v>21128.500980392157</v>
      </c>
      <c r="D74" s="1228">
        <v>21342.063725490196</v>
      </c>
      <c r="E74" s="1469">
        <v>21551.071</v>
      </c>
      <c r="F74" s="1469">
        <v>21768.904999999999</v>
      </c>
      <c r="G74" s="1470">
        <v>-1.000665858020874</v>
      </c>
      <c r="H74" s="1471">
        <v>306.89999999999998</v>
      </c>
      <c r="I74" s="1471">
        <v>6.5210303227906302E-2</v>
      </c>
      <c r="J74" s="1471">
        <v>-11.634349030470915</v>
      </c>
      <c r="K74" s="1471">
        <v>2.0097020097020097</v>
      </c>
      <c r="L74" s="1472">
        <v>-0.14320829564150195</v>
      </c>
    </row>
    <row r="75" spans="1:12">
      <c r="C75" s="1498"/>
      <c r="D75" s="1498"/>
      <c r="E75" s="1498"/>
      <c r="F75" s="1498"/>
      <c r="G75" s="1499"/>
      <c r="H75" s="1499"/>
      <c r="I75" s="1499"/>
      <c r="J75" s="1499"/>
      <c r="K75" s="1499"/>
      <c r="L75" s="1499"/>
    </row>
    <row r="76" spans="1:12" ht="15.75" thickBot="1">
      <c r="G76" s="1499"/>
      <c r="H76" s="1499"/>
      <c r="I76" s="1499"/>
      <c r="J76" s="1499"/>
      <c r="K76" s="1499"/>
      <c r="L76" s="1500"/>
    </row>
    <row r="77" spans="1:12" ht="15.75" thickBot="1">
      <c r="A77" s="1416" t="s">
        <v>270</v>
      </c>
      <c r="B77" s="1417"/>
      <c r="C77" s="1417"/>
      <c r="D77" s="1417"/>
      <c r="E77" s="1417"/>
      <c r="F77" s="1417"/>
      <c r="G77" s="1501"/>
      <c r="H77" s="1501"/>
      <c r="I77" s="1501"/>
      <c r="J77" s="1501"/>
      <c r="K77" s="1501"/>
      <c r="L77" s="1502"/>
    </row>
    <row r="78" spans="1:12">
      <c r="A78" s="1419"/>
      <c r="B78" s="1420"/>
      <c r="C78" s="1232" t="s">
        <v>5</v>
      </c>
      <c r="D78" s="1232" t="s">
        <v>5</v>
      </c>
      <c r="E78" s="1232"/>
      <c r="F78" s="1232"/>
      <c r="G78" s="1421"/>
      <c r="H78" s="1590" t="s">
        <v>6</v>
      </c>
      <c r="I78" s="1591"/>
      <c r="J78" s="1422" t="s">
        <v>7</v>
      </c>
      <c r="K78" s="1423" t="s">
        <v>8</v>
      </c>
      <c r="L78" s="1424"/>
    </row>
    <row r="79" spans="1:12">
      <c r="A79" s="1425" t="s">
        <v>9</v>
      </c>
      <c r="B79" s="1426" t="s">
        <v>10</v>
      </c>
      <c r="C79" s="1427" t="s">
        <v>36</v>
      </c>
      <c r="D79" s="1427" t="s">
        <v>36</v>
      </c>
      <c r="E79" s="1428" t="s">
        <v>37</v>
      </c>
      <c r="F79" s="1429"/>
      <c r="G79" s="1430"/>
      <c r="H79" s="1592" t="s">
        <v>11</v>
      </c>
      <c r="I79" s="1593"/>
      <c r="J79" s="1431" t="s">
        <v>12</v>
      </c>
      <c r="K79" s="1432" t="s">
        <v>13</v>
      </c>
      <c r="L79" s="1433"/>
    </row>
    <row r="80" spans="1:12" ht="45.75" thickBot="1">
      <c r="A80" s="1434" t="s">
        <v>14</v>
      </c>
      <c r="B80" s="1435" t="s">
        <v>15</v>
      </c>
      <c r="C80" s="1436" t="s">
        <v>524</v>
      </c>
      <c r="D80" s="1437" t="s">
        <v>513</v>
      </c>
      <c r="E80" s="1438" t="s">
        <v>524</v>
      </c>
      <c r="F80" s="1439" t="s">
        <v>513</v>
      </c>
      <c r="G80" s="1440" t="s">
        <v>16</v>
      </c>
      <c r="H80" s="1441" t="s">
        <v>524</v>
      </c>
      <c r="I80" s="1442" t="s">
        <v>16</v>
      </c>
      <c r="J80" s="1443" t="s">
        <v>16</v>
      </c>
      <c r="K80" s="1444" t="s">
        <v>524</v>
      </c>
      <c r="L80" s="1445" t="s">
        <v>17</v>
      </c>
    </row>
    <row r="81" spans="1:12" ht="15.75" thickBot="1">
      <c r="A81" s="1391" t="s">
        <v>18</v>
      </c>
      <c r="B81" s="1392" t="s">
        <v>19</v>
      </c>
      <c r="C81" s="1446">
        <v>20785.08972082613</v>
      </c>
      <c r="D81" s="1446">
        <v>20864.790613402052</v>
      </c>
      <c r="E81" s="1447">
        <v>21200.791515242654</v>
      </c>
      <c r="F81" s="1448">
        <v>21282.086425670095</v>
      </c>
      <c r="G81" s="1449">
        <v>-0.38198750254761044</v>
      </c>
      <c r="H81" s="1450">
        <v>323.72006195604075</v>
      </c>
      <c r="I81" s="1450">
        <v>-0.48821642760894463</v>
      </c>
      <c r="J81" s="1451">
        <v>-8.54020507285483</v>
      </c>
      <c r="K81" s="1450">
        <v>100</v>
      </c>
      <c r="L81" s="1452" t="s">
        <v>19</v>
      </c>
    </row>
    <row r="82" spans="1:12" ht="15.75" thickBot="1">
      <c r="A82" s="1393"/>
      <c r="B82" s="1394"/>
      <c r="C82" s="1453"/>
      <c r="D82" s="1453"/>
      <c r="E82" s="1453"/>
      <c r="F82" s="1453"/>
      <c r="G82" s="1454"/>
      <c r="H82" s="1451"/>
      <c r="I82" s="1451"/>
      <c r="J82" s="1451"/>
      <c r="K82" s="1451"/>
      <c r="L82" s="1455"/>
    </row>
    <row r="83" spans="1:12">
      <c r="A83" s="1395" t="s">
        <v>80</v>
      </c>
      <c r="B83" s="1396" t="s">
        <v>19</v>
      </c>
      <c r="C83" s="1456">
        <v>20328.063264129178</v>
      </c>
      <c r="D83" s="1456">
        <v>17795.052418300653</v>
      </c>
      <c r="E83" s="1457">
        <v>20734.624529411762</v>
      </c>
      <c r="F83" s="1457">
        <v>18150.953466666666</v>
      </c>
      <c r="G83" s="1458">
        <v>14.234354506444417</v>
      </c>
      <c r="H83" s="1459">
        <v>242.87142857142857</v>
      </c>
      <c r="I83" s="1459">
        <v>-2.8514285714285736</v>
      </c>
      <c r="J83" s="1459">
        <v>133.33333333333331</v>
      </c>
      <c r="K83" s="1459">
        <v>0.20652013571323202</v>
      </c>
      <c r="L83" s="1460">
        <v>0.12557032459612463</v>
      </c>
    </row>
    <row r="84" spans="1:12">
      <c r="A84" s="1239" t="s">
        <v>81</v>
      </c>
      <c r="B84" s="1397" t="s">
        <v>19</v>
      </c>
      <c r="C84" s="1223">
        <v>21896.102537496456</v>
      </c>
      <c r="D84" s="1223">
        <v>21876.646076026966</v>
      </c>
      <c r="E84" s="1461">
        <v>22334.024588246386</v>
      </c>
      <c r="F84" s="1461">
        <v>22314.178997547504</v>
      </c>
      <c r="G84" s="1462">
        <v>8.8937131413453246E-2</v>
      </c>
      <c r="H84" s="1463">
        <v>357.66198412698412</v>
      </c>
      <c r="I84" s="1463">
        <v>1.523725866935858</v>
      </c>
      <c r="J84" s="1463">
        <v>-5.334335086401202</v>
      </c>
      <c r="K84" s="1463">
        <v>37.173624428381771</v>
      </c>
      <c r="L84" s="1464">
        <v>1.2588915627584569</v>
      </c>
    </row>
    <row r="85" spans="1:12">
      <c r="A85" s="1240" t="s">
        <v>82</v>
      </c>
      <c r="B85" s="1398" t="s">
        <v>19</v>
      </c>
      <c r="C85" s="1224">
        <v>21404.246708395316</v>
      </c>
      <c r="D85" s="1224">
        <v>21572.882145120202</v>
      </c>
      <c r="E85" s="1465">
        <v>21832.331642563222</v>
      </c>
      <c r="F85" s="1465">
        <v>22004.339788022608</v>
      </c>
      <c r="G85" s="1466">
        <v>-0.78170100587618163</v>
      </c>
      <c r="H85" s="1467">
        <v>399.26028708133975</v>
      </c>
      <c r="I85" s="1467">
        <v>-1.5197716289026939</v>
      </c>
      <c r="J85" s="1467">
        <v>-20.632911392405063</v>
      </c>
      <c r="K85" s="1467">
        <v>9.2491517922997488</v>
      </c>
      <c r="L85" s="1468">
        <v>-1.4092400047860583</v>
      </c>
    </row>
    <row r="86" spans="1:12">
      <c r="A86" s="1240" t="s">
        <v>83</v>
      </c>
      <c r="B86" s="1398" t="s">
        <v>19</v>
      </c>
      <c r="C86" s="1224" t="s">
        <v>73</v>
      </c>
      <c r="D86" s="1224" t="s">
        <v>73</v>
      </c>
      <c r="E86" s="1465" t="s">
        <v>73</v>
      </c>
      <c r="F86" s="1465" t="s">
        <v>73</v>
      </c>
      <c r="G86" s="1466" t="s">
        <v>73</v>
      </c>
      <c r="H86" s="1467" t="s">
        <v>73</v>
      </c>
      <c r="I86" s="1467" t="s">
        <v>73</v>
      </c>
      <c r="J86" s="1467" t="s">
        <v>73</v>
      </c>
      <c r="K86" s="1467" t="s">
        <v>73</v>
      </c>
      <c r="L86" s="1468" t="s">
        <v>73</v>
      </c>
    </row>
    <row r="87" spans="1:12">
      <c r="A87" s="1240" t="s">
        <v>71</v>
      </c>
      <c r="B87" s="1398" t="s">
        <v>19</v>
      </c>
      <c r="C87" s="1224">
        <v>17811.83174128475</v>
      </c>
      <c r="D87" s="1224">
        <v>17865.833994383614</v>
      </c>
      <c r="E87" s="1465">
        <v>18168.068376110445</v>
      </c>
      <c r="F87" s="1465">
        <v>18223.150674271288</v>
      </c>
      <c r="G87" s="1466">
        <v>-0.30226550361904497</v>
      </c>
      <c r="H87" s="1467">
        <v>282.63482610767039</v>
      </c>
      <c r="I87" s="1467">
        <v>-0.75987667877133269</v>
      </c>
      <c r="J87" s="1467">
        <v>-3.8919413919413919</v>
      </c>
      <c r="K87" s="1467">
        <v>30.963268918719578</v>
      </c>
      <c r="L87" s="1468">
        <v>1.4975376720924878</v>
      </c>
    </row>
    <row r="88" spans="1:12" ht="15.75" thickBot="1">
      <c r="A88" s="1399" t="s">
        <v>84</v>
      </c>
      <c r="B88" s="1400" t="s">
        <v>19</v>
      </c>
      <c r="C88" s="1228">
        <v>22149.88341770216</v>
      </c>
      <c r="D88" s="1228">
        <v>22175.529940731834</v>
      </c>
      <c r="E88" s="1469">
        <v>22592.881086056204</v>
      </c>
      <c r="F88" s="1469">
        <v>22619.040539546473</v>
      </c>
      <c r="G88" s="1470">
        <v>-0.11565235689167434</v>
      </c>
      <c r="H88" s="1471">
        <v>293.74799210006586</v>
      </c>
      <c r="I88" s="1471">
        <v>-1.8240860611546557</v>
      </c>
      <c r="J88" s="1471">
        <v>-14.180790960451978</v>
      </c>
      <c r="K88" s="1471">
        <v>22.407434724885679</v>
      </c>
      <c r="L88" s="1472">
        <v>-1.4727595546610033</v>
      </c>
    </row>
    <row r="89" spans="1:12" ht="15.75" thickBot="1">
      <c r="A89" s="1393"/>
      <c r="B89" s="1401"/>
      <c r="C89" s="1453"/>
      <c r="D89" s="1453"/>
      <c r="E89" s="1453"/>
      <c r="F89" s="1453"/>
      <c r="G89" s="1454"/>
      <c r="H89" s="1451"/>
      <c r="I89" s="1451"/>
      <c r="J89" s="1451"/>
      <c r="K89" s="1451"/>
      <c r="L89" s="1455"/>
    </row>
    <row r="90" spans="1:12">
      <c r="A90" s="1255" t="s">
        <v>85</v>
      </c>
      <c r="B90" s="1402" t="s">
        <v>21</v>
      </c>
      <c r="C90" s="1473" t="s">
        <v>73</v>
      </c>
      <c r="D90" s="1473" t="s">
        <v>73</v>
      </c>
      <c r="E90" s="1474" t="s">
        <v>73</v>
      </c>
      <c r="F90" s="1474" t="s">
        <v>73</v>
      </c>
      <c r="G90" s="1475" t="s">
        <v>73</v>
      </c>
      <c r="H90" s="1476" t="s">
        <v>73</v>
      </c>
      <c r="I90" s="1476" t="s">
        <v>73</v>
      </c>
      <c r="J90" s="1477" t="s">
        <v>73</v>
      </c>
      <c r="K90" s="1477" t="s">
        <v>73</v>
      </c>
      <c r="L90" s="1478" t="s">
        <v>73</v>
      </c>
    </row>
    <row r="91" spans="1:12">
      <c r="A91" s="1239" t="s">
        <v>85</v>
      </c>
      <c r="B91" s="1403" t="s">
        <v>22</v>
      </c>
      <c r="C91" s="1224" t="s">
        <v>73</v>
      </c>
      <c r="D91" s="1224" t="s">
        <v>73</v>
      </c>
      <c r="E91" s="1465" t="s">
        <v>73</v>
      </c>
      <c r="F91" s="1465" t="s">
        <v>73</v>
      </c>
      <c r="G91" s="1466" t="s">
        <v>73</v>
      </c>
      <c r="H91" s="1467" t="s">
        <v>73</v>
      </c>
      <c r="I91" s="1467" t="s">
        <v>73</v>
      </c>
      <c r="J91" s="1479" t="s">
        <v>73</v>
      </c>
      <c r="K91" s="1479" t="s">
        <v>73</v>
      </c>
      <c r="L91" s="1480" t="s">
        <v>73</v>
      </c>
    </row>
    <row r="92" spans="1:12">
      <c r="A92" s="1239" t="s">
        <v>85</v>
      </c>
      <c r="B92" s="1403" t="s">
        <v>23</v>
      </c>
      <c r="C92" s="1224" t="s">
        <v>73</v>
      </c>
      <c r="D92" s="1224" t="s">
        <v>73</v>
      </c>
      <c r="E92" s="1465" t="s">
        <v>73</v>
      </c>
      <c r="F92" s="1465" t="s">
        <v>73</v>
      </c>
      <c r="G92" s="1466" t="s">
        <v>73</v>
      </c>
      <c r="H92" s="1467" t="s">
        <v>73</v>
      </c>
      <c r="I92" s="1467" t="s">
        <v>73</v>
      </c>
      <c r="J92" s="1479" t="s">
        <v>73</v>
      </c>
      <c r="K92" s="1479" t="s">
        <v>73</v>
      </c>
      <c r="L92" s="1480" t="s">
        <v>73</v>
      </c>
    </row>
    <row r="93" spans="1:12">
      <c r="A93" s="1255" t="s">
        <v>85</v>
      </c>
      <c r="B93" s="1404" t="s">
        <v>24</v>
      </c>
      <c r="C93" s="1481" t="s">
        <v>200</v>
      </c>
      <c r="D93" s="1481" t="s">
        <v>200</v>
      </c>
      <c r="E93" s="1482" t="s">
        <v>200</v>
      </c>
      <c r="F93" s="1482" t="s">
        <v>200</v>
      </c>
      <c r="G93" s="1483" t="s">
        <v>73</v>
      </c>
      <c r="H93" s="1484" t="s">
        <v>200</v>
      </c>
      <c r="I93" s="1484" t="s">
        <v>73</v>
      </c>
      <c r="J93" s="1485" t="s">
        <v>73</v>
      </c>
      <c r="K93" s="1485">
        <v>1.4751438265230862E-2</v>
      </c>
      <c r="L93" s="1486" t="s">
        <v>73</v>
      </c>
    </row>
    <row r="94" spans="1:12">
      <c r="A94" s="1239" t="s">
        <v>85</v>
      </c>
      <c r="B94" s="1403" t="s">
        <v>25</v>
      </c>
      <c r="C94" s="1224" t="s">
        <v>200</v>
      </c>
      <c r="D94" s="1224" t="s">
        <v>200</v>
      </c>
      <c r="E94" s="1465" t="s">
        <v>200</v>
      </c>
      <c r="F94" s="1465" t="s">
        <v>200</v>
      </c>
      <c r="G94" s="1466" t="s">
        <v>73</v>
      </c>
      <c r="H94" s="1467" t="s">
        <v>200</v>
      </c>
      <c r="I94" s="1467" t="s">
        <v>73</v>
      </c>
      <c r="J94" s="1479" t="s">
        <v>73</v>
      </c>
      <c r="K94" s="1479">
        <v>1.4751438265230862E-2</v>
      </c>
      <c r="L94" s="1480" t="s">
        <v>73</v>
      </c>
    </row>
    <row r="95" spans="1:12">
      <c r="A95" s="1239" t="s">
        <v>85</v>
      </c>
      <c r="B95" s="1403" t="s">
        <v>26</v>
      </c>
      <c r="C95" s="1224" t="s">
        <v>73</v>
      </c>
      <c r="D95" s="1224" t="s">
        <v>73</v>
      </c>
      <c r="E95" s="1465" t="s">
        <v>73</v>
      </c>
      <c r="F95" s="1465" t="s">
        <v>73</v>
      </c>
      <c r="G95" s="1466" t="s">
        <v>73</v>
      </c>
      <c r="H95" s="1467" t="s">
        <v>73</v>
      </c>
      <c r="I95" s="1467" t="s">
        <v>73</v>
      </c>
      <c r="J95" s="1479" t="s">
        <v>73</v>
      </c>
      <c r="K95" s="1479" t="s">
        <v>73</v>
      </c>
      <c r="L95" s="1480" t="s">
        <v>73</v>
      </c>
    </row>
    <row r="96" spans="1:12">
      <c r="A96" s="1255" t="s">
        <v>85</v>
      </c>
      <c r="B96" s="1404" t="s">
        <v>27</v>
      </c>
      <c r="C96" s="1481">
        <v>20347.007818703805</v>
      </c>
      <c r="D96" s="1481" t="s">
        <v>200</v>
      </c>
      <c r="E96" s="1482">
        <v>20753.947975077881</v>
      </c>
      <c r="F96" s="1482" t="s">
        <v>200</v>
      </c>
      <c r="G96" s="1483" t="s">
        <v>73</v>
      </c>
      <c r="H96" s="1484">
        <v>246.93846153846152</v>
      </c>
      <c r="I96" s="1484" t="s">
        <v>73</v>
      </c>
      <c r="J96" s="1485" t="s">
        <v>73</v>
      </c>
      <c r="K96" s="1485">
        <v>0.19176869744800118</v>
      </c>
      <c r="L96" s="1486" t="s">
        <v>73</v>
      </c>
    </row>
    <row r="97" spans="1:12">
      <c r="A97" s="1239" t="s">
        <v>85</v>
      </c>
      <c r="B97" s="1403" t="s">
        <v>28</v>
      </c>
      <c r="C97" s="1224">
        <v>20449.641176470584</v>
      </c>
      <c r="D97" s="1224" t="s">
        <v>200</v>
      </c>
      <c r="E97" s="1465">
        <v>20858.633999999998</v>
      </c>
      <c r="F97" s="1465" t="s">
        <v>200</v>
      </c>
      <c r="G97" s="1466" t="s">
        <v>73</v>
      </c>
      <c r="H97" s="1467">
        <v>258.2</v>
      </c>
      <c r="I97" s="1467" t="s">
        <v>73</v>
      </c>
      <c r="J97" s="1479" t="s">
        <v>73</v>
      </c>
      <c r="K97" s="1479">
        <v>0.16226582091753947</v>
      </c>
      <c r="L97" s="1480" t="s">
        <v>73</v>
      </c>
    </row>
    <row r="98" spans="1:12" ht="15.75" thickBot="1">
      <c r="A98" s="1405" t="s">
        <v>85</v>
      </c>
      <c r="B98" s="1406" t="s">
        <v>29</v>
      </c>
      <c r="C98" s="1225" t="s">
        <v>200</v>
      </c>
      <c r="D98" s="1225" t="s">
        <v>73</v>
      </c>
      <c r="E98" s="1487" t="s">
        <v>200</v>
      </c>
      <c r="F98" s="1487" t="s">
        <v>73</v>
      </c>
      <c r="G98" s="1488" t="s">
        <v>73</v>
      </c>
      <c r="H98" s="1479" t="s">
        <v>200</v>
      </c>
      <c r="I98" s="1479" t="s">
        <v>73</v>
      </c>
      <c r="J98" s="1479" t="s">
        <v>73</v>
      </c>
      <c r="K98" s="1479">
        <v>2.9502876530461724E-2</v>
      </c>
      <c r="L98" s="1480" t="s">
        <v>73</v>
      </c>
    </row>
    <row r="99" spans="1:12" ht="15.75" thickBot="1">
      <c r="A99" s="1393"/>
      <c r="B99" s="1401"/>
      <c r="C99" s="1453"/>
      <c r="D99" s="1453"/>
      <c r="E99" s="1453"/>
      <c r="F99" s="1453"/>
      <c r="G99" s="1454"/>
      <c r="H99" s="1451"/>
      <c r="I99" s="1451"/>
      <c r="J99" s="1451"/>
      <c r="K99" s="1451"/>
      <c r="L99" s="1455"/>
    </row>
    <row r="100" spans="1:12">
      <c r="A100" s="1255" t="s">
        <v>86</v>
      </c>
      <c r="B100" s="1402" t="s">
        <v>21</v>
      </c>
      <c r="C100" s="1473">
        <v>22622.489659059378</v>
      </c>
      <c r="D100" s="1473">
        <v>22345.270125720879</v>
      </c>
      <c r="E100" s="1474">
        <v>23074.939452240567</v>
      </c>
      <c r="F100" s="1474">
        <v>22792.175528235297</v>
      </c>
      <c r="G100" s="1475">
        <v>1.2406184028153788</v>
      </c>
      <c r="H100" s="1476">
        <v>425.33385579937305</v>
      </c>
      <c r="I100" s="1476">
        <v>1.6460187027436648</v>
      </c>
      <c r="J100" s="1477">
        <v>-1.8461538461538463</v>
      </c>
      <c r="K100" s="1477">
        <v>4.7057088066086443</v>
      </c>
      <c r="L100" s="1478">
        <v>0.32092737109866043</v>
      </c>
    </row>
    <row r="101" spans="1:12">
      <c r="A101" s="1239" t="s">
        <v>86</v>
      </c>
      <c r="B101" s="1403" t="s">
        <v>22</v>
      </c>
      <c r="C101" s="1224">
        <v>23349.173529411764</v>
      </c>
      <c r="D101" s="1224">
        <v>22711.605882352942</v>
      </c>
      <c r="E101" s="1465">
        <v>23816.156999999999</v>
      </c>
      <c r="F101" s="1465">
        <v>23165.838</v>
      </c>
      <c r="G101" s="1466">
        <v>2.8072327882116741</v>
      </c>
      <c r="H101" s="1467">
        <v>415.7</v>
      </c>
      <c r="I101" s="1467">
        <v>1.5636452479843581</v>
      </c>
      <c r="J101" s="1479">
        <v>-9.4444444444444446</v>
      </c>
      <c r="K101" s="1479">
        <v>2.4044844372326302</v>
      </c>
      <c r="L101" s="1480">
        <v>-2.400989628059147E-2</v>
      </c>
    </row>
    <row r="102" spans="1:12">
      <c r="A102" s="1239" t="s">
        <v>86</v>
      </c>
      <c r="B102" s="1403" t="s">
        <v>23</v>
      </c>
      <c r="C102" s="1224">
        <v>21897.517647058823</v>
      </c>
      <c r="D102" s="1224">
        <v>21912.156862745098</v>
      </c>
      <c r="E102" s="1465">
        <v>22335.468000000001</v>
      </c>
      <c r="F102" s="1465">
        <v>22350.400000000001</v>
      </c>
      <c r="G102" s="1466">
        <v>-6.6808647719954442E-2</v>
      </c>
      <c r="H102" s="1467">
        <v>435.4</v>
      </c>
      <c r="I102" s="1467">
        <v>1.3029315960911974</v>
      </c>
      <c r="J102" s="1479">
        <v>7.5862068965517242</v>
      </c>
      <c r="K102" s="1479">
        <v>2.3012243693760142</v>
      </c>
      <c r="L102" s="1480">
        <v>0.34493726737925212</v>
      </c>
    </row>
    <row r="103" spans="1:12">
      <c r="A103" s="1255" t="s">
        <v>86</v>
      </c>
      <c r="B103" s="1404" t="s">
        <v>24</v>
      </c>
      <c r="C103" s="1481">
        <v>22306.674188954101</v>
      </c>
      <c r="D103" s="1481">
        <v>22325.395976638814</v>
      </c>
      <c r="E103" s="1482">
        <v>22752.807672733183</v>
      </c>
      <c r="F103" s="1482">
        <v>22771.903896171592</v>
      </c>
      <c r="G103" s="1483">
        <v>-8.3858703802188919E-2</v>
      </c>
      <c r="H103" s="1484">
        <v>374.2162162162162</v>
      </c>
      <c r="I103" s="1484">
        <v>2.3445912995279481</v>
      </c>
      <c r="J103" s="1485">
        <v>-18.948521358159912</v>
      </c>
      <c r="K103" s="1485">
        <v>10.916064316270836</v>
      </c>
      <c r="L103" s="1486">
        <v>-1.4017986087156729</v>
      </c>
    </row>
    <row r="104" spans="1:12">
      <c r="A104" s="1239" t="s">
        <v>86</v>
      </c>
      <c r="B104" s="1403" t="s">
        <v>25</v>
      </c>
      <c r="C104" s="1224">
        <v>22578.538235294116</v>
      </c>
      <c r="D104" s="1224">
        <v>22638.433333333334</v>
      </c>
      <c r="E104" s="1465">
        <v>23030.109</v>
      </c>
      <c r="F104" s="1465">
        <v>23091.202000000001</v>
      </c>
      <c r="G104" s="1466">
        <v>-0.26457262813776761</v>
      </c>
      <c r="H104" s="1467">
        <v>365</v>
      </c>
      <c r="I104" s="1467">
        <v>2.9038624189455913</v>
      </c>
      <c r="J104" s="1479">
        <v>-16.129032258064516</v>
      </c>
      <c r="K104" s="1479">
        <v>7.6707478979200463</v>
      </c>
      <c r="L104" s="1480">
        <v>-0.69406591751438462</v>
      </c>
    </row>
    <row r="105" spans="1:12">
      <c r="A105" s="1239" t="s">
        <v>86</v>
      </c>
      <c r="B105" s="1403" t="s">
        <v>26</v>
      </c>
      <c r="C105" s="1224">
        <v>21714.358823529412</v>
      </c>
      <c r="D105" s="1224">
        <v>21721.058823529413</v>
      </c>
      <c r="E105" s="1465">
        <v>22148.646000000001</v>
      </c>
      <c r="F105" s="1465">
        <v>22155.48</v>
      </c>
      <c r="G105" s="1466">
        <v>-3.0845641800579013E-2</v>
      </c>
      <c r="H105" s="1467">
        <v>396</v>
      </c>
      <c r="I105" s="1467">
        <v>1.851851851851849</v>
      </c>
      <c r="J105" s="1479">
        <v>-24.914675767918087</v>
      </c>
      <c r="K105" s="1479">
        <v>3.245316418350789</v>
      </c>
      <c r="L105" s="1480">
        <v>-0.70773269120128912</v>
      </c>
    </row>
    <row r="106" spans="1:12">
      <c r="A106" s="1255" t="s">
        <v>86</v>
      </c>
      <c r="B106" s="1404" t="s">
        <v>27</v>
      </c>
      <c r="C106" s="1481">
        <v>21461.801774105992</v>
      </c>
      <c r="D106" s="1481">
        <v>21420.375643162395</v>
      </c>
      <c r="E106" s="1482">
        <v>21891.037809588113</v>
      </c>
      <c r="F106" s="1482">
        <v>21848.783156025642</v>
      </c>
      <c r="G106" s="1483">
        <v>0.19339591253537686</v>
      </c>
      <c r="H106" s="1484">
        <v>334.50150581793292</v>
      </c>
      <c r="I106" s="1484">
        <v>1.7844691141692823</v>
      </c>
      <c r="J106" s="1485">
        <v>2.5983146067415732</v>
      </c>
      <c r="K106" s="1485">
        <v>21.551851305502286</v>
      </c>
      <c r="L106" s="1486">
        <v>2.339762800375464</v>
      </c>
    </row>
    <row r="107" spans="1:12">
      <c r="A107" s="1239" t="s">
        <v>86</v>
      </c>
      <c r="B107" s="1403" t="s">
        <v>28</v>
      </c>
      <c r="C107" s="1224">
        <v>21504.49607843137</v>
      </c>
      <c r="D107" s="1224">
        <v>21472.356862745099</v>
      </c>
      <c r="E107" s="1465">
        <v>21934.585999999999</v>
      </c>
      <c r="F107" s="1465">
        <v>21901.804</v>
      </c>
      <c r="G107" s="1466">
        <v>0.1496771681455977</v>
      </c>
      <c r="H107" s="1467">
        <v>323.10000000000002</v>
      </c>
      <c r="I107" s="1467">
        <v>2.3115896136795473</v>
      </c>
      <c r="J107" s="1479">
        <v>7.6171875</v>
      </c>
      <c r="K107" s="1479">
        <v>16.256084968284405</v>
      </c>
      <c r="L107" s="1480">
        <v>2.4406505376314094</v>
      </c>
    </row>
    <row r="108" spans="1:12" ht="15.75" thickBot="1">
      <c r="A108" s="1405" t="s">
        <v>86</v>
      </c>
      <c r="B108" s="1406" t="s">
        <v>29</v>
      </c>
      <c r="C108" s="1225">
        <v>21347.206862745101</v>
      </c>
      <c r="D108" s="1225">
        <v>21304.142156862745</v>
      </c>
      <c r="E108" s="1487">
        <v>21774.151000000002</v>
      </c>
      <c r="F108" s="1487">
        <v>21730.224999999999</v>
      </c>
      <c r="G108" s="1488">
        <v>0.20214240763730293</v>
      </c>
      <c r="H108" s="1479">
        <v>369.5</v>
      </c>
      <c r="I108" s="1479">
        <v>2.2130013831258646</v>
      </c>
      <c r="J108" s="1479">
        <v>-10.25</v>
      </c>
      <c r="K108" s="1479">
        <v>5.2957663372178789</v>
      </c>
      <c r="L108" s="1480">
        <v>-0.10088773725594713</v>
      </c>
    </row>
    <row r="109" spans="1:12" ht="15.75" thickBot="1">
      <c r="A109" s="1407"/>
      <c r="B109" s="1408"/>
      <c r="C109" s="1489"/>
      <c r="D109" s="1489"/>
      <c r="E109" s="1489"/>
      <c r="F109" s="1489"/>
      <c r="G109" s="1490"/>
      <c r="H109" s="1491"/>
      <c r="I109" s="1491"/>
      <c r="J109" s="1491"/>
      <c r="K109" s="1491"/>
      <c r="L109" s="1492"/>
    </row>
    <row r="110" spans="1:12">
      <c r="A110" s="1239" t="s">
        <v>87</v>
      </c>
      <c r="B110" s="1409" t="s">
        <v>26</v>
      </c>
      <c r="C110" s="1493">
        <v>21576.824509803922</v>
      </c>
      <c r="D110" s="1493">
        <v>21948.844117647059</v>
      </c>
      <c r="E110" s="1494">
        <v>22008.361000000001</v>
      </c>
      <c r="F110" s="1494">
        <v>22387.821</v>
      </c>
      <c r="G110" s="1495">
        <v>-1.6949394047772632</v>
      </c>
      <c r="H110" s="1496">
        <v>408.5</v>
      </c>
      <c r="I110" s="1496">
        <v>-3.610193487494104</v>
      </c>
      <c r="J110" s="1496">
        <v>-25.433526011560691</v>
      </c>
      <c r="K110" s="1496">
        <v>3.8058710724295617</v>
      </c>
      <c r="L110" s="1497">
        <v>-0.86223470199029784</v>
      </c>
    </row>
    <row r="111" spans="1:12" ht="15.75" thickBot="1">
      <c r="A111" s="1405" t="s">
        <v>87</v>
      </c>
      <c r="B111" s="1406" t="s">
        <v>29</v>
      </c>
      <c r="C111" s="1225">
        <v>21278.763725490197</v>
      </c>
      <c r="D111" s="1225">
        <v>21255.361764705882</v>
      </c>
      <c r="E111" s="1487">
        <v>21704.339</v>
      </c>
      <c r="F111" s="1487">
        <v>21680.469000000001</v>
      </c>
      <c r="G111" s="1488">
        <v>0.11009909425851894</v>
      </c>
      <c r="H111" s="1479">
        <v>392.8</v>
      </c>
      <c r="I111" s="1479">
        <v>0.43467143952952919</v>
      </c>
      <c r="J111" s="1479">
        <v>-16.891891891891891</v>
      </c>
      <c r="K111" s="1479">
        <v>5.4432807198701871</v>
      </c>
      <c r="L111" s="1480">
        <v>-0.54700530279575954</v>
      </c>
    </row>
    <row r="112" spans="1:12" ht="15.75" thickBot="1">
      <c r="A112" s="1407"/>
      <c r="B112" s="1408"/>
      <c r="C112" s="1489"/>
      <c r="D112" s="1489"/>
      <c r="E112" s="1489"/>
      <c r="F112" s="1489"/>
      <c r="G112" s="1490"/>
      <c r="H112" s="1491"/>
      <c r="I112" s="1491"/>
      <c r="J112" s="1491"/>
      <c r="K112" s="1491"/>
      <c r="L112" s="1492"/>
    </row>
    <row r="113" spans="1:12">
      <c r="A113" s="1255" t="s">
        <v>88</v>
      </c>
      <c r="B113" s="1402" t="s">
        <v>21</v>
      </c>
      <c r="C113" s="1473" t="s">
        <v>73</v>
      </c>
      <c r="D113" s="1473" t="s">
        <v>73</v>
      </c>
      <c r="E113" s="1474" t="s">
        <v>73</v>
      </c>
      <c r="F113" s="1474" t="s">
        <v>73</v>
      </c>
      <c r="G113" s="1475" t="s">
        <v>73</v>
      </c>
      <c r="H113" s="1476" t="s">
        <v>73</v>
      </c>
      <c r="I113" s="1476" t="s">
        <v>73</v>
      </c>
      <c r="J113" s="1477" t="s">
        <v>73</v>
      </c>
      <c r="K113" s="1477" t="s">
        <v>73</v>
      </c>
      <c r="L113" s="1478" t="s">
        <v>73</v>
      </c>
    </row>
    <row r="114" spans="1:12">
      <c r="A114" s="1240" t="s">
        <v>88</v>
      </c>
      <c r="B114" s="1403" t="s">
        <v>22</v>
      </c>
      <c r="C114" s="1224" t="s">
        <v>73</v>
      </c>
      <c r="D114" s="1224" t="s">
        <v>73</v>
      </c>
      <c r="E114" s="1465" t="s">
        <v>73</v>
      </c>
      <c r="F114" s="1465" t="s">
        <v>73</v>
      </c>
      <c r="G114" s="1466" t="s">
        <v>73</v>
      </c>
      <c r="H114" s="1467" t="s">
        <v>73</v>
      </c>
      <c r="I114" s="1467" t="s">
        <v>73</v>
      </c>
      <c r="J114" s="1479" t="s">
        <v>73</v>
      </c>
      <c r="K114" s="1479" t="s">
        <v>73</v>
      </c>
      <c r="L114" s="1480" t="s">
        <v>73</v>
      </c>
    </row>
    <row r="115" spans="1:12">
      <c r="A115" s="1240" t="s">
        <v>88</v>
      </c>
      <c r="B115" s="1403" t="s">
        <v>23</v>
      </c>
      <c r="C115" s="1224" t="s">
        <v>73</v>
      </c>
      <c r="D115" s="1224" t="s">
        <v>73</v>
      </c>
      <c r="E115" s="1465" t="s">
        <v>73</v>
      </c>
      <c r="F115" s="1465" t="s">
        <v>73</v>
      </c>
      <c r="G115" s="1466" t="s">
        <v>73</v>
      </c>
      <c r="H115" s="1467" t="s">
        <v>73</v>
      </c>
      <c r="I115" s="1467" t="s">
        <v>73</v>
      </c>
      <c r="J115" s="1479" t="s">
        <v>73</v>
      </c>
      <c r="K115" s="1479" t="s">
        <v>73</v>
      </c>
      <c r="L115" s="1480" t="s">
        <v>73</v>
      </c>
    </row>
    <row r="116" spans="1:12">
      <c r="A116" s="1240" t="s">
        <v>88</v>
      </c>
      <c r="B116" s="1403" t="s">
        <v>30</v>
      </c>
      <c r="C116" s="1224" t="s">
        <v>73</v>
      </c>
      <c r="D116" s="1224" t="s">
        <v>73</v>
      </c>
      <c r="E116" s="1465" t="s">
        <v>73</v>
      </c>
      <c r="F116" s="1465" t="s">
        <v>73</v>
      </c>
      <c r="G116" s="1466" t="s">
        <v>73</v>
      </c>
      <c r="H116" s="1467" t="s">
        <v>73</v>
      </c>
      <c r="I116" s="1467" t="s">
        <v>73</v>
      </c>
      <c r="J116" s="1479" t="s">
        <v>73</v>
      </c>
      <c r="K116" s="1479" t="s">
        <v>73</v>
      </c>
      <c r="L116" s="1480" t="s">
        <v>73</v>
      </c>
    </row>
    <row r="117" spans="1:12">
      <c r="A117" s="1254" t="s">
        <v>88</v>
      </c>
      <c r="B117" s="1404" t="s">
        <v>24</v>
      </c>
      <c r="C117" s="1481" t="s">
        <v>73</v>
      </c>
      <c r="D117" s="1481" t="s">
        <v>73</v>
      </c>
      <c r="E117" s="1482" t="s">
        <v>73</v>
      </c>
      <c r="F117" s="1482" t="s">
        <v>73</v>
      </c>
      <c r="G117" s="1483" t="s">
        <v>73</v>
      </c>
      <c r="H117" s="1484" t="s">
        <v>73</v>
      </c>
      <c r="I117" s="1484" t="s">
        <v>73</v>
      </c>
      <c r="J117" s="1485" t="s">
        <v>73</v>
      </c>
      <c r="K117" s="1485" t="s">
        <v>73</v>
      </c>
      <c r="L117" s="1486" t="s">
        <v>73</v>
      </c>
    </row>
    <row r="118" spans="1:12">
      <c r="A118" s="1240" t="s">
        <v>88</v>
      </c>
      <c r="B118" s="1403" t="s">
        <v>26</v>
      </c>
      <c r="C118" s="1224" t="s">
        <v>73</v>
      </c>
      <c r="D118" s="1224" t="s">
        <v>73</v>
      </c>
      <c r="E118" s="1465" t="s">
        <v>73</v>
      </c>
      <c r="F118" s="1465" t="s">
        <v>73</v>
      </c>
      <c r="G118" s="1466" t="s">
        <v>73</v>
      </c>
      <c r="H118" s="1467" t="s">
        <v>73</v>
      </c>
      <c r="I118" s="1467" t="s">
        <v>73</v>
      </c>
      <c r="J118" s="1479" t="s">
        <v>73</v>
      </c>
      <c r="K118" s="1479" t="s">
        <v>73</v>
      </c>
      <c r="L118" s="1480" t="s">
        <v>73</v>
      </c>
    </row>
    <row r="119" spans="1:12">
      <c r="A119" s="1240" t="s">
        <v>88</v>
      </c>
      <c r="B119" s="1403" t="s">
        <v>31</v>
      </c>
      <c r="C119" s="1224" t="s">
        <v>73</v>
      </c>
      <c r="D119" s="1224" t="s">
        <v>73</v>
      </c>
      <c r="E119" s="1465" t="s">
        <v>73</v>
      </c>
      <c r="F119" s="1465" t="s">
        <v>73</v>
      </c>
      <c r="G119" s="1466" t="s">
        <v>73</v>
      </c>
      <c r="H119" s="1467" t="s">
        <v>73</v>
      </c>
      <c r="I119" s="1467" t="s">
        <v>73</v>
      </c>
      <c r="J119" s="1479" t="s">
        <v>73</v>
      </c>
      <c r="K119" s="1479" t="s">
        <v>73</v>
      </c>
      <c r="L119" s="1480" t="s">
        <v>73</v>
      </c>
    </row>
    <row r="120" spans="1:12">
      <c r="A120" s="1254" t="s">
        <v>88</v>
      </c>
      <c r="B120" s="1404" t="s">
        <v>27</v>
      </c>
      <c r="C120" s="1481" t="s">
        <v>73</v>
      </c>
      <c r="D120" s="1481" t="s">
        <v>73</v>
      </c>
      <c r="E120" s="1482" t="s">
        <v>73</v>
      </c>
      <c r="F120" s="1482" t="s">
        <v>73</v>
      </c>
      <c r="G120" s="1483" t="s">
        <v>73</v>
      </c>
      <c r="H120" s="1484" t="s">
        <v>73</v>
      </c>
      <c r="I120" s="1484" t="s">
        <v>73</v>
      </c>
      <c r="J120" s="1485" t="s">
        <v>73</v>
      </c>
      <c r="K120" s="1485" t="s">
        <v>73</v>
      </c>
      <c r="L120" s="1486" t="s">
        <v>73</v>
      </c>
    </row>
    <row r="121" spans="1:12">
      <c r="A121" s="1240" t="s">
        <v>88</v>
      </c>
      <c r="B121" s="1403" t="s">
        <v>29</v>
      </c>
      <c r="C121" s="1224" t="s">
        <v>73</v>
      </c>
      <c r="D121" s="1224" t="s">
        <v>73</v>
      </c>
      <c r="E121" s="1465" t="s">
        <v>73</v>
      </c>
      <c r="F121" s="1465" t="s">
        <v>73</v>
      </c>
      <c r="G121" s="1466" t="s">
        <v>73</v>
      </c>
      <c r="H121" s="1467" t="s">
        <v>73</v>
      </c>
      <c r="I121" s="1467" t="s">
        <v>73</v>
      </c>
      <c r="J121" s="1479" t="s">
        <v>73</v>
      </c>
      <c r="K121" s="1479" t="s">
        <v>73</v>
      </c>
      <c r="L121" s="1480" t="s">
        <v>73</v>
      </c>
    </row>
    <row r="122" spans="1:12" ht="15.75" thickBot="1">
      <c r="A122" s="1410" t="s">
        <v>88</v>
      </c>
      <c r="B122" s="1403" t="s">
        <v>32</v>
      </c>
      <c r="C122" s="1225" t="s">
        <v>73</v>
      </c>
      <c r="D122" s="1225" t="s">
        <v>73</v>
      </c>
      <c r="E122" s="1487" t="s">
        <v>73</v>
      </c>
      <c r="F122" s="1487" t="s">
        <v>73</v>
      </c>
      <c r="G122" s="1488" t="s">
        <v>73</v>
      </c>
      <c r="H122" s="1479" t="s">
        <v>73</v>
      </c>
      <c r="I122" s="1479" t="s">
        <v>73</v>
      </c>
      <c r="J122" s="1479" t="s">
        <v>73</v>
      </c>
      <c r="K122" s="1479" t="s">
        <v>73</v>
      </c>
      <c r="L122" s="1480" t="s">
        <v>73</v>
      </c>
    </row>
    <row r="123" spans="1:12" ht="15.75" thickBot="1">
      <c r="A123" s="1407"/>
      <c r="B123" s="1408"/>
      <c r="C123" s="1489"/>
      <c r="D123" s="1489"/>
      <c r="E123" s="1489"/>
      <c r="F123" s="1489"/>
      <c r="G123" s="1490"/>
      <c r="H123" s="1491"/>
      <c r="I123" s="1491"/>
      <c r="J123" s="1491"/>
      <c r="K123" s="1491"/>
      <c r="L123" s="1492"/>
    </row>
    <row r="124" spans="1:12">
      <c r="A124" s="1255" t="s">
        <v>20</v>
      </c>
      <c r="B124" s="1402" t="s">
        <v>24</v>
      </c>
      <c r="C124" s="1473">
        <v>19858.612744083006</v>
      </c>
      <c r="D124" s="1473">
        <v>19164.9834113135</v>
      </c>
      <c r="E124" s="1474">
        <v>20255.784998964667</v>
      </c>
      <c r="F124" s="1474">
        <v>19548.283079539771</v>
      </c>
      <c r="G124" s="1475">
        <v>3.6192534993797167</v>
      </c>
      <c r="H124" s="1476">
        <v>343.43866666666668</v>
      </c>
      <c r="I124" s="1476">
        <v>-2.6368807998336825</v>
      </c>
      <c r="J124" s="1477">
        <v>32.352941176470587</v>
      </c>
      <c r="K124" s="1477">
        <v>3.319073609676944</v>
      </c>
      <c r="L124" s="1478">
        <v>1.0254956280255678</v>
      </c>
    </row>
    <row r="125" spans="1:12">
      <c r="A125" s="1239" t="s">
        <v>20</v>
      </c>
      <c r="B125" s="1403" t="s">
        <v>25</v>
      </c>
      <c r="C125" s="1224">
        <v>20159.877450980392</v>
      </c>
      <c r="D125" s="1224">
        <v>20172.548039215686</v>
      </c>
      <c r="E125" s="1465">
        <v>20563.075000000001</v>
      </c>
      <c r="F125" s="1465">
        <v>20575.999</v>
      </c>
      <c r="G125" s="1466">
        <v>-6.281104504330054E-2</v>
      </c>
      <c r="H125" s="1467">
        <v>308.8</v>
      </c>
      <c r="I125" s="1467">
        <v>-4.3074062596839102</v>
      </c>
      <c r="J125" s="1479">
        <v>190.90909090909091</v>
      </c>
      <c r="K125" s="1479">
        <v>0.94409204897477517</v>
      </c>
      <c r="L125" s="1480">
        <v>0.64727607487871475</v>
      </c>
    </row>
    <row r="126" spans="1:12">
      <c r="A126" s="1239" t="s">
        <v>20</v>
      </c>
      <c r="B126" s="1403" t="s">
        <v>26</v>
      </c>
      <c r="C126" s="1224">
        <v>20032.177450980391</v>
      </c>
      <c r="D126" s="1224">
        <v>19433.339215686276</v>
      </c>
      <c r="E126" s="1465">
        <v>20432.821</v>
      </c>
      <c r="F126" s="1465">
        <v>19822.006000000001</v>
      </c>
      <c r="G126" s="1466">
        <v>3.0814994203916526</v>
      </c>
      <c r="H126" s="1467">
        <v>342.5</v>
      </c>
      <c r="I126" s="1467">
        <v>-4.8082267926625937</v>
      </c>
      <c r="J126" s="1479">
        <v>12.037037037037036</v>
      </c>
      <c r="K126" s="1479">
        <v>1.7849240300929339</v>
      </c>
      <c r="L126" s="1480">
        <v>0.32782742998500081</v>
      </c>
    </row>
    <row r="127" spans="1:12">
      <c r="A127" s="1239" t="s">
        <v>20</v>
      </c>
      <c r="B127" s="1403" t="s">
        <v>31</v>
      </c>
      <c r="C127" s="1224">
        <v>19040.597058823529</v>
      </c>
      <c r="D127" s="1224">
        <v>17910.021568627453</v>
      </c>
      <c r="E127" s="1465">
        <v>19421.409</v>
      </c>
      <c r="F127" s="1465">
        <v>18268.222000000002</v>
      </c>
      <c r="G127" s="1466">
        <v>6.312530031658242</v>
      </c>
      <c r="H127" s="1467">
        <v>401.7</v>
      </c>
      <c r="I127" s="1467">
        <v>14.705882352941178</v>
      </c>
      <c r="J127" s="1479">
        <v>0</v>
      </c>
      <c r="K127" s="1479">
        <v>0.59005753060923438</v>
      </c>
      <c r="L127" s="1480">
        <v>5.039212316185171E-2</v>
      </c>
    </row>
    <row r="128" spans="1:12">
      <c r="A128" s="1255" t="s">
        <v>20</v>
      </c>
      <c r="B128" s="1404" t="s">
        <v>27</v>
      </c>
      <c r="C128" s="1481">
        <v>17995.118420873219</v>
      </c>
      <c r="D128" s="1481">
        <v>18074.632225221434</v>
      </c>
      <c r="E128" s="1482">
        <v>18355.020789290684</v>
      </c>
      <c r="F128" s="1482">
        <v>18436.124869725863</v>
      </c>
      <c r="G128" s="1483">
        <v>-0.43991934860650361</v>
      </c>
      <c r="H128" s="1484">
        <v>297.97904834996166</v>
      </c>
      <c r="I128" s="1484">
        <v>-1.2718672717501089</v>
      </c>
      <c r="J128" s="1485">
        <v>-6.258992805755395</v>
      </c>
      <c r="K128" s="1485">
        <v>19.221124059595809</v>
      </c>
      <c r="L128" s="1486">
        <v>0.46775115079926266</v>
      </c>
    </row>
    <row r="129" spans="1:12">
      <c r="A129" s="1239" t="s">
        <v>20</v>
      </c>
      <c r="B129" s="1403" t="s">
        <v>28</v>
      </c>
      <c r="C129" s="1224">
        <v>18289.620588235295</v>
      </c>
      <c r="D129" s="1224">
        <v>18000.26568627451</v>
      </c>
      <c r="E129" s="1465">
        <v>18655.413</v>
      </c>
      <c r="F129" s="1465">
        <v>18360.271000000001</v>
      </c>
      <c r="G129" s="1466">
        <v>1.6075035058033718</v>
      </c>
      <c r="H129" s="1467">
        <v>274.7</v>
      </c>
      <c r="I129" s="1467">
        <v>3.3095148552087297</v>
      </c>
      <c r="J129" s="1479">
        <v>25.147347740667975</v>
      </c>
      <c r="K129" s="1479">
        <v>9.3966661749520579</v>
      </c>
      <c r="L129" s="1480">
        <v>2.5294238651841132</v>
      </c>
    </row>
    <row r="130" spans="1:12">
      <c r="A130" s="1239" t="s">
        <v>20</v>
      </c>
      <c r="B130" s="1403" t="s">
        <v>29</v>
      </c>
      <c r="C130" s="1224">
        <v>18073.186274509804</v>
      </c>
      <c r="D130" s="1224">
        <v>18400.914705882355</v>
      </c>
      <c r="E130" s="1465">
        <v>18434.650000000001</v>
      </c>
      <c r="F130" s="1465">
        <v>18768.933000000001</v>
      </c>
      <c r="G130" s="1466">
        <v>-1.7810442394354513</v>
      </c>
      <c r="H130" s="1467">
        <v>316.89999999999998</v>
      </c>
      <c r="I130" s="1467">
        <v>-0.34591194968554173</v>
      </c>
      <c r="J130" s="1479">
        <v>-22.14765100671141</v>
      </c>
      <c r="K130" s="1479">
        <v>8.5558341938338991</v>
      </c>
      <c r="L130" s="1480">
        <v>-1.4954340198736027</v>
      </c>
    </row>
    <row r="131" spans="1:12">
      <c r="A131" s="1239" t="s">
        <v>20</v>
      </c>
      <c r="B131" s="1403" t="s">
        <v>32</v>
      </c>
      <c r="C131" s="1224">
        <v>15760.280392156863</v>
      </c>
      <c r="D131" s="1224">
        <v>16652.498039215683</v>
      </c>
      <c r="E131" s="1465">
        <v>16075.486000000001</v>
      </c>
      <c r="F131" s="1465">
        <v>16985.547999999999</v>
      </c>
      <c r="G131" s="1466">
        <v>-5.3578606942796201</v>
      </c>
      <c r="H131" s="1467">
        <v>342.8</v>
      </c>
      <c r="I131" s="1467">
        <v>-1.3808975834292323</v>
      </c>
      <c r="J131" s="1479">
        <v>-36.764705882352942</v>
      </c>
      <c r="K131" s="1479">
        <v>1.2686236908098538</v>
      </c>
      <c r="L131" s="1480">
        <v>-0.5662386945112472</v>
      </c>
    </row>
    <row r="132" spans="1:12">
      <c r="A132" s="1255" t="s">
        <v>20</v>
      </c>
      <c r="B132" s="1404" t="s">
        <v>33</v>
      </c>
      <c r="C132" s="1481">
        <v>16016.07877101663</v>
      </c>
      <c r="D132" s="1481">
        <v>16704.58751410191</v>
      </c>
      <c r="E132" s="1482">
        <v>16336.400346436962</v>
      </c>
      <c r="F132" s="1482">
        <v>17038.679264383947</v>
      </c>
      <c r="G132" s="1483">
        <v>-4.1216746148568175</v>
      </c>
      <c r="H132" s="1484">
        <v>223.66042031523645</v>
      </c>
      <c r="I132" s="1484">
        <v>-2.0660520525754662</v>
      </c>
      <c r="J132" s="1485">
        <v>-8.4935897435897445</v>
      </c>
      <c r="K132" s="1485">
        <v>8.4230712494468207</v>
      </c>
      <c r="L132" s="1486">
        <v>4.2908932676510858E-3</v>
      </c>
    </row>
    <row r="133" spans="1:12">
      <c r="A133" s="1239" t="s">
        <v>20</v>
      </c>
      <c r="B133" s="1403" t="s">
        <v>74</v>
      </c>
      <c r="C133" s="1224">
        <v>15823.6</v>
      </c>
      <c r="D133" s="1224">
        <v>16720.925490196078</v>
      </c>
      <c r="E133" s="1465">
        <v>16140.072</v>
      </c>
      <c r="F133" s="1465">
        <v>17055.344000000001</v>
      </c>
      <c r="G133" s="1466">
        <v>-5.3664822005349224</v>
      </c>
      <c r="H133" s="1467">
        <v>210.5</v>
      </c>
      <c r="I133" s="1467">
        <v>-2.7713625866050808</v>
      </c>
      <c r="J133" s="1479">
        <v>7.8549848942598182</v>
      </c>
      <c r="K133" s="1479">
        <v>5.2662634606874166</v>
      </c>
      <c r="L133" s="1480">
        <v>0.8005322140603246</v>
      </c>
    </row>
    <row r="134" spans="1:12">
      <c r="A134" s="1239" t="s">
        <v>20</v>
      </c>
      <c r="B134" s="1403" t="s">
        <v>34</v>
      </c>
      <c r="C134" s="1224">
        <v>16085.607843137253</v>
      </c>
      <c r="D134" s="1224">
        <v>16968.309803921569</v>
      </c>
      <c r="E134" s="1465">
        <v>16407.32</v>
      </c>
      <c r="F134" s="1465">
        <v>17307.675999999999</v>
      </c>
      <c r="G134" s="1466">
        <v>-5.2020617903871083</v>
      </c>
      <c r="H134" s="1467">
        <v>237.8</v>
      </c>
      <c r="I134" s="1467">
        <v>1.6673792218896988</v>
      </c>
      <c r="J134" s="1479">
        <v>-24.680851063829788</v>
      </c>
      <c r="K134" s="1479">
        <v>2.6110045729458622</v>
      </c>
      <c r="L134" s="1480">
        <v>-0.55952969580751066</v>
      </c>
    </row>
    <row r="135" spans="1:12" ht="15.75" thickBot="1">
      <c r="A135" s="1239" t="s">
        <v>20</v>
      </c>
      <c r="B135" s="1403" t="s">
        <v>35</v>
      </c>
      <c r="C135" s="1224">
        <v>17117.929411764708</v>
      </c>
      <c r="D135" s="1224">
        <v>15717.952941176471</v>
      </c>
      <c r="E135" s="1465">
        <v>17460.288</v>
      </c>
      <c r="F135" s="1465">
        <v>16032.312</v>
      </c>
      <c r="G135" s="1466">
        <v>8.9068625909974841</v>
      </c>
      <c r="H135" s="1467">
        <v>283</v>
      </c>
      <c r="I135" s="1467">
        <v>3.3601168736303832</v>
      </c>
      <c r="J135" s="1479">
        <v>-36.206896551724135</v>
      </c>
      <c r="K135" s="1479">
        <v>0.54580321581354185</v>
      </c>
      <c r="L135" s="1480">
        <v>-0.23671162498516285</v>
      </c>
    </row>
    <row r="136" spans="1:12" ht="15.75" thickBot="1">
      <c r="A136" s="1407"/>
      <c r="B136" s="1408"/>
      <c r="C136" s="1489"/>
      <c r="D136" s="1489"/>
      <c r="E136" s="1489"/>
      <c r="F136" s="1489"/>
      <c r="G136" s="1490"/>
      <c r="H136" s="1491"/>
      <c r="I136" s="1491"/>
      <c r="J136" s="1491"/>
      <c r="K136" s="1491"/>
      <c r="L136" s="1492"/>
    </row>
    <row r="137" spans="1:12">
      <c r="A137" s="1255" t="s">
        <v>89</v>
      </c>
      <c r="B137" s="1404" t="s">
        <v>21</v>
      </c>
      <c r="C137" s="1481">
        <v>23245.191199103901</v>
      </c>
      <c r="D137" s="1481">
        <v>22891.56422737188</v>
      </c>
      <c r="E137" s="1482">
        <v>23710.095023085982</v>
      </c>
      <c r="F137" s="1482">
        <v>23349.39551191932</v>
      </c>
      <c r="G137" s="1483">
        <v>1.5447916456018458</v>
      </c>
      <c r="H137" s="1484">
        <v>356.69747899159665</v>
      </c>
      <c r="I137" s="1484">
        <v>1.3893311884128716</v>
      </c>
      <c r="J137" s="1485">
        <v>-36.021505376344088</v>
      </c>
      <c r="K137" s="1485">
        <v>1.7554211535624722</v>
      </c>
      <c r="L137" s="1486">
        <v>-0.75402299106785708</v>
      </c>
    </row>
    <row r="138" spans="1:12">
      <c r="A138" s="1239" t="s">
        <v>89</v>
      </c>
      <c r="B138" s="1403" t="s">
        <v>22</v>
      </c>
      <c r="C138" s="1224">
        <v>23644.937254901961</v>
      </c>
      <c r="D138" s="1224">
        <v>23492.895098039215</v>
      </c>
      <c r="E138" s="1465">
        <v>24117.835999999999</v>
      </c>
      <c r="F138" s="1465">
        <v>23962.753000000001</v>
      </c>
      <c r="G138" s="1466">
        <v>0.64718356859914516</v>
      </c>
      <c r="H138" s="1467">
        <v>328</v>
      </c>
      <c r="I138" s="1467">
        <v>0.83000307408545604</v>
      </c>
      <c r="J138" s="1479">
        <v>-21.052631578947366</v>
      </c>
      <c r="K138" s="1479">
        <v>0.22127157397846289</v>
      </c>
      <c r="L138" s="1480">
        <v>-3.5069494559043818E-2</v>
      </c>
    </row>
    <row r="139" spans="1:12">
      <c r="A139" s="1239" t="s">
        <v>89</v>
      </c>
      <c r="B139" s="1403" t="s">
        <v>23</v>
      </c>
      <c r="C139" s="1224">
        <v>23149.857843137255</v>
      </c>
      <c r="D139" s="1224">
        <v>22990.427450980391</v>
      </c>
      <c r="E139" s="1465">
        <v>23612.855</v>
      </c>
      <c r="F139" s="1465">
        <v>23450.236000000001</v>
      </c>
      <c r="G139" s="1466">
        <v>0.6934642363513901</v>
      </c>
      <c r="H139" s="1467">
        <v>341.1</v>
      </c>
      <c r="I139" s="1467">
        <v>-2.0109164033323754</v>
      </c>
      <c r="J139" s="1479">
        <v>-44.53125</v>
      </c>
      <c r="K139" s="1479">
        <v>1.0473521168313911</v>
      </c>
      <c r="L139" s="1480">
        <v>-0.6795771870002334</v>
      </c>
    </row>
    <row r="140" spans="1:12">
      <c r="A140" s="1239" t="s">
        <v>89</v>
      </c>
      <c r="B140" s="1403" t="s">
        <v>30</v>
      </c>
      <c r="C140" s="1224">
        <v>23270.902941176471</v>
      </c>
      <c r="D140" s="1224">
        <v>22339.076470588236</v>
      </c>
      <c r="E140" s="1465">
        <v>23736.321</v>
      </c>
      <c r="F140" s="1465">
        <v>22785.858</v>
      </c>
      <c r="G140" s="1466">
        <v>4.1712846626183655</v>
      </c>
      <c r="H140" s="1467">
        <v>403.3</v>
      </c>
      <c r="I140" s="1467">
        <v>7.0045104802334928</v>
      </c>
      <c r="J140" s="1479">
        <v>-15.384615384615385</v>
      </c>
      <c r="K140" s="1479">
        <v>0.48679746275261837</v>
      </c>
      <c r="L140" s="1480">
        <v>-3.9376309508579732E-2</v>
      </c>
    </row>
    <row r="141" spans="1:12">
      <c r="A141" s="1255" t="s">
        <v>89</v>
      </c>
      <c r="B141" s="1404" t="s">
        <v>24</v>
      </c>
      <c r="C141" s="1481">
        <v>22840.469498266797</v>
      </c>
      <c r="D141" s="1481">
        <v>22680.973456464351</v>
      </c>
      <c r="E141" s="1482">
        <v>23297.278888232133</v>
      </c>
      <c r="F141" s="1482">
        <v>23134.592925593639</v>
      </c>
      <c r="G141" s="1483">
        <v>0.7032151512746766</v>
      </c>
      <c r="H141" s="1484">
        <v>310.69248747913184</v>
      </c>
      <c r="I141" s="1484">
        <v>-0.28972959935378279</v>
      </c>
      <c r="J141" s="1485">
        <v>-16.689847009735743</v>
      </c>
      <c r="K141" s="1485">
        <v>8.8361115208732848</v>
      </c>
      <c r="L141" s="1486">
        <v>-0.86437417799341709</v>
      </c>
    </row>
    <row r="142" spans="1:12">
      <c r="A142" s="1239" t="s">
        <v>89</v>
      </c>
      <c r="B142" s="1403" t="s">
        <v>25</v>
      </c>
      <c r="C142" s="1224">
        <v>22433.604901960782</v>
      </c>
      <c r="D142" s="1224">
        <v>22102.118627450982</v>
      </c>
      <c r="E142" s="1465">
        <v>22882.276999999998</v>
      </c>
      <c r="F142" s="1465">
        <v>22544.161</v>
      </c>
      <c r="G142" s="1466">
        <v>1.4997941152034808</v>
      </c>
      <c r="H142" s="1467">
        <v>276.60000000000002</v>
      </c>
      <c r="I142" s="1467">
        <v>-1.6008537886872998</v>
      </c>
      <c r="J142" s="1479">
        <v>-14.5985401459854</v>
      </c>
      <c r="K142" s="1479">
        <v>1.7259182770320107</v>
      </c>
      <c r="L142" s="1480">
        <v>-0.12243574347527475</v>
      </c>
    </row>
    <row r="143" spans="1:12">
      <c r="A143" s="1239" t="s">
        <v>89</v>
      </c>
      <c r="B143" s="1403" t="s">
        <v>26</v>
      </c>
      <c r="C143" s="1224">
        <v>22948.043137254903</v>
      </c>
      <c r="D143" s="1224">
        <v>22886.00588235294</v>
      </c>
      <c r="E143" s="1465">
        <v>23407.004000000001</v>
      </c>
      <c r="F143" s="1465">
        <v>23343.725999999999</v>
      </c>
      <c r="G143" s="1466">
        <v>0.27107069368447034</v>
      </c>
      <c r="H143" s="1467">
        <v>310.7</v>
      </c>
      <c r="I143" s="1467">
        <v>-0.82987551867220644</v>
      </c>
      <c r="J143" s="1479">
        <v>-20.594479830148622</v>
      </c>
      <c r="K143" s="1479">
        <v>5.5170379111963417</v>
      </c>
      <c r="L143" s="1480">
        <v>-0.8375222614965887</v>
      </c>
    </row>
    <row r="144" spans="1:12">
      <c r="A144" s="1239" t="s">
        <v>89</v>
      </c>
      <c r="B144" s="1403" t="s">
        <v>31</v>
      </c>
      <c r="C144" s="1224">
        <v>22858.212745098041</v>
      </c>
      <c r="D144" s="1224">
        <v>22471.149019607841</v>
      </c>
      <c r="E144" s="1465">
        <v>23315.377</v>
      </c>
      <c r="F144" s="1465">
        <v>22920.572</v>
      </c>
      <c r="G144" s="1466">
        <v>1.7224919168683936</v>
      </c>
      <c r="H144" s="1467">
        <v>347.6</v>
      </c>
      <c r="I144" s="1467">
        <v>1.6374269005848021</v>
      </c>
      <c r="J144" s="1479">
        <v>-2.7027027027027026</v>
      </c>
      <c r="K144" s="1479">
        <v>1.593155332644933</v>
      </c>
      <c r="L144" s="1480">
        <v>9.5583826978446362E-2</v>
      </c>
    </row>
    <row r="145" spans="1:12">
      <c r="A145" s="1255" t="s">
        <v>89</v>
      </c>
      <c r="B145" s="1404" t="s">
        <v>27</v>
      </c>
      <c r="C145" s="1481">
        <v>21345.850317534099</v>
      </c>
      <c r="D145" s="1481">
        <v>21508.876395104366</v>
      </c>
      <c r="E145" s="1482">
        <v>21772.767323884782</v>
      </c>
      <c r="F145" s="1482">
        <v>21939.053923006453</v>
      </c>
      <c r="G145" s="1483">
        <v>-0.75794790288242275</v>
      </c>
      <c r="H145" s="1484">
        <v>271.72459425717858</v>
      </c>
      <c r="I145" s="1484">
        <v>-2.1151146413679323</v>
      </c>
      <c r="J145" s="1485">
        <v>-7.3988439306358389</v>
      </c>
      <c r="K145" s="1485">
        <v>11.815902050449917</v>
      </c>
      <c r="L145" s="1486">
        <v>0.14563761440026823</v>
      </c>
    </row>
    <row r="146" spans="1:12">
      <c r="A146" s="1239" t="s">
        <v>89</v>
      </c>
      <c r="B146" s="1403" t="s">
        <v>28</v>
      </c>
      <c r="C146" s="1224">
        <v>20804.387254901958</v>
      </c>
      <c r="D146" s="1224">
        <v>21046.566666666666</v>
      </c>
      <c r="E146" s="1465">
        <v>21220.474999999999</v>
      </c>
      <c r="F146" s="1465">
        <v>21467.498</v>
      </c>
      <c r="G146" s="1466">
        <v>-1.1506836986778852</v>
      </c>
      <c r="H146" s="1467">
        <v>244.8</v>
      </c>
      <c r="I146" s="1467">
        <v>0.45137464095199953</v>
      </c>
      <c r="J146" s="1479">
        <v>31.967213114754102</v>
      </c>
      <c r="K146" s="1479">
        <v>4.7499631214043365</v>
      </c>
      <c r="L146" s="1480">
        <v>1.4580041359753024</v>
      </c>
    </row>
    <row r="147" spans="1:12">
      <c r="A147" s="1239" t="s">
        <v>89</v>
      </c>
      <c r="B147" s="1403" t="s">
        <v>29</v>
      </c>
      <c r="C147" s="1224">
        <v>21872.397058823532</v>
      </c>
      <c r="D147" s="1224">
        <v>21839.379411764708</v>
      </c>
      <c r="E147" s="1465">
        <v>22309.845000000001</v>
      </c>
      <c r="F147" s="1465">
        <v>22276.167000000001</v>
      </c>
      <c r="G147" s="1466">
        <v>0.15118399857569698</v>
      </c>
      <c r="H147" s="1467">
        <v>286.60000000000002</v>
      </c>
      <c r="I147" s="1467">
        <v>-6.973500697349673E-2</v>
      </c>
      <c r="J147" s="1467">
        <v>-22.867513611615244</v>
      </c>
      <c r="K147" s="1467">
        <v>6.2693612627231152</v>
      </c>
      <c r="L147" s="1468">
        <v>-1.1645297248645807</v>
      </c>
    </row>
    <row r="148" spans="1:12" ht="15.75" thickBot="1">
      <c r="A148" s="1411" t="s">
        <v>89</v>
      </c>
      <c r="B148" s="1412" t="s">
        <v>32</v>
      </c>
      <c r="C148" s="1228">
        <v>20085.585294117645</v>
      </c>
      <c r="D148" s="1228">
        <v>20415.529411764706</v>
      </c>
      <c r="E148" s="1469">
        <v>20487.296999999999</v>
      </c>
      <c r="F148" s="1469">
        <v>20823.84</v>
      </c>
      <c r="G148" s="1470">
        <v>-1.6161428439711478</v>
      </c>
      <c r="H148" s="1471">
        <v>315.2</v>
      </c>
      <c r="I148" s="1471">
        <v>-2.5054129291679623</v>
      </c>
      <c r="J148" s="1471">
        <v>-22.857142857142858</v>
      </c>
      <c r="K148" s="1471">
        <v>0.79657766632246652</v>
      </c>
      <c r="L148" s="1472">
        <v>-0.14783679671045313</v>
      </c>
    </row>
    <row r="149" spans="1:12">
      <c r="G149" s="1499"/>
      <c r="H149" s="1499"/>
      <c r="I149" s="1499"/>
      <c r="J149" s="1499"/>
      <c r="K149" s="1499"/>
      <c r="L149" s="1499"/>
    </row>
    <row r="150" spans="1:12" ht="15.75" thickBot="1">
      <c r="G150" s="1499"/>
      <c r="H150" s="1499"/>
      <c r="I150" s="1499"/>
      <c r="J150" s="1499"/>
      <c r="K150" s="1499"/>
      <c r="L150" s="1500"/>
    </row>
    <row r="151" spans="1:12" ht="15.75" thickBot="1">
      <c r="A151" s="1416" t="s">
        <v>271</v>
      </c>
      <c r="B151" s="1417"/>
      <c r="C151" s="1417"/>
      <c r="D151" s="1417"/>
      <c r="E151" s="1417"/>
      <c r="F151" s="1417"/>
      <c r="G151" s="1501"/>
      <c r="H151" s="1501"/>
      <c r="I151" s="1501"/>
      <c r="J151" s="1501"/>
      <c r="K151" s="1501"/>
      <c r="L151" s="1502"/>
    </row>
    <row r="152" spans="1:12">
      <c r="A152" s="1419"/>
      <c r="B152" s="1420"/>
      <c r="C152" s="1232" t="s">
        <v>5</v>
      </c>
      <c r="D152" s="1232" t="s">
        <v>5</v>
      </c>
      <c r="E152" s="1232"/>
      <c r="F152" s="1232"/>
      <c r="G152" s="1421"/>
      <c r="H152" s="1590" t="s">
        <v>6</v>
      </c>
      <c r="I152" s="1591"/>
      <c r="J152" s="1422" t="s">
        <v>7</v>
      </c>
      <c r="K152" s="1423" t="s">
        <v>8</v>
      </c>
      <c r="L152" s="1424"/>
    </row>
    <row r="153" spans="1:12">
      <c r="A153" s="1425" t="s">
        <v>9</v>
      </c>
      <c r="B153" s="1426" t="s">
        <v>10</v>
      </c>
      <c r="C153" s="1427" t="s">
        <v>36</v>
      </c>
      <c r="D153" s="1427" t="s">
        <v>36</v>
      </c>
      <c r="E153" s="1428" t="s">
        <v>37</v>
      </c>
      <c r="F153" s="1429"/>
      <c r="G153" s="1430"/>
      <c r="H153" s="1592" t="s">
        <v>11</v>
      </c>
      <c r="I153" s="1593"/>
      <c r="J153" s="1431" t="s">
        <v>12</v>
      </c>
      <c r="K153" s="1432" t="s">
        <v>13</v>
      </c>
      <c r="L153" s="1433"/>
    </row>
    <row r="154" spans="1:12" ht="45.75" thickBot="1">
      <c r="A154" s="1434" t="s">
        <v>14</v>
      </c>
      <c r="B154" s="1435" t="s">
        <v>15</v>
      </c>
      <c r="C154" s="1436" t="s">
        <v>524</v>
      </c>
      <c r="D154" s="1437" t="s">
        <v>513</v>
      </c>
      <c r="E154" s="1438" t="s">
        <v>524</v>
      </c>
      <c r="F154" s="1439" t="s">
        <v>513</v>
      </c>
      <c r="G154" s="1440" t="s">
        <v>16</v>
      </c>
      <c r="H154" s="1441" t="s">
        <v>524</v>
      </c>
      <c r="I154" s="1442" t="s">
        <v>16</v>
      </c>
      <c r="J154" s="1443" t="s">
        <v>16</v>
      </c>
      <c r="K154" s="1444" t="s">
        <v>524</v>
      </c>
      <c r="L154" s="1445" t="s">
        <v>17</v>
      </c>
    </row>
    <row r="155" spans="1:12" ht="15.75" thickBot="1">
      <c r="A155" s="1391" t="s">
        <v>18</v>
      </c>
      <c r="B155" s="1392" t="s">
        <v>19</v>
      </c>
      <c r="C155" s="1446">
        <v>20745.556409007331</v>
      </c>
      <c r="D155" s="1446">
        <v>20807.994818007392</v>
      </c>
      <c r="E155" s="1447">
        <v>21160.467537187476</v>
      </c>
      <c r="F155" s="1448">
        <v>21224.154714367542</v>
      </c>
      <c r="G155" s="1449">
        <v>-0.30006932213395809</v>
      </c>
      <c r="H155" s="1450">
        <v>320.03432835820894</v>
      </c>
      <c r="I155" s="1450">
        <v>-0.60743679471513601</v>
      </c>
      <c r="J155" s="1451">
        <v>-0.95734196818245809</v>
      </c>
      <c r="K155" s="1450">
        <v>100</v>
      </c>
      <c r="L155" s="1452" t="s">
        <v>19</v>
      </c>
    </row>
    <row r="156" spans="1:12" ht="15.75" thickBot="1">
      <c r="A156" s="1393"/>
      <c r="B156" s="1394"/>
      <c r="C156" s="1453"/>
      <c r="D156" s="1453"/>
      <c r="E156" s="1453"/>
      <c r="F156" s="1453"/>
      <c r="G156" s="1454"/>
      <c r="H156" s="1451"/>
      <c r="I156" s="1451"/>
      <c r="J156" s="1451"/>
      <c r="K156" s="1451"/>
      <c r="L156" s="1455"/>
    </row>
    <row r="157" spans="1:12">
      <c r="A157" s="1395" t="s">
        <v>80</v>
      </c>
      <c r="B157" s="1396" t="s">
        <v>19</v>
      </c>
      <c r="C157" s="1456">
        <v>22381.327388930255</v>
      </c>
      <c r="D157" s="1456">
        <v>21799.693058445238</v>
      </c>
      <c r="E157" s="1457">
        <v>22828.953936708858</v>
      </c>
      <c r="F157" s="1457">
        <v>22235.686919614145</v>
      </c>
      <c r="G157" s="1458">
        <v>2.66808495388281</v>
      </c>
      <c r="H157" s="1459">
        <v>243.10000000000002</v>
      </c>
      <c r="I157" s="1459">
        <v>-6.1993569131832782</v>
      </c>
      <c r="J157" s="1459">
        <v>8.3333333333333321</v>
      </c>
      <c r="K157" s="1459">
        <v>0.18479033404406539</v>
      </c>
      <c r="L157" s="1460">
        <v>1.5847633776572778E-2</v>
      </c>
    </row>
    <row r="158" spans="1:12">
      <c r="A158" s="1239" t="s">
        <v>81</v>
      </c>
      <c r="B158" s="1397" t="s">
        <v>19</v>
      </c>
      <c r="C158" s="1223">
        <v>21816.325510794242</v>
      </c>
      <c r="D158" s="1223">
        <v>21892.763306279303</v>
      </c>
      <c r="E158" s="1461">
        <v>22252.652021010126</v>
      </c>
      <c r="F158" s="1461">
        <v>22330.618572404888</v>
      </c>
      <c r="G158" s="1462">
        <v>-0.34914640246960915</v>
      </c>
      <c r="H158" s="1463">
        <v>350.61436213991772</v>
      </c>
      <c r="I158" s="1463">
        <v>-1.3754297868890801</v>
      </c>
      <c r="J158" s="1463">
        <v>5.2403637938501513</v>
      </c>
      <c r="K158" s="1463">
        <v>34.541577825159912</v>
      </c>
      <c r="L158" s="1464">
        <v>2.0341865820232101</v>
      </c>
    </row>
    <row r="159" spans="1:12">
      <c r="A159" s="1240" t="s">
        <v>82</v>
      </c>
      <c r="B159" s="1398" t="s">
        <v>19</v>
      </c>
      <c r="C159" s="1224">
        <v>21747.781419537609</v>
      </c>
      <c r="D159" s="1224">
        <v>21864.548608217126</v>
      </c>
      <c r="E159" s="1465">
        <v>22182.73704792836</v>
      </c>
      <c r="F159" s="1465">
        <v>22301.839580381471</v>
      </c>
      <c r="G159" s="1466">
        <v>-0.53404801888129183</v>
      </c>
      <c r="H159" s="1467">
        <v>394.463184079602</v>
      </c>
      <c r="I159" s="1467">
        <v>0.68531286255864576</v>
      </c>
      <c r="J159" s="1467">
        <v>-24.719101123595504</v>
      </c>
      <c r="K159" s="1467">
        <v>5.7142857142857144</v>
      </c>
      <c r="L159" s="1468">
        <v>-1.8036644476177068</v>
      </c>
    </row>
    <row r="160" spans="1:12">
      <c r="A160" s="1240" t="s">
        <v>83</v>
      </c>
      <c r="B160" s="1398" t="s">
        <v>19</v>
      </c>
      <c r="C160" s="1224" t="s">
        <v>73</v>
      </c>
      <c r="D160" s="1224" t="s">
        <v>200</v>
      </c>
      <c r="E160" s="1465" t="s">
        <v>73</v>
      </c>
      <c r="F160" s="1465" t="s">
        <v>200</v>
      </c>
      <c r="G160" s="1466" t="s">
        <v>73</v>
      </c>
      <c r="H160" s="1467" t="s">
        <v>73</v>
      </c>
      <c r="I160" s="1467" t="s">
        <v>73</v>
      </c>
      <c r="J160" s="1467" t="s">
        <v>73</v>
      </c>
      <c r="K160" s="1467" t="s">
        <v>73</v>
      </c>
      <c r="L160" s="1468" t="s">
        <v>73</v>
      </c>
    </row>
    <row r="161" spans="1:12">
      <c r="A161" s="1240" t="s">
        <v>71</v>
      </c>
      <c r="B161" s="1398" t="s">
        <v>19</v>
      </c>
      <c r="C161" s="1224">
        <v>18236.119029873211</v>
      </c>
      <c r="D161" s="1224">
        <v>18272.780714373563</v>
      </c>
      <c r="E161" s="1465">
        <v>18600.841410470675</v>
      </c>
      <c r="F161" s="1465">
        <v>18638.236328661034</v>
      </c>
      <c r="G161" s="1466">
        <v>-0.20063549753822368</v>
      </c>
      <c r="H161" s="1467">
        <v>298.44338537387017</v>
      </c>
      <c r="I161" s="1467">
        <v>0.37618018820756327</v>
      </c>
      <c r="J161" s="1467">
        <v>-0.44989775051124747</v>
      </c>
      <c r="K161" s="1467">
        <v>34.598436389481165</v>
      </c>
      <c r="L161" s="1468">
        <v>0.17636120997954663</v>
      </c>
    </row>
    <row r="162" spans="1:12" ht="15.75" thickBot="1">
      <c r="A162" s="1399" t="s">
        <v>84</v>
      </c>
      <c r="B162" s="1400" t="s">
        <v>19</v>
      </c>
      <c r="C162" s="1228">
        <v>22205.552886186157</v>
      </c>
      <c r="D162" s="1228">
        <v>22192.880901383789</v>
      </c>
      <c r="E162" s="1469">
        <v>22649.66394390988</v>
      </c>
      <c r="F162" s="1469">
        <v>22636.738519411465</v>
      </c>
      <c r="G162" s="1470">
        <v>5.7099323240983345E-2</v>
      </c>
      <c r="H162" s="1471">
        <v>291.17477220956721</v>
      </c>
      <c r="I162" s="1471">
        <v>-0.33327878359448859</v>
      </c>
      <c r="J162" s="1471">
        <v>-2.2271714922048997</v>
      </c>
      <c r="K162" s="1471">
        <v>24.960909737029141</v>
      </c>
      <c r="L162" s="1472">
        <v>-0.32418106967225313</v>
      </c>
    </row>
    <row r="163" spans="1:12" ht="15.75" thickBot="1">
      <c r="A163" s="1393"/>
      <c r="B163" s="1401"/>
      <c r="C163" s="1453"/>
      <c r="D163" s="1453"/>
      <c r="E163" s="1453"/>
      <c r="F163" s="1453"/>
      <c r="G163" s="1454"/>
      <c r="H163" s="1451"/>
      <c r="I163" s="1451"/>
      <c r="J163" s="1451"/>
      <c r="K163" s="1451"/>
      <c r="L163" s="1455"/>
    </row>
    <row r="164" spans="1:12">
      <c r="A164" s="1255" t="s">
        <v>85</v>
      </c>
      <c r="B164" s="1402" t="s">
        <v>21</v>
      </c>
      <c r="C164" s="1473" t="s">
        <v>73</v>
      </c>
      <c r="D164" s="1473" t="s">
        <v>73</v>
      </c>
      <c r="E164" s="1474" t="s">
        <v>73</v>
      </c>
      <c r="F164" s="1474" t="s">
        <v>73</v>
      </c>
      <c r="G164" s="1475" t="s">
        <v>73</v>
      </c>
      <c r="H164" s="1476" t="s">
        <v>73</v>
      </c>
      <c r="I164" s="1476" t="s">
        <v>73</v>
      </c>
      <c r="J164" s="1477" t="s">
        <v>73</v>
      </c>
      <c r="K164" s="1477" t="s">
        <v>73</v>
      </c>
      <c r="L164" s="1478" t="s">
        <v>73</v>
      </c>
    </row>
    <row r="165" spans="1:12">
      <c r="A165" s="1239" t="s">
        <v>85</v>
      </c>
      <c r="B165" s="1403" t="s">
        <v>22</v>
      </c>
      <c r="C165" s="1224" t="s">
        <v>73</v>
      </c>
      <c r="D165" s="1224" t="s">
        <v>73</v>
      </c>
      <c r="E165" s="1465" t="s">
        <v>73</v>
      </c>
      <c r="F165" s="1465" t="s">
        <v>73</v>
      </c>
      <c r="G165" s="1466" t="s">
        <v>73</v>
      </c>
      <c r="H165" s="1467" t="s">
        <v>73</v>
      </c>
      <c r="I165" s="1467" t="s">
        <v>73</v>
      </c>
      <c r="J165" s="1479" t="s">
        <v>73</v>
      </c>
      <c r="K165" s="1479" t="s">
        <v>73</v>
      </c>
      <c r="L165" s="1480" t="s">
        <v>73</v>
      </c>
    </row>
    <row r="166" spans="1:12">
      <c r="A166" s="1239" t="s">
        <v>85</v>
      </c>
      <c r="B166" s="1403" t="s">
        <v>23</v>
      </c>
      <c r="C166" s="1224" t="s">
        <v>73</v>
      </c>
      <c r="D166" s="1224" t="s">
        <v>73</v>
      </c>
      <c r="E166" s="1465" t="s">
        <v>73</v>
      </c>
      <c r="F166" s="1465" t="s">
        <v>73</v>
      </c>
      <c r="G166" s="1466" t="s">
        <v>73</v>
      </c>
      <c r="H166" s="1467" t="s">
        <v>73</v>
      </c>
      <c r="I166" s="1467" t="s">
        <v>73</v>
      </c>
      <c r="J166" s="1479" t="s">
        <v>73</v>
      </c>
      <c r="K166" s="1479" t="s">
        <v>73</v>
      </c>
      <c r="L166" s="1480" t="s">
        <v>73</v>
      </c>
    </row>
    <row r="167" spans="1:12">
      <c r="A167" s="1255" t="s">
        <v>85</v>
      </c>
      <c r="B167" s="1404" t="s">
        <v>24</v>
      </c>
      <c r="C167" s="1481" t="s">
        <v>200</v>
      </c>
      <c r="D167" s="1481">
        <v>21627.848003434952</v>
      </c>
      <c r="E167" s="1482" t="s">
        <v>200</v>
      </c>
      <c r="F167" s="1482">
        <v>22060.40496350365</v>
      </c>
      <c r="G167" s="1483" t="s">
        <v>73</v>
      </c>
      <c r="H167" s="1484" t="s">
        <v>200</v>
      </c>
      <c r="I167" s="1484" t="s">
        <v>73</v>
      </c>
      <c r="J167" s="1485" t="s">
        <v>73</v>
      </c>
      <c r="K167" s="1485">
        <v>4.2643923240938165E-2</v>
      </c>
      <c r="L167" s="1486" t="s">
        <v>73</v>
      </c>
    </row>
    <row r="168" spans="1:12">
      <c r="A168" s="1239" t="s">
        <v>85</v>
      </c>
      <c r="B168" s="1403" t="s">
        <v>25</v>
      </c>
      <c r="C168" s="1224" t="s">
        <v>200</v>
      </c>
      <c r="D168" s="1224" t="s">
        <v>200</v>
      </c>
      <c r="E168" s="1465" t="s">
        <v>200</v>
      </c>
      <c r="F168" s="1465" t="s">
        <v>200</v>
      </c>
      <c r="G168" s="1466" t="s">
        <v>73</v>
      </c>
      <c r="H168" s="1467" t="s">
        <v>200</v>
      </c>
      <c r="I168" s="1467" t="s">
        <v>73</v>
      </c>
      <c r="J168" s="1479" t="s">
        <v>73</v>
      </c>
      <c r="K168" s="1479">
        <v>4.2643923240938165E-2</v>
      </c>
      <c r="L168" s="1480" t="s">
        <v>73</v>
      </c>
    </row>
    <row r="169" spans="1:12">
      <c r="A169" s="1239" t="s">
        <v>85</v>
      </c>
      <c r="B169" s="1403" t="s">
        <v>26</v>
      </c>
      <c r="C169" s="1224" t="s">
        <v>73</v>
      </c>
      <c r="D169" s="1224">
        <v>21804.715686274511</v>
      </c>
      <c r="E169" s="1465" t="s">
        <v>73</v>
      </c>
      <c r="F169" s="1465">
        <v>22240.81</v>
      </c>
      <c r="G169" s="1466" t="s">
        <v>73</v>
      </c>
      <c r="H169" s="1467" t="s">
        <v>73</v>
      </c>
      <c r="I169" s="1467" t="s">
        <v>73</v>
      </c>
      <c r="J169" s="1479" t="s">
        <v>73</v>
      </c>
      <c r="K169" s="1479" t="s">
        <v>73</v>
      </c>
      <c r="L169" s="1480" t="s">
        <v>73</v>
      </c>
    </row>
    <row r="170" spans="1:12">
      <c r="A170" s="1255" t="s">
        <v>85</v>
      </c>
      <c r="B170" s="1404" t="s">
        <v>27</v>
      </c>
      <c r="C170" s="1481">
        <v>22278.63400390459</v>
      </c>
      <c r="D170" s="1481">
        <v>21934.996348884379</v>
      </c>
      <c r="E170" s="1482">
        <v>22724.206683982684</v>
      </c>
      <c r="F170" s="1482">
        <v>22373.696275862068</v>
      </c>
      <c r="G170" s="1483">
        <v>1.5666182458137894</v>
      </c>
      <c r="H170" s="1484">
        <v>231.04000000000002</v>
      </c>
      <c r="I170" s="1484">
        <v>-7.0528735632183874</v>
      </c>
      <c r="J170" s="1485">
        <v>42.857142857142854</v>
      </c>
      <c r="K170" s="1485">
        <v>0.14214641080312723</v>
      </c>
      <c r="L170" s="1486">
        <v>4.3596502313756558E-2</v>
      </c>
    </row>
    <row r="171" spans="1:12">
      <c r="A171" s="1239" t="s">
        <v>85</v>
      </c>
      <c r="B171" s="1403" t="s">
        <v>28</v>
      </c>
      <c r="C171" s="1224">
        <v>21972.707843137254</v>
      </c>
      <c r="D171" s="1224" t="s">
        <v>200</v>
      </c>
      <c r="E171" s="1465">
        <v>22412.162</v>
      </c>
      <c r="F171" s="1465" t="s">
        <v>200</v>
      </c>
      <c r="G171" s="1466" t="s">
        <v>73</v>
      </c>
      <c r="H171" s="1467">
        <v>231.3</v>
      </c>
      <c r="I171" s="1467" t="s">
        <v>73</v>
      </c>
      <c r="J171" s="1479" t="s">
        <v>73</v>
      </c>
      <c r="K171" s="1479">
        <v>0.11371712864250177</v>
      </c>
      <c r="L171" s="1480" t="s">
        <v>73</v>
      </c>
    </row>
    <row r="172" spans="1:12" ht="15.75" thickBot="1">
      <c r="A172" s="1405" t="s">
        <v>85</v>
      </c>
      <c r="B172" s="1406" t="s">
        <v>29</v>
      </c>
      <c r="C172" s="1225" t="s">
        <v>200</v>
      </c>
      <c r="D172" s="1225" t="s">
        <v>200</v>
      </c>
      <c r="E172" s="1487" t="s">
        <v>200</v>
      </c>
      <c r="F172" s="1487" t="s">
        <v>200</v>
      </c>
      <c r="G172" s="1488" t="s">
        <v>73</v>
      </c>
      <c r="H172" s="1479" t="s">
        <v>200</v>
      </c>
      <c r="I172" s="1479" t="s">
        <v>73</v>
      </c>
      <c r="J172" s="1479" t="s">
        <v>73</v>
      </c>
      <c r="K172" s="1479">
        <v>2.8429282160625444E-2</v>
      </c>
      <c r="L172" s="1480" t="s">
        <v>73</v>
      </c>
    </row>
    <row r="173" spans="1:12" ht="15.75" thickBot="1">
      <c r="A173" s="1393"/>
      <c r="B173" s="1401"/>
      <c r="C173" s="1453"/>
      <c r="D173" s="1453"/>
      <c r="E173" s="1453"/>
      <c r="F173" s="1453"/>
      <c r="G173" s="1454"/>
      <c r="H173" s="1451"/>
      <c r="I173" s="1451"/>
      <c r="J173" s="1451"/>
      <c r="K173" s="1451"/>
      <c r="L173" s="1455"/>
    </row>
    <row r="174" spans="1:12">
      <c r="A174" s="1255" t="s">
        <v>86</v>
      </c>
      <c r="B174" s="1402" t="s">
        <v>21</v>
      </c>
      <c r="C174" s="1473">
        <v>22827.861922434589</v>
      </c>
      <c r="D174" s="1473">
        <v>22716.839271344132</v>
      </c>
      <c r="E174" s="1474">
        <v>23284.419160883281</v>
      </c>
      <c r="F174" s="1474">
        <v>23171.176056771015</v>
      </c>
      <c r="G174" s="1475">
        <v>0.48872402434305379</v>
      </c>
      <c r="H174" s="1476">
        <v>415.75540983606555</v>
      </c>
      <c r="I174" s="1476">
        <v>-0.54999884319791692</v>
      </c>
      <c r="J174" s="1477">
        <v>-10.294117647058822</v>
      </c>
      <c r="K174" s="1477">
        <v>4.3354655294953801</v>
      </c>
      <c r="L174" s="1478">
        <v>-0.4512443114169109</v>
      </c>
    </row>
    <row r="175" spans="1:12">
      <c r="A175" s="1239" t="s">
        <v>86</v>
      </c>
      <c r="B175" s="1403" t="s">
        <v>22</v>
      </c>
      <c r="C175" s="1224">
        <v>23225.02156862745</v>
      </c>
      <c r="D175" s="1224">
        <v>22987.076470588236</v>
      </c>
      <c r="E175" s="1465">
        <v>23689.522000000001</v>
      </c>
      <c r="F175" s="1465">
        <v>23446.817999999999</v>
      </c>
      <c r="G175" s="1466">
        <v>1.0351255338784202</v>
      </c>
      <c r="H175" s="1467">
        <v>414.1</v>
      </c>
      <c r="I175" s="1467">
        <v>2.4154589371986168E-2</v>
      </c>
      <c r="J175" s="1479">
        <v>-5.5045871559633035</v>
      </c>
      <c r="K175" s="1479">
        <v>2.9282160625444207</v>
      </c>
      <c r="L175" s="1480">
        <v>-0.14090965898169472</v>
      </c>
    </row>
    <row r="176" spans="1:12">
      <c r="A176" s="1239" t="s">
        <v>86</v>
      </c>
      <c r="B176" s="1403" t="s">
        <v>23</v>
      </c>
      <c r="C176" s="1224">
        <v>22011.53137254902</v>
      </c>
      <c r="D176" s="1224">
        <v>22246.775490196076</v>
      </c>
      <c r="E176" s="1465">
        <v>22451.761999999999</v>
      </c>
      <c r="F176" s="1465">
        <v>22691.710999999999</v>
      </c>
      <c r="G176" s="1466">
        <v>-1.0574301779182738</v>
      </c>
      <c r="H176" s="1467">
        <v>419.2</v>
      </c>
      <c r="I176" s="1467">
        <v>-1.4342816835175223</v>
      </c>
      <c r="J176" s="1479">
        <v>-18.852459016393443</v>
      </c>
      <c r="K176" s="1479">
        <v>1.4072494669509594</v>
      </c>
      <c r="L176" s="1480">
        <v>-0.31033465243521552</v>
      </c>
    </row>
    <row r="177" spans="1:12">
      <c r="A177" s="1255" t="s">
        <v>86</v>
      </c>
      <c r="B177" s="1404" t="s">
        <v>24</v>
      </c>
      <c r="C177" s="1481">
        <v>22197.839116853251</v>
      </c>
      <c r="D177" s="1481">
        <v>22337.807970784921</v>
      </c>
      <c r="E177" s="1482">
        <v>22641.795899190318</v>
      </c>
      <c r="F177" s="1482">
        <v>22784.564130200619</v>
      </c>
      <c r="G177" s="1483">
        <v>-0.62660066786646873</v>
      </c>
      <c r="H177" s="1484">
        <v>366.75938967136148</v>
      </c>
      <c r="I177" s="1484">
        <v>-1.3650284495669081</v>
      </c>
      <c r="J177" s="1485">
        <v>6.6332916145181482</v>
      </c>
      <c r="K177" s="1485">
        <v>12.110874200426439</v>
      </c>
      <c r="L177" s="1486">
        <v>0.86210607428255592</v>
      </c>
    </row>
    <row r="178" spans="1:12">
      <c r="A178" s="1239" t="s">
        <v>86</v>
      </c>
      <c r="B178" s="1403" t="s">
        <v>25</v>
      </c>
      <c r="C178" s="1224">
        <v>22270.488235294117</v>
      </c>
      <c r="D178" s="1224">
        <v>22390.826470588236</v>
      </c>
      <c r="E178" s="1465">
        <v>22715.898000000001</v>
      </c>
      <c r="F178" s="1465">
        <v>22838.643</v>
      </c>
      <c r="G178" s="1466">
        <v>-0.53744436567443599</v>
      </c>
      <c r="H178" s="1467">
        <v>357.2</v>
      </c>
      <c r="I178" s="1467">
        <v>-0.94287298946201714</v>
      </c>
      <c r="J178" s="1479">
        <v>14.496314496314497</v>
      </c>
      <c r="K178" s="1479">
        <v>6.6240227434257282</v>
      </c>
      <c r="L178" s="1480">
        <v>0.89404949268660339</v>
      </c>
    </row>
    <row r="179" spans="1:12">
      <c r="A179" s="1239" t="s">
        <v>86</v>
      </c>
      <c r="B179" s="1403" t="s">
        <v>26</v>
      </c>
      <c r="C179" s="1224">
        <v>22115.02549019608</v>
      </c>
      <c r="D179" s="1224">
        <v>22286.045098039216</v>
      </c>
      <c r="E179" s="1465">
        <v>22557.326000000001</v>
      </c>
      <c r="F179" s="1465">
        <v>22731.766</v>
      </c>
      <c r="G179" s="1466">
        <v>-0.76738428505730127</v>
      </c>
      <c r="H179" s="1467">
        <v>378.3</v>
      </c>
      <c r="I179" s="1467">
        <v>-1.3559322033898276</v>
      </c>
      <c r="J179" s="1479">
        <v>-1.5306122448979591</v>
      </c>
      <c r="K179" s="1479">
        <v>5.4868514570007108</v>
      </c>
      <c r="L179" s="1480">
        <v>-3.1943418404048352E-2</v>
      </c>
    </row>
    <row r="180" spans="1:12">
      <c r="A180" s="1255" t="s">
        <v>86</v>
      </c>
      <c r="B180" s="1404" t="s">
        <v>27</v>
      </c>
      <c r="C180" s="1481">
        <v>21216.678373694038</v>
      </c>
      <c r="D180" s="1481">
        <v>21239.382456878568</v>
      </c>
      <c r="E180" s="1482">
        <v>21641.011941167919</v>
      </c>
      <c r="F180" s="1482">
        <v>21664.170106016139</v>
      </c>
      <c r="G180" s="1483">
        <v>-0.10689615496413407</v>
      </c>
      <c r="H180" s="1484">
        <v>324.20149253731341</v>
      </c>
      <c r="I180" s="1484">
        <v>-0.60487629878282745</v>
      </c>
      <c r="J180" s="1485">
        <v>8.8034188034188041</v>
      </c>
      <c r="K180" s="1485">
        <v>18.095238095238095</v>
      </c>
      <c r="L180" s="1486">
        <v>1.6233248191575669</v>
      </c>
    </row>
    <row r="181" spans="1:12">
      <c r="A181" s="1239" t="s">
        <v>86</v>
      </c>
      <c r="B181" s="1403" t="s">
        <v>28</v>
      </c>
      <c r="C181" s="1224">
        <v>21161.23725490196</v>
      </c>
      <c r="D181" s="1224">
        <v>21218.004901960787</v>
      </c>
      <c r="E181" s="1465">
        <v>21584.462</v>
      </c>
      <c r="F181" s="1465">
        <v>21642.365000000002</v>
      </c>
      <c r="G181" s="1466">
        <v>-0.26754469763356298</v>
      </c>
      <c r="H181" s="1467">
        <v>313.89999999999998</v>
      </c>
      <c r="I181" s="1467">
        <v>-0.79013906447534776</v>
      </c>
      <c r="J181" s="1479">
        <v>22.630834512022631</v>
      </c>
      <c r="K181" s="1479">
        <v>12.32409381663113</v>
      </c>
      <c r="L181" s="1480">
        <v>2.3705530592046902</v>
      </c>
    </row>
    <row r="182" spans="1:12" ht="15.75" thickBot="1">
      <c r="A182" s="1405" t="s">
        <v>86</v>
      </c>
      <c r="B182" s="1406" t="s">
        <v>29</v>
      </c>
      <c r="C182" s="1225">
        <v>21324.01862745098</v>
      </c>
      <c r="D182" s="1225">
        <v>21269.660784313724</v>
      </c>
      <c r="E182" s="1487">
        <v>21750.499</v>
      </c>
      <c r="F182" s="1487">
        <v>21695.054</v>
      </c>
      <c r="G182" s="1488">
        <v>0.25556516245592065</v>
      </c>
      <c r="H182" s="1479">
        <v>346.2</v>
      </c>
      <c r="I182" s="1479">
        <v>1.4951627088830153</v>
      </c>
      <c r="J182" s="1479">
        <v>-12.311015118790497</v>
      </c>
      <c r="K182" s="1479">
        <v>5.7711442786069647</v>
      </c>
      <c r="L182" s="1480">
        <v>-0.74722824004712418</v>
      </c>
    </row>
    <row r="183" spans="1:12" ht="15.75" thickBot="1">
      <c r="A183" s="1407"/>
      <c r="B183" s="1408"/>
      <c r="C183" s="1489"/>
      <c r="D183" s="1489"/>
      <c r="E183" s="1489"/>
      <c r="F183" s="1489"/>
      <c r="G183" s="1490"/>
      <c r="H183" s="1491"/>
      <c r="I183" s="1491"/>
      <c r="J183" s="1491"/>
      <c r="K183" s="1491"/>
      <c r="L183" s="1492"/>
    </row>
    <row r="184" spans="1:12">
      <c r="A184" s="1239" t="s">
        <v>87</v>
      </c>
      <c r="B184" s="1409" t="s">
        <v>26</v>
      </c>
      <c r="C184" s="1493">
        <v>22145.310784313726</v>
      </c>
      <c r="D184" s="1493">
        <v>22443.633333333335</v>
      </c>
      <c r="E184" s="1494">
        <v>22588.217000000001</v>
      </c>
      <c r="F184" s="1494">
        <v>22892.506000000001</v>
      </c>
      <c r="G184" s="1495">
        <v>-1.3292079076008572</v>
      </c>
      <c r="H184" s="1496">
        <v>418.3</v>
      </c>
      <c r="I184" s="1496">
        <v>1.2342691190706734</v>
      </c>
      <c r="J184" s="1496">
        <v>-19.26605504587156</v>
      </c>
      <c r="K184" s="1496">
        <v>2.5017768301350394</v>
      </c>
      <c r="L184" s="1497">
        <v>-0.56734889139107603</v>
      </c>
    </row>
    <row r="185" spans="1:12" ht="15.75" thickBot="1">
      <c r="A185" s="1405" t="s">
        <v>87</v>
      </c>
      <c r="B185" s="1406" t="s">
        <v>29</v>
      </c>
      <c r="C185" s="1225">
        <v>21403.27156862745</v>
      </c>
      <c r="D185" s="1225">
        <v>21426.686274509804</v>
      </c>
      <c r="E185" s="1487">
        <v>21831.337</v>
      </c>
      <c r="F185" s="1487">
        <v>21855.22</v>
      </c>
      <c r="G185" s="1488">
        <v>-0.10927824107925535</v>
      </c>
      <c r="H185" s="1479">
        <v>375.9</v>
      </c>
      <c r="I185" s="1479">
        <v>-0.29177718832891847</v>
      </c>
      <c r="J185" s="1479">
        <v>-28.481012658227851</v>
      </c>
      <c r="K185" s="1479">
        <v>3.212508884150675</v>
      </c>
      <c r="L185" s="1480">
        <v>-1.2363155562266304</v>
      </c>
    </row>
    <row r="186" spans="1:12" ht="15.75" thickBot="1">
      <c r="A186" s="1407"/>
      <c r="B186" s="1408"/>
      <c r="C186" s="1489"/>
      <c r="D186" s="1489"/>
      <c r="E186" s="1489"/>
      <c r="F186" s="1489"/>
      <c r="G186" s="1490"/>
      <c r="H186" s="1491"/>
      <c r="I186" s="1491"/>
      <c r="J186" s="1491"/>
      <c r="K186" s="1491"/>
      <c r="L186" s="1492"/>
    </row>
    <row r="187" spans="1:12">
      <c r="A187" s="1255" t="s">
        <v>88</v>
      </c>
      <c r="B187" s="1402" t="s">
        <v>21</v>
      </c>
      <c r="C187" s="1473" t="s">
        <v>73</v>
      </c>
      <c r="D187" s="1473" t="s">
        <v>73</v>
      </c>
      <c r="E187" s="1474" t="s">
        <v>73</v>
      </c>
      <c r="F187" s="1474" t="s">
        <v>73</v>
      </c>
      <c r="G187" s="1475" t="s">
        <v>73</v>
      </c>
      <c r="H187" s="1476" t="s">
        <v>73</v>
      </c>
      <c r="I187" s="1476" t="s">
        <v>73</v>
      </c>
      <c r="J187" s="1477" t="s">
        <v>73</v>
      </c>
      <c r="K187" s="1477" t="s">
        <v>73</v>
      </c>
      <c r="L187" s="1478" t="s">
        <v>73</v>
      </c>
    </row>
    <row r="188" spans="1:12">
      <c r="A188" s="1240" t="s">
        <v>88</v>
      </c>
      <c r="B188" s="1403" t="s">
        <v>22</v>
      </c>
      <c r="C188" s="1224" t="s">
        <v>73</v>
      </c>
      <c r="D188" s="1224" t="s">
        <v>73</v>
      </c>
      <c r="E188" s="1465" t="s">
        <v>73</v>
      </c>
      <c r="F188" s="1465" t="s">
        <v>73</v>
      </c>
      <c r="G188" s="1466" t="s">
        <v>73</v>
      </c>
      <c r="H188" s="1467" t="s">
        <v>73</v>
      </c>
      <c r="I188" s="1467" t="s">
        <v>73</v>
      </c>
      <c r="J188" s="1479" t="s">
        <v>73</v>
      </c>
      <c r="K188" s="1479" t="s">
        <v>73</v>
      </c>
      <c r="L188" s="1480" t="s">
        <v>73</v>
      </c>
    </row>
    <row r="189" spans="1:12">
      <c r="A189" s="1240" t="s">
        <v>88</v>
      </c>
      <c r="B189" s="1403" t="s">
        <v>23</v>
      </c>
      <c r="C189" s="1224" t="s">
        <v>73</v>
      </c>
      <c r="D189" s="1224" t="s">
        <v>73</v>
      </c>
      <c r="E189" s="1465" t="s">
        <v>73</v>
      </c>
      <c r="F189" s="1465" t="s">
        <v>73</v>
      </c>
      <c r="G189" s="1466" t="s">
        <v>73</v>
      </c>
      <c r="H189" s="1467" t="s">
        <v>73</v>
      </c>
      <c r="I189" s="1467" t="s">
        <v>73</v>
      </c>
      <c r="J189" s="1479" t="s">
        <v>73</v>
      </c>
      <c r="K189" s="1479" t="s">
        <v>73</v>
      </c>
      <c r="L189" s="1480" t="s">
        <v>73</v>
      </c>
    </row>
    <row r="190" spans="1:12">
      <c r="A190" s="1240" t="s">
        <v>88</v>
      </c>
      <c r="B190" s="1403" t="s">
        <v>30</v>
      </c>
      <c r="C190" s="1224" t="s">
        <v>73</v>
      </c>
      <c r="D190" s="1224" t="s">
        <v>73</v>
      </c>
      <c r="E190" s="1465" t="s">
        <v>73</v>
      </c>
      <c r="F190" s="1465" t="s">
        <v>73</v>
      </c>
      <c r="G190" s="1466" t="s">
        <v>73</v>
      </c>
      <c r="H190" s="1467" t="s">
        <v>73</v>
      </c>
      <c r="I190" s="1467" t="s">
        <v>73</v>
      </c>
      <c r="J190" s="1479" t="s">
        <v>73</v>
      </c>
      <c r="K190" s="1479" t="s">
        <v>73</v>
      </c>
      <c r="L190" s="1480" t="s">
        <v>73</v>
      </c>
    </row>
    <row r="191" spans="1:12">
      <c r="A191" s="1254" t="s">
        <v>88</v>
      </c>
      <c r="B191" s="1404" t="s">
        <v>24</v>
      </c>
      <c r="C191" s="1481" t="s">
        <v>73</v>
      </c>
      <c r="D191" s="1481" t="s">
        <v>200</v>
      </c>
      <c r="E191" s="1482" t="s">
        <v>73</v>
      </c>
      <c r="F191" s="1482" t="s">
        <v>200</v>
      </c>
      <c r="G191" s="1483" t="s">
        <v>73</v>
      </c>
      <c r="H191" s="1484" t="s">
        <v>73</v>
      </c>
      <c r="I191" s="1484" t="s">
        <v>73</v>
      </c>
      <c r="J191" s="1485" t="s">
        <v>73</v>
      </c>
      <c r="K191" s="1485" t="s">
        <v>73</v>
      </c>
      <c r="L191" s="1486" t="s">
        <v>73</v>
      </c>
    </row>
    <row r="192" spans="1:12">
      <c r="A192" s="1240" t="s">
        <v>88</v>
      </c>
      <c r="B192" s="1403" t="s">
        <v>26</v>
      </c>
      <c r="C192" s="1224" t="s">
        <v>73</v>
      </c>
      <c r="D192" s="1224" t="s">
        <v>200</v>
      </c>
      <c r="E192" s="1465" t="s">
        <v>73</v>
      </c>
      <c r="F192" s="1465" t="s">
        <v>200</v>
      </c>
      <c r="G192" s="1466" t="s">
        <v>73</v>
      </c>
      <c r="H192" s="1467" t="s">
        <v>73</v>
      </c>
      <c r="I192" s="1467" t="s">
        <v>73</v>
      </c>
      <c r="J192" s="1479" t="s">
        <v>73</v>
      </c>
      <c r="K192" s="1479" t="s">
        <v>73</v>
      </c>
      <c r="L192" s="1480" t="s">
        <v>73</v>
      </c>
    </row>
    <row r="193" spans="1:12">
      <c r="A193" s="1240" t="s">
        <v>88</v>
      </c>
      <c r="B193" s="1403" t="s">
        <v>31</v>
      </c>
      <c r="C193" s="1224" t="s">
        <v>73</v>
      </c>
      <c r="D193" s="1224" t="s">
        <v>73</v>
      </c>
      <c r="E193" s="1465" t="s">
        <v>73</v>
      </c>
      <c r="F193" s="1465" t="s">
        <v>73</v>
      </c>
      <c r="G193" s="1466" t="s">
        <v>73</v>
      </c>
      <c r="H193" s="1467" t="s">
        <v>73</v>
      </c>
      <c r="I193" s="1467" t="s">
        <v>73</v>
      </c>
      <c r="J193" s="1479" t="s">
        <v>73</v>
      </c>
      <c r="K193" s="1479" t="s">
        <v>73</v>
      </c>
      <c r="L193" s="1480" t="s">
        <v>73</v>
      </c>
    </row>
    <row r="194" spans="1:12">
      <c r="A194" s="1254" t="s">
        <v>88</v>
      </c>
      <c r="B194" s="1404" t="s">
        <v>27</v>
      </c>
      <c r="C194" s="1481" t="s">
        <v>73</v>
      </c>
      <c r="D194" s="1481" t="s">
        <v>200</v>
      </c>
      <c r="E194" s="1482" t="s">
        <v>73</v>
      </c>
      <c r="F194" s="1482" t="s">
        <v>200</v>
      </c>
      <c r="G194" s="1483" t="s">
        <v>73</v>
      </c>
      <c r="H194" s="1484" t="s">
        <v>73</v>
      </c>
      <c r="I194" s="1484" t="s">
        <v>73</v>
      </c>
      <c r="J194" s="1485" t="s">
        <v>73</v>
      </c>
      <c r="K194" s="1485" t="s">
        <v>73</v>
      </c>
      <c r="L194" s="1486" t="s">
        <v>73</v>
      </c>
    </row>
    <row r="195" spans="1:12">
      <c r="A195" s="1240" t="s">
        <v>88</v>
      </c>
      <c r="B195" s="1403" t="s">
        <v>29</v>
      </c>
      <c r="C195" s="1224" t="s">
        <v>73</v>
      </c>
      <c r="D195" s="1224" t="s">
        <v>200</v>
      </c>
      <c r="E195" s="1465" t="s">
        <v>73</v>
      </c>
      <c r="F195" s="1465" t="s">
        <v>200</v>
      </c>
      <c r="G195" s="1466" t="s">
        <v>73</v>
      </c>
      <c r="H195" s="1467" t="s">
        <v>73</v>
      </c>
      <c r="I195" s="1467" t="s">
        <v>73</v>
      </c>
      <c r="J195" s="1479" t="s">
        <v>73</v>
      </c>
      <c r="K195" s="1479" t="s">
        <v>73</v>
      </c>
      <c r="L195" s="1480" t="s">
        <v>73</v>
      </c>
    </row>
    <row r="196" spans="1:12" ht="15.75" thickBot="1">
      <c r="A196" s="1410" t="s">
        <v>88</v>
      </c>
      <c r="B196" s="1403" t="s">
        <v>32</v>
      </c>
      <c r="C196" s="1225" t="s">
        <v>73</v>
      </c>
      <c r="D196" s="1225" t="s">
        <v>73</v>
      </c>
      <c r="E196" s="1487" t="s">
        <v>73</v>
      </c>
      <c r="F196" s="1487" t="s">
        <v>73</v>
      </c>
      <c r="G196" s="1488" t="s">
        <v>73</v>
      </c>
      <c r="H196" s="1479" t="s">
        <v>73</v>
      </c>
      <c r="I196" s="1479" t="s">
        <v>73</v>
      </c>
      <c r="J196" s="1479" t="s">
        <v>73</v>
      </c>
      <c r="K196" s="1479" t="s">
        <v>73</v>
      </c>
      <c r="L196" s="1480" t="s">
        <v>73</v>
      </c>
    </row>
    <row r="197" spans="1:12" ht="15.75" thickBot="1">
      <c r="A197" s="1407"/>
      <c r="B197" s="1408"/>
      <c r="C197" s="1489"/>
      <c r="D197" s="1489"/>
      <c r="E197" s="1489"/>
      <c r="F197" s="1489"/>
      <c r="G197" s="1490"/>
      <c r="H197" s="1491"/>
      <c r="I197" s="1491"/>
      <c r="J197" s="1491"/>
      <c r="K197" s="1491"/>
      <c r="L197" s="1492"/>
    </row>
    <row r="198" spans="1:12">
      <c r="A198" s="1255" t="s">
        <v>20</v>
      </c>
      <c r="B198" s="1402" t="s">
        <v>24</v>
      </c>
      <c r="C198" s="1473">
        <v>19358.682544918727</v>
      </c>
      <c r="D198" s="1473">
        <v>19349.43651299824</v>
      </c>
      <c r="E198" s="1474">
        <v>19745.856195817101</v>
      </c>
      <c r="F198" s="1474">
        <v>19736.425243258203</v>
      </c>
      <c r="G198" s="1475">
        <v>4.7784502221948105E-2</v>
      </c>
      <c r="H198" s="1476">
        <v>360.38497536945812</v>
      </c>
      <c r="I198" s="1476">
        <v>0.89356540066634782</v>
      </c>
      <c r="J198" s="1477">
        <v>14.689265536723164</v>
      </c>
      <c r="K198" s="1477">
        <v>5.7711442786069647</v>
      </c>
      <c r="L198" s="1478">
        <v>0.78733462071593241</v>
      </c>
    </row>
    <row r="199" spans="1:12">
      <c r="A199" s="1239" t="s">
        <v>20</v>
      </c>
      <c r="B199" s="1403" t="s">
        <v>25</v>
      </c>
      <c r="C199" s="1224">
        <v>18949.604901960785</v>
      </c>
      <c r="D199" s="1224">
        <v>19170.730392156864</v>
      </c>
      <c r="E199" s="1465">
        <v>19328.597000000002</v>
      </c>
      <c r="F199" s="1465">
        <v>19554.145</v>
      </c>
      <c r="G199" s="1466">
        <v>-1.1534536539439535</v>
      </c>
      <c r="H199" s="1467">
        <v>329.3</v>
      </c>
      <c r="I199" s="1467">
        <v>1.8873762376237697</v>
      </c>
      <c r="J199" s="1479">
        <v>6.4102564102564097</v>
      </c>
      <c r="K199" s="1479">
        <v>1.179815209665956</v>
      </c>
      <c r="L199" s="1480">
        <v>8.1687657927254076E-2</v>
      </c>
    </row>
    <row r="200" spans="1:12">
      <c r="A200" s="1239" t="s">
        <v>20</v>
      </c>
      <c r="B200" s="1403" t="s">
        <v>26</v>
      </c>
      <c r="C200" s="1224">
        <v>19374.551960784316</v>
      </c>
      <c r="D200" s="1224">
        <v>19777.999019607843</v>
      </c>
      <c r="E200" s="1465">
        <v>19762.043000000001</v>
      </c>
      <c r="F200" s="1465">
        <v>20173.559000000001</v>
      </c>
      <c r="G200" s="1466">
        <v>-2.039878040359659</v>
      </c>
      <c r="H200" s="1467">
        <v>348.4</v>
      </c>
      <c r="I200" s="1467">
        <v>-1.1631205673758929</v>
      </c>
      <c r="J200" s="1479">
        <v>29.166666666666668</v>
      </c>
      <c r="K200" s="1479">
        <v>2.2032693674484722</v>
      </c>
      <c r="L200" s="1480">
        <v>0.51384236477354595</v>
      </c>
    </row>
    <row r="201" spans="1:12">
      <c r="A201" s="1239" t="s">
        <v>20</v>
      </c>
      <c r="B201" s="1403" t="s">
        <v>31</v>
      </c>
      <c r="C201" s="1224">
        <v>19517.549019607843</v>
      </c>
      <c r="D201" s="1224">
        <v>19118.302941176473</v>
      </c>
      <c r="E201" s="1465">
        <v>19907.900000000001</v>
      </c>
      <c r="F201" s="1465">
        <v>19500.669000000002</v>
      </c>
      <c r="G201" s="1466">
        <v>2.0882924580690014</v>
      </c>
      <c r="H201" s="1467">
        <v>386.8</v>
      </c>
      <c r="I201" s="1467">
        <v>2.3822128110111169</v>
      </c>
      <c r="J201" s="1479">
        <v>7.6923076923076925</v>
      </c>
      <c r="K201" s="1479">
        <v>2.3880597014925375</v>
      </c>
      <c r="L201" s="1480">
        <v>0.19180459801513372</v>
      </c>
    </row>
    <row r="202" spans="1:12">
      <c r="A202" s="1255" t="s">
        <v>20</v>
      </c>
      <c r="B202" s="1404" t="s">
        <v>27</v>
      </c>
      <c r="C202" s="1481">
        <v>18610.459442977266</v>
      </c>
      <c r="D202" s="1481">
        <v>18752.122098329532</v>
      </c>
      <c r="E202" s="1482">
        <v>18982.668631836812</v>
      </c>
      <c r="F202" s="1482">
        <v>19127.164540296122</v>
      </c>
      <c r="G202" s="1483">
        <v>-0.75544866127383203</v>
      </c>
      <c r="H202" s="1484">
        <v>307.55157534246575</v>
      </c>
      <c r="I202" s="1484">
        <v>-0.15958032202061345</v>
      </c>
      <c r="J202" s="1485">
        <v>-2.9255319148936172</v>
      </c>
      <c r="K202" s="1485">
        <v>20.753375977256574</v>
      </c>
      <c r="L202" s="1486">
        <v>-0.42077578960249795</v>
      </c>
    </row>
    <row r="203" spans="1:12">
      <c r="A203" s="1239" t="s">
        <v>20</v>
      </c>
      <c r="B203" s="1403" t="s">
        <v>28</v>
      </c>
      <c r="C203" s="1224">
        <v>18032.392156862745</v>
      </c>
      <c r="D203" s="1224">
        <v>18387.404901960781</v>
      </c>
      <c r="E203" s="1465">
        <v>18393.04</v>
      </c>
      <c r="F203" s="1465">
        <v>18755.152999999998</v>
      </c>
      <c r="G203" s="1466">
        <v>-1.9307387148481145</v>
      </c>
      <c r="H203" s="1467">
        <v>275.39999999999998</v>
      </c>
      <c r="I203" s="1467">
        <v>-1.748127006778464</v>
      </c>
      <c r="J203" s="1479">
        <v>3.958333333333333</v>
      </c>
      <c r="K203" s="1479">
        <v>7.0931058990760478</v>
      </c>
      <c r="L203" s="1480">
        <v>0.33539788837634266</v>
      </c>
    </row>
    <row r="204" spans="1:12">
      <c r="A204" s="1239" t="s">
        <v>20</v>
      </c>
      <c r="B204" s="1403" t="s">
        <v>29</v>
      </c>
      <c r="C204" s="1224">
        <v>18755.925490196081</v>
      </c>
      <c r="D204" s="1224">
        <v>18827.383333333335</v>
      </c>
      <c r="E204" s="1465">
        <v>19131.044000000002</v>
      </c>
      <c r="F204" s="1465">
        <v>19203.931</v>
      </c>
      <c r="G204" s="1466">
        <v>-0.37954208437844733</v>
      </c>
      <c r="H204" s="1467">
        <v>313.89999999999998</v>
      </c>
      <c r="I204" s="1467">
        <v>3.5631804684922317</v>
      </c>
      <c r="J204" s="1479">
        <v>-3.4369885433715219</v>
      </c>
      <c r="K204" s="1479">
        <v>8.3866382373845063</v>
      </c>
      <c r="L204" s="1480">
        <v>-0.2153609179019913</v>
      </c>
    </row>
    <row r="205" spans="1:12">
      <c r="A205" s="1239" t="s">
        <v>20</v>
      </c>
      <c r="B205" s="1403" t="s">
        <v>32</v>
      </c>
      <c r="C205" s="1224">
        <v>19025.823529411766</v>
      </c>
      <c r="D205" s="1224">
        <v>18996.841176470585</v>
      </c>
      <c r="E205" s="1465">
        <v>19406.34</v>
      </c>
      <c r="F205" s="1465">
        <v>19376.777999999998</v>
      </c>
      <c r="G205" s="1466">
        <v>0.15256406405647893</v>
      </c>
      <c r="H205" s="1467">
        <v>340.7</v>
      </c>
      <c r="I205" s="1467">
        <v>-1.9850402761795265</v>
      </c>
      <c r="J205" s="1479">
        <v>-10.16949152542373</v>
      </c>
      <c r="K205" s="1479">
        <v>5.2736318407960194</v>
      </c>
      <c r="L205" s="1480">
        <v>-0.54081276007685108</v>
      </c>
    </row>
    <row r="206" spans="1:12">
      <c r="A206" s="1255" t="s">
        <v>20</v>
      </c>
      <c r="B206" s="1404" t="s">
        <v>33</v>
      </c>
      <c r="C206" s="1481">
        <v>15700.363749951375</v>
      </c>
      <c r="D206" s="1481">
        <v>15661.953691922072</v>
      </c>
      <c r="E206" s="1482">
        <v>16014.371024950404</v>
      </c>
      <c r="F206" s="1482">
        <v>15975.192765760514</v>
      </c>
      <c r="G206" s="1483">
        <v>0.24524435957893678</v>
      </c>
      <c r="H206" s="1484">
        <v>230.75633802816901</v>
      </c>
      <c r="I206" s="1484">
        <v>-1.2842003070082839</v>
      </c>
      <c r="J206" s="1485">
        <v>-3.2367972742759794</v>
      </c>
      <c r="K206" s="1485">
        <v>8.0739161336176259</v>
      </c>
      <c r="L206" s="1486">
        <v>-0.19019762113388694</v>
      </c>
    </row>
    <row r="207" spans="1:12">
      <c r="A207" s="1239" t="s">
        <v>20</v>
      </c>
      <c r="B207" s="1403" t="s">
        <v>74</v>
      </c>
      <c r="C207" s="1224">
        <v>15045.979411764705</v>
      </c>
      <c r="D207" s="1224">
        <v>15194.289215686273</v>
      </c>
      <c r="E207" s="1465">
        <v>15346.898999999999</v>
      </c>
      <c r="F207" s="1465">
        <v>15498.174999999999</v>
      </c>
      <c r="G207" s="1466">
        <v>-0.97608912017059979</v>
      </c>
      <c r="H207" s="1467">
        <v>219.4</v>
      </c>
      <c r="I207" s="1467">
        <v>-1.1711711711711685</v>
      </c>
      <c r="J207" s="1479">
        <v>5.8823529411764701</v>
      </c>
      <c r="K207" s="1479">
        <v>5.6289978678038377</v>
      </c>
      <c r="L207" s="1480">
        <v>0.36361704280031759</v>
      </c>
    </row>
    <row r="208" spans="1:12">
      <c r="A208" s="1239" t="s">
        <v>20</v>
      </c>
      <c r="B208" s="1403" t="s">
        <v>34</v>
      </c>
      <c r="C208" s="1224">
        <v>17281.619607843139</v>
      </c>
      <c r="D208" s="1224">
        <v>16240.235294117647</v>
      </c>
      <c r="E208" s="1465">
        <v>17627.252</v>
      </c>
      <c r="F208" s="1465">
        <v>16565.04</v>
      </c>
      <c r="G208" s="1466">
        <v>6.4123720799949737</v>
      </c>
      <c r="H208" s="1467">
        <v>252</v>
      </c>
      <c r="I208" s="1467">
        <v>1.7359709325797383</v>
      </c>
      <c r="J208" s="1479">
        <v>-19.298245614035086</v>
      </c>
      <c r="K208" s="1479">
        <v>1.9616204690831558</v>
      </c>
      <c r="L208" s="1480">
        <v>-0.44581300972861371</v>
      </c>
    </row>
    <row r="209" spans="1:12" ht="15.75" thickBot="1">
      <c r="A209" s="1239" t="s">
        <v>20</v>
      </c>
      <c r="B209" s="1403" t="s">
        <v>35</v>
      </c>
      <c r="C209" s="1224">
        <v>15899.369607843137</v>
      </c>
      <c r="D209" s="1224">
        <v>16873.23823529412</v>
      </c>
      <c r="E209" s="1465">
        <v>16217.357</v>
      </c>
      <c r="F209" s="1465">
        <v>17210.703000000001</v>
      </c>
      <c r="G209" s="1466">
        <v>-5.7716759158530673</v>
      </c>
      <c r="H209" s="1467">
        <v>276.8</v>
      </c>
      <c r="I209" s="1467">
        <v>-1.7394391196308048</v>
      </c>
      <c r="J209" s="1479">
        <v>-19.047619047619047</v>
      </c>
      <c r="K209" s="1479">
        <v>0.48329779673063256</v>
      </c>
      <c r="L209" s="1480">
        <v>-0.1080016542055916</v>
      </c>
    </row>
    <row r="210" spans="1:12" ht="15.75" thickBot="1">
      <c r="A210" s="1407"/>
      <c r="B210" s="1408"/>
      <c r="C210" s="1489"/>
      <c r="D210" s="1489"/>
      <c r="E210" s="1489"/>
      <c r="F210" s="1489"/>
      <c r="G210" s="1490"/>
      <c r="H210" s="1491"/>
      <c r="I210" s="1491"/>
      <c r="J210" s="1491"/>
      <c r="K210" s="1491"/>
      <c r="L210" s="1492"/>
    </row>
    <row r="211" spans="1:12">
      <c r="A211" s="1255" t="s">
        <v>89</v>
      </c>
      <c r="B211" s="1404" t="s">
        <v>21</v>
      </c>
      <c r="C211" s="1481">
        <v>23295.42575776477</v>
      </c>
      <c r="D211" s="1481">
        <v>23303.353653873917</v>
      </c>
      <c r="E211" s="1482">
        <v>23761.334272920067</v>
      </c>
      <c r="F211" s="1482">
        <v>23769.420726951397</v>
      </c>
      <c r="G211" s="1483">
        <v>-3.4020408508153202E-2</v>
      </c>
      <c r="H211" s="1484">
        <v>342.46983240223466</v>
      </c>
      <c r="I211" s="1484">
        <v>-0.64230585346352786</v>
      </c>
      <c r="J211" s="1485">
        <v>-9.1370558375634516</v>
      </c>
      <c r="K211" s="1485">
        <v>2.5444207533759773</v>
      </c>
      <c r="L211" s="1486">
        <v>-0.22905524268202626</v>
      </c>
    </row>
    <row r="212" spans="1:12">
      <c r="A212" s="1239" t="s">
        <v>89</v>
      </c>
      <c r="B212" s="1403" t="s">
        <v>22</v>
      </c>
      <c r="C212" s="1224">
        <v>22701.343137254902</v>
      </c>
      <c r="D212" s="1224">
        <v>23334.227450980394</v>
      </c>
      <c r="E212" s="1465">
        <v>23155.37</v>
      </c>
      <c r="F212" s="1465">
        <v>23800.912</v>
      </c>
      <c r="G212" s="1466">
        <v>-2.7122574126571335</v>
      </c>
      <c r="H212" s="1467">
        <v>337.2</v>
      </c>
      <c r="I212" s="1467">
        <v>0.38701994641262621</v>
      </c>
      <c r="J212" s="1479">
        <v>-21.875</v>
      </c>
      <c r="K212" s="1479">
        <v>0.35536602700781805</v>
      </c>
      <c r="L212" s="1480">
        <v>-9.5147840372162229E-2</v>
      </c>
    </row>
    <row r="213" spans="1:12">
      <c r="A213" s="1239" t="s">
        <v>89</v>
      </c>
      <c r="B213" s="1403" t="s">
        <v>23</v>
      </c>
      <c r="C213" s="1224">
        <v>23386.211764705884</v>
      </c>
      <c r="D213" s="1224">
        <v>23284.415686274508</v>
      </c>
      <c r="E213" s="1465">
        <v>23853.936000000002</v>
      </c>
      <c r="F213" s="1465">
        <v>23750.103999999999</v>
      </c>
      <c r="G213" s="1466">
        <v>0.43718545400896835</v>
      </c>
      <c r="H213" s="1467">
        <v>338.3</v>
      </c>
      <c r="I213" s="1467">
        <v>-0.9370424597364535</v>
      </c>
      <c r="J213" s="1479">
        <v>-18.627450980392158</v>
      </c>
      <c r="K213" s="1479">
        <v>1.179815209665956</v>
      </c>
      <c r="L213" s="1480">
        <v>-0.25619774260773132</v>
      </c>
    </row>
    <row r="214" spans="1:12">
      <c r="A214" s="1239" t="s">
        <v>89</v>
      </c>
      <c r="B214" s="1403" t="s">
        <v>30</v>
      </c>
      <c r="C214" s="1224">
        <v>23394.612745098038</v>
      </c>
      <c r="D214" s="1224">
        <v>23318.036274509803</v>
      </c>
      <c r="E214" s="1465">
        <v>23862.505000000001</v>
      </c>
      <c r="F214" s="1465">
        <v>23784.397000000001</v>
      </c>
      <c r="G214" s="1466">
        <v>0.32840016923700094</v>
      </c>
      <c r="H214" s="1467">
        <v>349.2</v>
      </c>
      <c r="I214" s="1467">
        <v>-1.4394580863674915</v>
      </c>
      <c r="J214" s="1479">
        <v>12.698412698412698</v>
      </c>
      <c r="K214" s="1479">
        <v>1.0092395167022032</v>
      </c>
      <c r="L214" s="1480">
        <v>0.12229034029786712</v>
      </c>
    </row>
    <row r="215" spans="1:12">
      <c r="A215" s="1255" t="s">
        <v>89</v>
      </c>
      <c r="B215" s="1404" t="s">
        <v>24</v>
      </c>
      <c r="C215" s="1481">
        <v>22883.544974190605</v>
      </c>
      <c r="D215" s="1481">
        <v>22863.745475385283</v>
      </c>
      <c r="E215" s="1482">
        <v>23341.215873674417</v>
      </c>
      <c r="F215" s="1482">
        <v>23321.020384892989</v>
      </c>
      <c r="G215" s="1483">
        <v>8.6597792241159724E-2</v>
      </c>
      <c r="H215" s="1484">
        <v>307.55278969957078</v>
      </c>
      <c r="I215" s="1484">
        <v>-0.26176529687533096</v>
      </c>
      <c r="J215" s="1485">
        <v>8.0370942812982999</v>
      </c>
      <c r="K215" s="1485">
        <v>9.9360341151385931</v>
      </c>
      <c r="L215" s="1486">
        <v>0.82720685904961755</v>
      </c>
    </row>
    <row r="216" spans="1:12">
      <c r="A216" s="1239" t="s">
        <v>89</v>
      </c>
      <c r="B216" s="1403" t="s">
        <v>25</v>
      </c>
      <c r="C216" s="1224">
        <v>22394.677450980391</v>
      </c>
      <c r="D216" s="1224">
        <v>22193.361764705882</v>
      </c>
      <c r="E216" s="1465">
        <v>22842.571</v>
      </c>
      <c r="F216" s="1465">
        <v>22637.228999999999</v>
      </c>
      <c r="G216" s="1466">
        <v>0.90709865593532035</v>
      </c>
      <c r="H216" s="1467">
        <v>279.39999999999998</v>
      </c>
      <c r="I216" s="1467">
        <v>1.4892844169996244</v>
      </c>
      <c r="J216" s="1479">
        <v>28.571428571428569</v>
      </c>
      <c r="K216" s="1479">
        <v>1.279317697228145</v>
      </c>
      <c r="L216" s="1480">
        <v>0.29381861233443807</v>
      </c>
    </row>
    <row r="217" spans="1:12">
      <c r="A217" s="1239" t="s">
        <v>89</v>
      </c>
      <c r="B217" s="1403" t="s">
        <v>26</v>
      </c>
      <c r="C217" s="1224">
        <v>23056.679411764704</v>
      </c>
      <c r="D217" s="1224">
        <v>23018.847058823529</v>
      </c>
      <c r="E217" s="1465">
        <v>23517.812999999998</v>
      </c>
      <c r="F217" s="1465">
        <v>23479.223999999998</v>
      </c>
      <c r="G217" s="1466">
        <v>0.16435381339689908</v>
      </c>
      <c r="H217" s="1467">
        <v>300.89999999999998</v>
      </c>
      <c r="I217" s="1467">
        <v>-0.26516407026848243</v>
      </c>
      <c r="J217" s="1479">
        <v>7.3015873015873023</v>
      </c>
      <c r="K217" s="1479">
        <v>4.8045486851456998</v>
      </c>
      <c r="L217" s="1480">
        <v>0.36980280312401881</v>
      </c>
    </row>
    <row r="218" spans="1:12">
      <c r="A218" s="1239" t="s">
        <v>89</v>
      </c>
      <c r="B218" s="1403" t="s">
        <v>31</v>
      </c>
      <c r="C218" s="1224">
        <v>22823.249019607843</v>
      </c>
      <c r="D218" s="1224">
        <v>22842.353921568629</v>
      </c>
      <c r="E218" s="1465">
        <v>23279.714</v>
      </c>
      <c r="F218" s="1465">
        <v>23299.201000000001</v>
      </c>
      <c r="G218" s="1466">
        <v>-8.3638061236524758E-2</v>
      </c>
      <c r="H218" s="1467">
        <v>325.2</v>
      </c>
      <c r="I218" s="1467">
        <v>0</v>
      </c>
      <c r="J218" s="1479">
        <v>3.4351145038167941</v>
      </c>
      <c r="K218" s="1479">
        <v>3.8521677327647477</v>
      </c>
      <c r="L218" s="1480">
        <v>0.16358544359115923</v>
      </c>
    </row>
    <row r="219" spans="1:12">
      <c r="A219" s="1255" t="s">
        <v>89</v>
      </c>
      <c r="B219" s="1404" t="s">
        <v>27</v>
      </c>
      <c r="C219" s="1481">
        <v>21301.04473390667</v>
      </c>
      <c r="D219" s="1481">
        <v>21379.58297285021</v>
      </c>
      <c r="E219" s="1482">
        <v>21727.065628584805</v>
      </c>
      <c r="F219" s="1482">
        <v>21807.174632307215</v>
      </c>
      <c r="G219" s="1483">
        <v>-0.36735159447812343</v>
      </c>
      <c r="H219" s="1484">
        <v>267.678132118451</v>
      </c>
      <c r="I219" s="1484">
        <v>-0.95512724048811026</v>
      </c>
      <c r="J219" s="1485">
        <v>-7.7731092436974789</v>
      </c>
      <c r="K219" s="1485">
        <v>12.48045486851457</v>
      </c>
      <c r="L219" s="1486">
        <v>-0.92233268603984264</v>
      </c>
    </row>
    <row r="220" spans="1:12">
      <c r="A220" s="1239" t="s">
        <v>89</v>
      </c>
      <c r="B220" s="1403" t="s">
        <v>28</v>
      </c>
      <c r="C220" s="1224">
        <v>20292.610784313725</v>
      </c>
      <c r="D220" s="1224">
        <v>20049.648039215685</v>
      </c>
      <c r="E220" s="1465">
        <v>20698.463</v>
      </c>
      <c r="F220" s="1465">
        <v>20450.641</v>
      </c>
      <c r="G220" s="1466">
        <v>1.2118055370489371</v>
      </c>
      <c r="H220" s="1467">
        <v>232.1</v>
      </c>
      <c r="I220" s="1467">
        <v>-8.6095566078354308E-2</v>
      </c>
      <c r="J220" s="1479">
        <v>24.299065420560748</v>
      </c>
      <c r="K220" s="1479">
        <v>3.7810945273631837</v>
      </c>
      <c r="L220" s="1480">
        <v>0.76828303925956565</v>
      </c>
    </row>
    <row r="221" spans="1:12">
      <c r="A221" s="1239" t="s">
        <v>89</v>
      </c>
      <c r="B221" s="1403" t="s">
        <v>29</v>
      </c>
      <c r="C221" s="1224">
        <v>21751.390196078431</v>
      </c>
      <c r="D221" s="1224">
        <v>21709.654901960785</v>
      </c>
      <c r="E221" s="1465">
        <v>22186.418000000001</v>
      </c>
      <c r="F221" s="1465">
        <v>22143.848000000002</v>
      </c>
      <c r="G221" s="1466">
        <v>0.19224301033858121</v>
      </c>
      <c r="H221" s="1467">
        <v>274.39999999999998</v>
      </c>
      <c r="I221" s="1467">
        <v>0.365764447695684</v>
      </c>
      <c r="J221" s="1467">
        <v>-20.717131474103585</v>
      </c>
      <c r="K221" s="1467">
        <v>5.6574271499644633</v>
      </c>
      <c r="L221" s="1468">
        <v>-1.4100091445589777</v>
      </c>
    </row>
    <row r="222" spans="1:12" ht="15.75" thickBot="1">
      <c r="A222" s="1411" t="s">
        <v>89</v>
      </c>
      <c r="B222" s="1412" t="s">
        <v>32</v>
      </c>
      <c r="C222" s="1228">
        <v>21504.945098039218</v>
      </c>
      <c r="D222" s="1228">
        <v>21675.733333333334</v>
      </c>
      <c r="E222" s="1469">
        <v>21935.044000000002</v>
      </c>
      <c r="F222" s="1469">
        <v>22109.248</v>
      </c>
      <c r="G222" s="1470">
        <v>-0.78792367791070006</v>
      </c>
      <c r="H222" s="1471">
        <v>299.39999999999998</v>
      </c>
      <c r="I222" s="1471">
        <v>0.46979865771811313</v>
      </c>
      <c r="J222" s="1471">
        <v>-9.3220338983050848</v>
      </c>
      <c r="K222" s="1471">
        <v>3.0419331911869225</v>
      </c>
      <c r="L222" s="1472">
        <v>-0.28060658074043232</v>
      </c>
    </row>
    <row r="223" spans="1:12">
      <c r="G223" s="1499"/>
      <c r="H223" s="1499"/>
      <c r="I223" s="1499"/>
      <c r="J223" s="1499"/>
      <c r="K223" s="1499"/>
      <c r="L223" s="1499"/>
    </row>
    <row r="224" spans="1:12">
      <c r="G224" s="1499"/>
      <c r="H224" s="1499"/>
      <c r="I224" s="1499"/>
      <c r="J224" s="1499"/>
      <c r="K224" s="1499"/>
      <c r="L224" s="1503"/>
    </row>
    <row r="225" spans="1:12" ht="15.75" thickBot="1">
      <c r="G225" s="1499"/>
      <c r="H225" s="1499"/>
      <c r="I225" s="1499"/>
      <c r="J225" s="1499"/>
      <c r="K225" s="1499"/>
      <c r="L225" s="1500"/>
    </row>
    <row r="226" spans="1:12" ht="15.75" thickBot="1">
      <c r="A226" s="1416" t="s">
        <v>260</v>
      </c>
      <c r="B226" s="1417"/>
      <c r="C226" s="1417"/>
      <c r="D226" s="1417"/>
      <c r="E226" s="1417"/>
      <c r="F226" s="1417"/>
      <c r="G226" s="1501"/>
      <c r="H226" s="1501"/>
      <c r="I226" s="1501"/>
      <c r="J226" s="1501"/>
      <c r="K226" s="1501"/>
      <c r="L226" s="1502"/>
    </row>
    <row r="227" spans="1:12">
      <c r="A227" s="1419"/>
      <c r="B227" s="1420"/>
      <c r="C227" s="1232" t="s">
        <v>5</v>
      </c>
      <c r="D227" s="1232" t="s">
        <v>5</v>
      </c>
      <c r="E227" s="1232"/>
      <c r="F227" s="1232"/>
      <c r="G227" s="1421"/>
      <c r="H227" s="1590" t="s">
        <v>6</v>
      </c>
      <c r="I227" s="1591"/>
      <c r="J227" s="1422" t="s">
        <v>7</v>
      </c>
      <c r="K227" s="1423" t="s">
        <v>8</v>
      </c>
      <c r="L227" s="1424"/>
    </row>
    <row r="228" spans="1:12">
      <c r="A228" s="1425" t="s">
        <v>9</v>
      </c>
      <c r="B228" s="1426" t="s">
        <v>10</v>
      </c>
      <c r="C228" s="1427" t="s">
        <v>36</v>
      </c>
      <c r="D228" s="1427" t="s">
        <v>36</v>
      </c>
      <c r="E228" s="1428" t="s">
        <v>37</v>
      </c>
      <c r="F228" s="1429"/>
      <c r="G228" s="1430"/>
      <c r="H228" s="1592" t="s">
        <v>11</v>
      </c>
      <c r="I228" s="1593"/>
      <c r="J228" s="1431" t="s">
        <v>12</v>
      </c>
      <c r="K228" s="1432" t="s">
        <v>13</v>
      </c>
      <c r="L228" s="1433"/>
    </row>
    <row r="229" spans="1:12" ht="45.75" thickBot="1">
      <c r="A229" s="1434" t="s">
        <v>14</v>
      </c>
      <c r="B229" s="1435" t="s">
        <v>15</v>
      </c>
      <c r="C229" s="1436" t="s">
        <v>524</v>
      </c>
      <c r="D229" s="1437" t="s">
        <v>513</v>
      </c>
      <c r="E229" s="1438" t="s">
        <v>524</v>
      </c>
      <c r="F229" s="1439" t="s">
        <v>513</v>
      </c>
      <c r="G229" s="1440" t="s">
        <v>16</v>
      </c>
      <c r="H229" s="1441" t="s">
        <v>524</v>
      </c>
      <c r="I229" s="1442" t="s">
        <v>16</v>
      </c>
      <c r="J229" s="1443" t="s">
        <v>16</v>
      </c>
      <c r="K229" s="1444" t="s">
        <v>524</v>
      </c>
      <c r="L229" s="1445" t="s">
        <v>17</v>
      </c>
    </row>
    <row r="230" spans="1:12" ht="15.75" thickBot="1">
      <c r="A230" s="1391" t="s">
        <v>18</v>
      </c>
      <c r="B230" s="1392" t="s">
        <v>19</v>
      </c>
      <c r="C230" s="1446">
        <v>20217.969320272179</v>
      </c>
      <c r="D230" s="1446">
        <v>19907.633374146892</v>
      </c>
      <c r="E230" s="1447">
        <v>20622.328706677625</v>
      </c>
      <c r="F230" s="1448">
        <v>20321.96211023015</v>
      </c>
      <c r="G230" s="1449">
        <v>1.4780393488494363</v>
      </c>
      <c r="H230" s="1450">
        <v>316.7955304518664</v>
      </c>
      <c r="I230" s="1450">
        <v>0.56144672207233526</v>
      </c>
      <c r="J230" s="1451">
        <v>-8.3708370837083717</v>
      </c>
      <c r="K230" s="1450">
        <v>100</v>
      </c>
      <c r="L230" s="1452" t="s">
        <v>19</v>
      </c>
    </row>
    <row r="231" spans="1:12" ht="15.75" thickBot="1">
      <c r="A231" s="1393"/>
      <c r="B231" s="1394"/>
      <c r="C231" s="1453"/>
      <c r="D231" s="1453"/>
      <c r="E231" s="1453"/>
      <c r="F231" s="1453"/>
      <c r="G231" s="1454"/>
      <c r="H231" s="1451"/>
      <c r="I231" s="1451"/>
      <c r="J231" s="1451"/>
      <c r="K231" s="1451"/>
      <c r="L231" s="1455"/>
    </row>
    <row r="232" spans="1:12">
      <c r="A232" s="1395" t="s">
        <v>80</v>
      </c>
      <c r="B232" s="1396" t="s">
        <v>19</v>
      </c>
      <c r="C232" s="1456" t="s">
        <v>73</v>
      </c>
      <c r="D232" s="1456" t="s">
        <v>73</v>
      </c>
      <c r="E232" s="1457" t="s">
        <v>73</v>
      </c>
      <c r="F232" s="1457" t="s">
        <v>73</v>
      </c>
      <c r="G232" s="1458" t="s">
        <v>73</v>
      </c>
      <c r="H232" s="1459" t="s">
        <v>73</v>
      </c>
      <c r="I232" s="1459" t="s">
        <v>73</v>
      </c>
      <c r="J232" s="1459" t="s">
        <v>73</v>
      </c>
      <c r="K232" s="1459" t="s">
        <v>73</v>
      </c>
      <c r="L232" s="1460" t="s">
        <v>73</v>
      </c>
    </row>
    <row r="233" spans="1:12">
      <c r="A233" s="1239" t="s">
        <v>81</v>
      </c>
      <c r="B233" s="1397" t="s">
        <v>19</v>
      </c>
      <c r="C233" s="1223">
        <v>21881.571079985129</v>
      </c>
      <c r="D233" s="1223">
        <v>21477.74603628102</v>
      </c>
      <c r="E233" s="1461">
        <v>22319.202501584834</v>
      </c>
      <c r="F233" s="1461">
        <v>21907.300957006639</v>
      </c>
      <c r="G233" s="1462">
        <v>1.8802021544623744</v>
      </c>
      <c r="H233" s="1463">
        <v>366.70614035087721</v>
      </c>
      <c r="I233" s="1463">
        <v>1.8340183218695245</v>
      </c>
      <c r="J233" s="1463">
        <v>-8.4337349397590362</v>
      </c>
      <c r="K233" s="1463">
        <v>22.396856581532418</v>
      </c>
      <c r="L233" s="1464">
        <v>-1.5384642589992836E-2</v>
      </c>
    </row>
    <row r="234" spans="1:12">
      <c r="A234" s="1240" t="s">
        <v>82</v>
      </c>
      <c r="B234" s="1398" t="s">
        <v>19</v>
      </c>
      <c r="C234" s="1224">
        <v>21308.484181040836</v>
      </c>
      <c r="D234" s="1224">
        <v>21097.367426680205</v>
      </c>
      <c r="E234" s="1465">
        <v>21734.653864661654</v>
      </c>
      <c r="F234" s="1465">
        <v>21519.31477521381</v>
      </c>
      <c r="G234" s="1466">
        <v>1.0006781893254029</v>
      </c>
      <c r="H234" s="1467">
        <v>407.14285714285717</v>
      </c>
      <c r="I234" s="1467">
        <v>0.52261153618284051</v>
      </c>
      <c r="J234" s="1467">
        <v>-3.9215686274509802</v>
      </c>
      <c r="K234" s="1467">
        <v>7.2200392927308457</v>
      </c>
      <c r="L234" s="1468">
        <v>0.33435072387395959</v>
      </c>
    </row>
    <row r="235" spans="1:12">
      <c r="A235" s="1240" t="s">
        <v>83</v>
      </c>
      <c r="B235" s="1398" t="s">
        <v>19</v>
      </c>
      <c r="C235" s="1224" t="s">
        <v>73</v>
      </c>
      <c r="D235" s="1224" t="s">
        <v>73</v>
      </c>
      <c r="E235" s="1465" t="s">
        <v>73</v>
      </c>
      <c r="F235" s="1465" t="s">
        <v>73</v>
      </c>
      <c r="G235" s="1466" t="s">
        <v>73</v>
      </c>
      <c r="H235" s="1467" t="s">
        <v>73</v>
      </c>
      <c r="I235" s="1467" t="s">
        <v>73</v>
      </c>
      <c r="J235" s="1467" t="s">
        <v>73</v>
      </c>
      <c r="K235" s="1467" t="s">
        <v>73</v>
      </c>
      <c r="L235" s="1468" t="s">
        <v>73</v>
      </c>
    </row>
    <row r="236" spans="1:12">
      <c r="A236" s="1240" t="s">
        <v>71</v>
      </c>
      <c r="B236" s="1398" t="s">
        <v>19</v>
      </c>
      <c r="C236" s="1224">
        <v>18541.510428822327</v>
      </c>
      <c r="D236" s="1224">
        <v>18378.492943767</v>
      </c>
      <c r="E236" s="1465">
        <v>18912.340637398775</v>
      </c>
      <c r="F236" s="1465">
        <v>18746.06280264234</v>
      </c>
      <c r="G236" s="1466">
        <v>0.88700137467264251</v>
      </c>
      <c r="H236" s="1467">
        <v>287.96995926680245</v>
      </c>
      <c r="I236" s="1467">
        <v>9.7895343570892232E-2</v>
      </c>
      <c r="J236" s="1467">
        <v>-11.131221719457013</v>
      </c>
      <c r="K236" s="1467">
        <v>48.231827111984281</v>
      </c>
      <c r="L236" s="1468">
        <v>-1.4981458853154521</v>
      </c>
    </row>
    <row r="237" spans="1:12" ht="15.75" thickBot="1">
      <c r="A237" s="1399" t="s">
        <v>84</v>
      </c>
      <c r="B237" s="1400" t="s">
        <v>19</v>
      </c>
      <c r="C237" s="1228">
        <v>21184.727091875677</v>
      </c>
      <c r="D237" s="1228">
        <v>20829.013990302417</v>
      </c>
      <c r="E237" s="1469">
        <v>21608.421633713191</v>
      </c>
      <c r="F237" s="1469">
        <v>21333.963174515236</v>
      </c>
      <c r="G237" s="1470">
        <v>1.2864860455267522</v>
      </c>
      <c r="H237" s="1471">
        <v>299.64789356984483</v>
      </c>
      <c r="I237" s="1471">
        <v>-0.82274750927580631</v>
      </c>
      <c r="J237" s="1471">
        <v>-3.2188841201716736</v>
      </c>
      <c r="K237" s="1471">
        <v>22.151277013752456</v>
      </c>
      <c r="L237" s="1472">
        <v>1.1791798040314845</v>
      </c>
    </row>
    <row r="238" spans="1:12" ht="15.75" thickBot="1">
      <c r="A238" s="1393"/>
      <c r="B238" s="1401"/>
      <c r="C238" s="1453"/>
      <c r="D238" s="1453"/>
      <c r="E238" s="1453"/>
      <c r="F238" s="1453"/>
      <c r="G238" s="1454"/>
      <c r="H238" s="1451"/>
      <c r="I238" s="1451"/>
      <c r="J238" s="1451"/>
      <c r="K238" s="1451"/>
      <c r="L238" s="1455"/>
    </row>
    <row r="239" spans="1:12">
      <c r="A239" s="1255" t="s">
        <v>85</v>
      </c>
      <c r="B239" s="1402" t="s">
        <v>21</v>
      </c>
      <c r="C239" s="1473" t="s">
        <v>73</v>
      </c>
      <c r="D239" s="1473" t="s">
        <v>73</v>
      </c>
      <c r="E239" s="1474" t="s">
        <v>73</v>
      </c>
      <c r="F239" s="1474" t="s">
        <v>73</v>
      </c>
      <c r="G239" s="1475" t="s">
        <v>73</v>
      </c>
      <c r="H239" s="1476" t="s">
        <v>73</v>
      </c>
      <c r="I239" s="1476" t="s">
        <v>73</v>
      </c>
      <c r="J239" s="1477" t="s">
        <v>73</v>
      </c>
      <c r="K239" s="1477" t="s">
        <v>73</v>
      </c>
      <c r="L239" s="1478" t="s">
        <v>73</v>
      </c>
    </row>
    <row r="240" spans="1:12">
      <c r="A240" s="1239" t="s">
        <v>85</v>
      </c>
      <c r="B240" s="1403" t="s">
        <v>22</v>
      </c>
      <c r="C240" s="1224" t="s">
        <v>73</v>
      </c>
      <c r="D240" s="1224" t="s">
        <v>73</v>
      </c>
      <c r="E240" s="1465" t="s">
        <v>73</v>
      </c>
      <c r="F240" s="1465" t="s">
        <v>73</v>
      </c>
      <c r="G240" s="1466" t="s">
        <v>73</v>
      </c>
      <c r="H240" s="1467" t="s">
        <v>73</v>
      </c>
      <c r="I240" s="1467" t="s">
        <v>73</v>
      </c>
      <c r="J240" s="1479" t="s">
        <v>73</v>
      </c>
      <c r="K240" s="1479" t="s">
        <v>73</v>
      </c>
      <c r="L240" s="1480" t="s">
        <v>73</v>
      </c>
    </row>
    <row r="241" spans="1:12">
      <c r="A241" s="1239" t="s">
        <v>85</v>
      </c>
      <c r="B241" s="1403" t="s">
        <v>23</v>
      </c>
      <c r="C241" s="1224" t="s">
        <v>73</v>
      </c>
      <c r="D241" s="1224" t="s">
        <v>73</v>
      </c>
      <c r="E241" s="1465" t="s">
        <v>73</v>
      </c>
      <c r="F241" s="1465" t="s">
        <v>73</v>
      </c>
      <c r="G241" s="1466" t="s">
        <v>73</v>
      </c>
      <c r="H241" s="1467" t="s">
        <v>73</v>
      </c>
      <c r="I241" s="1467" t="s">
        <v>73</v>
      </c>
      <c r="J241" s="1479" t="s">
        <v>73</v>
      </c>
      <c r="K241" s="1479" t="s">
        <v>73</v>
      </c>
      <c r="L241" s="1480" t="s">
        <v>73</v>
      </c>
    </row>
    <row r="242" spans="1:12">
      <c r="A242" s="1255" t="s">
        <v>85</v>
      </c>
      <c r="B242" s="1404" t="s">
        <v>24</v>
      </c>
      <c r="C242" s="1481" t="s">
        <v>73</v>
      </c>
      <c r="D242" s="1481" t="s">
        <v>73</v>
      </c>
      <c r="E242" s="1482" t="s">
        <v>73</v>
      </c>
      <c r="F242" s="1482" t="s">
        <v>73</v>
      </c>
      <c r="G242" s="1483" t="s">
        <v>73</v>
      </c>
      <c r="H242" s="1484" t="s">
        <v>73</v>
      </c>
      <c r="I242" s="1484" t="s">
        <v>73</v>
      </c>
      <c r="J242" s="1485" t="s">
        <v>73</v>
      </c>
      <c r="K242" s="1485" t="s">
        <v>73</v>
      </c>
      <c r="L242" s="1486" t="s">
        <v>73</v>
      </c>
    </row>
    <row r="243" spans="1:12">
      <c r="A243" s="1239" t="s">
        <v>85</v>
      </c>
      <c r="B243" s="1403" t="s">
        <v>25</v>
      </c>
      <c r="C243" s="1224" t="s">
        <v>73</v>
      </c>
      <c r="D243" s="1224" t="s">
        <v>73</v>
      </c>
      <c r="E243" s="1465" t="s">
        <v>73</v>
      </c>
      <c r="F243" s="1465" t="s">
        <v>73</v>
      </c>
      <c r="G243" s="1466" t="s">
        <v>73</v>
      </c>
      <c r="H243" s="1467" t="s">
        <v>73</v>
      </c>
      <c r="I243" s="1467" t="s">
        <v>73</v>
      </c>
      <c r="J243" s="1479" t="s">
        <v>73</v>
      </c>
      <c r="K243" s="1479" t="s">
        <v>73</v>
      </c>
      <c r="L243" s="1480" t="s">
        <v>73</v>
      </c>
    </row>
    <row r="244" spans="1:12">
      <c r="A244" s="1239" t="s">
        <v>85</v>
      </c>
      <c r="B244" s="1403" t="s">
        <v>26</v>
      </c>
      <c r="C244" s="1224" t="s">
        <v>73</v>
      </c>
      <c r="D244" s="1224" t="s">
        <v>73</v>
      </c>
      <c r="E244" s="1465" t="s">
        <v>73</v>
      </c>
      <c r="F244" s="1465" t="s">
        <v>73</v>
      </c>
      <c r="G244" s="1466" t="s">
        <v>73</v>
      </c>
      <c r="H244" s="1467" t="s">
        <v>73</v>
      </c>
      <c r="I244" s="1467" t="s">
        <v>73</v>
      </c>
      <c r="J244" s="1479" t="s">
        <v>73</v>
      </c>
      <c r="K244" s="1479" t="s">
        <v>73</v>
      </c>
      <c r="L244" s="1480" t="s">
        <v>73</v>
      </c>
    </row>
    <row r="245" spans="1:12">
      <c r="A245" s="1255" t="s">
        <v>85</v>
      </c>
      <c r="B245" s="1404" t="s">
        <v>27</v>
      </c>
      <c r="C245" s="1481" t="s">
        <v>73</v>
      </c>
      <c r="D245" s="1481" t="s">
        <v>73</v>
      </c>
      <c r="E245" s="1482" t="s">
        <v>73</v>
      </c>
      <c r="F245" s="1482" t="s">
        <v>73</v>
      </c>
      <c r="G245" s="1483" t="s">
        <v>73</v>
      </c>
      <c r="H245" s="1484" t="s">
        <v>73</v>
      </c>
      <c r="I245" s="1484" t="s">
        <v>73</v>
      </c>
      <c r="J245" s="1485" t="s">
        <v>73</v>
      </c>
      <c r="K245" s="1485" t="s">
        <v>73</v>
      </c>
      <c r="L245" s="1486" t="s">
        <v>73</v>
      </c>
    </row>
    <row r="246" spans="1:12">
      <c r="A246" s="1239" t="s">
        <v>85</v>
      </c>
      <c r="B246" s="1403" t="s">
        <v>28</v>
      </c>
      <c r="C246" s="1224" t="s">
        <v>73</v>
      </c>
      <c r="D246" s="1224" t="s">
        <v>73</v>
      </c>
      <c r="E246" s="1465" t="s">
        <v>73</v>
      </c>
      <c r="F246" s="1465" t="s">
        <v>73</v>
      </c>
      <c r="G246" s="1466" t="s">
        <v>73</v>
      </c>
      <c r="H246" s="1467" t="s">
        <v>73</v>
      </c>
      <c r="I246" s="1467" t="s">
        <v>73</v>
      </c>
      <c r="J246" s="1479" t="s">
        <v>73</v>
      </c>
      <c r="K246" s="1479" t="s">
        <v>73</v>
      </c>
      <c r="L246" s="1480" t="s">
        <v>73</v>
      </c>
    </row>
    <row r="247" spans="1:12" ht="15.75" thickBot="1">
      <c r="A247" s="1405" t="s">
        <v>85</v>
      </c>
      <c r="B247" s="1406" t="s">
        <v>29</v>
      </c>
      <c r="C247" s="1225" t="s">
        <v>73</v>
      </c>
      <c r="D247" s="1225" t="s">
        <v>73</v>
      </c>
      <c r="E247" s="1487" t="s">
        <v>73</v>
      </c>
      <c r="F247" s="1487" t="s">
        <v>73</v>
      </c>
      <c r="G247" s="1488" t="s">
        <v>73</v>
      </c>
      <c r="H247" s="1479" t="s">
        <v>73</v>
      </c>
      <c r="I247" s="1479" t="s">
        <v>73</v>
      </c>
      <c r="J247" s="1479" t="s">
        <v>73</v>
      </c>
      <c r="K247" s="1479" t="s">
        <v>73</v>
      </c>
      <c r="L247" s="1480" t="s">
        <v>73</v>
      </c>
    </row>
    <row r="248" spans="1:12" ht="15.75" thickBot="1">
      <c r="A248" s="1393"/>
      <c r="B248" s="1401"/>
      <c r="C248" s="1453"/>
      <c r="D248" s="1453"/>
      <c r="E248" s="1453"/>
      <c r="F248" s="1453"/>
      <c r="G248" s="1454"/>
      <c r="H248" s="1451"/>
      <c r="I248" s="1451"/>
      <c r="J248" s="1451"/>
      <c r="K248" s="1451"/>
      <c r="L248" s="1455"/>
    </row>
    <row r="249" spans="1:12">
      <c r="A249" s="1255" t="s">
        <v>86</v>
      </c>
      <c r="B249" s="1402" t="s">
        <v>21</v>
      </c>
      <c r="C249" s="1473">
        <v>23178.327706814511</v>
      </c>
      <c r="D249" s="1473">
        <v>22760.806858268417</v>
      </c>
      <c r="E249" s="1474">
        <v>23641.894260950801</v>
      </c>
      <c r="F249" s="1474">
        <v>23216.022995433785</v>
      </c>
      <c r="G249" s="1475">
        <v>1.8343850951594016</v>
      </c>
      <c r="H249" s="1476">
        <v>415.26379310344828</v>
      </c>
      <c r="I249" s="1476">
        <v>1.926359982085659</v>
      </c>
      <c r="J249" s="1477">
        <v>-10.077519379844961</v>
      </c>
      <c r="K249" s="1477">
        <v>5.6974459724950881</v>
      </c>
      <c r="L249" s="1478">
        <v>-0.10813458556071698</v>
      </c>
    </row>
    <row r="250" spans="1:12">
      <c r="A250" s="1239" t="s">
        <v>86</v>
      </c>
      <c r="B250" s="1403" t="s">
        <v>22</v>
      </c>
      <c r="C250" s="1224">
        <v>22792.724509803924</v>
      </c>
      <c r="D250" s="1224">
        <v>22687.440196078431</v>
      </c>
      <c r="E250" s="1465">
        <v>23248.579000000002</v>
      </c>
      <c r="F250" s="1465">
        <v>23141.188999999998</v>
      </c>
      <c r="G250" s="1466">
        <v>0.4640643140678859</v>
      </c>
      <c r="H250" s="1467">
        <v>410.4</v>
      </c>
      <c r="I250" s="1467">
        <v>2.3952095808383147</v>
      </c>
      <c r="J250" s="1479">
        <v>-43.15789473684211</v>
      </c>
      <c r="K250" s="1479">
        <v>2.6522593320235757</v>
      </c>
      <c r="L250" s="1480">
        <v>-1.6231682107306993</v>
      </c>
    </row>
    <row r="251" spans="1:12">
      <c r="A251" s="1239" t="s">
        <v>86</v>
      </c>
      <c r="B251" s="1403" t="s">
        <v>23</v>
      </c>
      <c r="C251" s="1224">
        <v>23506.853921568629</v>
      </c>
      <c r="D251" s="1224">
        <v>22953.749019607843</v>
      </c>
      <c r="E251" s="1465">
        <v>23976.991000000002</v>
      </c>
      <c r="F251" s="1465">
        <v>23412.824000000001</v>
      </c>
      <c r="G251" s="1466">
        <v>2.4096495151546065</v>
      </c>
      <c r="H251" s="1467">
        <v>419.5</v>
      </c>
      <c r="I251" s="1467">
        <v>-1.5027001643578251</v>
      </c>
      <c r="J251" s="1479">
        <v>82.35294117647058</v>
      </c>
      <c r="K251" s="1479">
        <v>3.0451866404715129</v>
      </c>
      <c r="L251" s="1480">
        <v>1.5150336251699827</v>
      </c>
    </row>
    <row r="252" spans="1:12">
      <c r="A252" s="1255" t="s">
        <v>86</v>
      </c>
      <c r="B252" s="1404" t="s">
        <v>24</v>
      </c>
      <c r="C252" s="1481">
        <v>21838.976777314972</v>
      </c>
      <c r="D252" s="1481">
        <v>21251.305938334634</v>
      </c>
      <c r="E252" s="1482">
        <v>22275.756312861271</v>
      </c>
      <c r="F252" s="1482">
        <v>21676.332057101328</v>
      </c>
      <c r="G252" s="1483">
        <v>2.7653398839845087</v>
      </c>
      <c r="H252" s="1484">
        <v>369.1</v>
      </c>
      <c r="I252" s="1484">
        <v>-0.37124858290180646</v>
      </c>
      <c r="J252" s="1485">
        <v>15.384615384615385</v>
      </c>
      <c r="K252" s="1485">
        <v>7.3673870333988214</v>
      </c>
      <c r="L252" s="1486">
        <v>1.5168019748929709</v>
      </c>
    </row>
    <row r="253" spans="1:12">
      <c r="A253" s="1239" t="s">
        <v>86</v>
      </c>
      <c r="B253" s="1403" t="s">
        <v>25</v>
      </c>
      <c r="C253" s="1224">
        <v>21304.056862745096</v>
      </c>
      <c r="D253" s="1224">
        <v>20912.404901960781</v>
      </c>
      <c r="E253" s="1465">
        <v>21730.137999999999</v>
      </c>
      <c r="F253" s="1465">
        <v>21330.652999999998</v>
      </c>
      <c r="G253" s="1466">
        <v>1.8728212399311013</v>
      </c>
      <c r="H253" s="1467">
        <v>355.5</v>
      </c>
      <c r="I253" s="1467">
        <v>0.73675262113913942</v>
      </c>
      <c r="J253" s="1479">
        <v>13.636363636363635</v>
      </c>
      <c r="K253" s="1479">
        <v>3.6836935166994107</v>
      </c>
      <c r="L253" s="1480">
        <v>0.71339648699644043</v>
      </c>
    </row>
    <row r="254" spans="1:12">
      <c r="A254" s="1239" t="s">
        <v>86</v>
      </c>
      <c r="B254" s="1403" t="s">
        <v>26</v>
      </c>
      <c r="C254" s="1224">
        <v>22335.874509803922</v>
      </c>
      <c r="D254" s="1224">
        <v>21568.676470588234</v>
      </c>
      <c r="E254" s="1465">
        <v>22782.592000000001</v>
      </c>
      <c r="F254" s="1465">
        <v>22000.05</v>
      </c>
      <c r="G254" s="1466">
        <v>3.5570010068158999</v>
      </c>
      <c r="H254" s="1467">
        <v>382.7</v>
      </c>
      <c r="I254" s="1467">
        <v>-1.518270715388583</v>
      </c>
      <c r="J254" s="1479">
        <v>17.1875</v>
      </c>
      <c r="K254" s="1479">
        <v>3.6836935166994107</v>
      </c>
      <c r="L254" s="1480">
        <v>0.80340548789653043</v>
      </c>
    </row>
    <row r="255" spans="1:12">
      <c r="A255" s="1255" t="s">
        <v>86</v>
      </c>
      <c r="B255" s="1404" t="s">
        <v>27</v>
      </c>
      <c r="C255" s="1481">
        <v>20937.683735158636</v>
      </c>
      <c r="D255" s="1481">
        <v>20758.596797169444</v>
      </c>
      <c r="E255" s="1482">
        <v>21356.43740986181</v>
      </c>
      <c r="F255" s="1482">
        <v>21173.768733112833</v>
      </c>
      <c r="G255" s="1483">
        <v>0.86271215602401896</v>
      </c>
      <c r="H255" s="1484">
        <v>335.17052631578946</v>
      </c>
      <c r="I255" s="1484">
        <v>1.8997736861454215</v>
      </c>
      <c r="J255" s="1485">
        <v>-20.502092050209207</v>
      </c>
      <c r="K255" s="1485">
        <v>9.332023575638507</v>
      </c>
      <c r="L255" s="1486">
        <v>-1.4240520319222494</v>
      </c>
    </row>
    <row r="256" spans="1:12">
      <c r="A256" s="1239" t="s">
        <v>86</v>
      </c>
      <c r="B256" s="1403" t="s">
        <v>28</v>
      </c>
      <c r="C256" s="1224">
        <v>20641.539215686273</v>
      </c>
      <c r="D256" s="1224">
        <v>20548.72843137255</v>
      </c>
      <c r="E256" s="1465">
        <v>21054.37</v>
      </c>
      <c r="F256" s="1465">
        <v>20959.703000000001</v>
      </c>
      <c r="G256" s="1466">
        <v>0.4516619343317872</v>
      </c>
      <c r="H256" s="1467">
        <v>317.8</v>
      </c>
      <c r="I256" s="1467">
        <v>1.9570099454603858</v>
      </c>
      <c r="J256" s="1479">
        <v>-17.730496453900709</v>
      </c>
      <c r="K256" s="1479">
        <v>5.6974459724950881</v>
      </c>
      <c r="L256" s="1480">
        <v>-0.64818859096125703</v>
      </c>
    </row>
    <row r="257" spans="1:12" ht="15.75" thickBot="1">
      <c r="A257" s="1405" t="s">
        <v>86</v>
      </c>
      <c r="B257" s="1406" t="s">
        <v>29</v>
      </c>
      <c r="C257" s="1225">
        <v>21344.689215686274</v>
      </c>
      <c r="D257" s="1225">
        <v>21024.716666666667</v>
      </c>
      <c r="E257" s="1487">
        <v>21771.582999999999</v>
      </c>
      <c r="F257" s="1487">
        <v>21445.210999999999</v>
      </c>
      <c r="G257" s="1488">
        <v>1.5218875673454526</v>
      </c>
      <c r="H257" s="1479">
        <v>362.4</v>
      </c>
      <c r="I257" s="1479">
        <v>2.4597116200169604</v>
      </c>
      <c r="J257" s="1479">
        <v>-24.489795918367346</v>
      </c>
      <c r="K257" s="1479">
        <v>3.6345776031434185</v>
      </c>
      <c r="L257" s="1480">
        <v>-0.77586344096099191</v>
      </c>
    </row>
    <row r="258" spans="1:12" ht="15.75" thickBot="1">
      <c r="A258" s="1407"/>
      <c r="B258" s="1408"/>
      <c r="C258" s="1489"/>
      <c r="D258" s="1489"/>
      <c r="E258" s="1489"/>
      <c r="F258" s="1489"/>
      <c r="G258" s="1490"/>
      <c r="H258" s="1491"/>
      <c r="I258" s="1491"/>
      <c r="J258" s="1491"/>
      <c r="K258" s="1491"/>
      <c r="L258" s="1492"/>
    </row>
    <row r="259" spans="1:12">
      <c r="A259" s="1239" t="s">
        <v>87</v>
      </c>
      <c r="B259" s="1409" t="s">
        <v>26</v>
      </c>
      <c r="C259" s="1493">
        <v>21744.270588235293</v>
      </c>
      <c r="D259" s="1493">
        <v>21138.78137254902</v>
      </c>
      <c r="E259" s="1494">
        <v>22179.155999999999</v>
      </c>
      <c r="F259" s="1494">
        <v>21561.557000000001</v>
      </c>
      <c r="G259" s="1495">
        <v>2.8643525140600854</v>
      </c>
      <c r="H259" s="1496">
        <v>421</v>
      </c>
      <c r="I259" s="1496">
        <v>-3.1293143120110498</v>
      </c>
      <c r="J259" s="1496">
        <v>-3.8461538461538463</v>
      </c>
      <c r="K259" s="1496">
        <v>2.4557956777996068</v>
      </c>
      <c r="L259" s="1497">
        <v>0.11556165439726662</v>
      </c>
    </row>
    <row r="260" spans="1:12" ht="15.75" thickBot="1">
      <c r="A260" s="1405" t="s">
        <v>87</v>
      </c>
      <c r="B260" s="1406" t="s">
        <v>29</v>
      </c>
      <c r="C260" s="1225">
        <v>21072.058823529413</v>
      </c>
      <c r="D260" s="1225">
        <v>21073.594117647059</v>
      </c>
      <c r="E260" s="1487">
        <v>21493.5</v>
      </c>
      <c r="F260" s="1487">
        <v>21495.065999999999</v>
      </c>
      <c r="G260" s="1488">
        <v>-7.2853928431710511E-3</v>
      </c>
      <c r="H260" s="1479">
        <v>400</v>
      </c>
      <c r="I260" s="1479">
        <v>2.616726526423804</v>
      </c>
      <c r="J260" s="1479">
        <v>-3.9603960396039604</v>
      </c>
      <c r="K260" s="1479">
        <v>4.7642436149312379</v>
      </c>
      <c r="L260" s="1480">
        <v>0.21878906947669208</v>
      </c>
    </row>
    <row r="261" spans="1:12" ht="15.75" thickBot="1">
      <c r="A261" s="1407"/>
      <c r="B261" s="1408"/>
      <c r="C261" s="1489"/>
      <c r="D261" s="1489"/>
      <c r="E261" s="1489"/>
      <c r="F261" s="1489"/>
      <c r="G261" s="1490"/>
      <c r="H261" s="1491"/>
      <c r="I261" s="1491"/>
      <c r="J261" s="1491"/>
      <c r="K261" s="1491"/>
      <c r="L261" s="1492"/>
    </row>
    <row r="262" spans="1:12">
      <c r="A262" s="1255" t="s">
        <v>88</v>
      </c>
      <c r="B262" s="1402" t="s">
        <v>21</v>
      </c>
      <c r="C262" s="1473" t="s">
        <v>73</v>
      </c>
      <c r="D262" s="1473" t="s">
        <v>73</v>
      </c>
      <c r="E262" s="1474" t="s">
        <v>73</v>
      </c>
      <c r="F262" s="1474" t="s">
        <v>73</v>
      </c>
      <c r="G262" s="1475" t="s">
        <v>73</v>
      </c>
      <c r="H262" s="1476" t="s">
        <v>73</v>
      </c>
      <c r="I262" s="1476" t="s">
        <v>73</v>
      </c>
      <c r="J262" s="1477" t="s">
        <v>73</v>
      </c>
      <c r="K262" s="1477" t="s">
        <v>73</v>
      </c>
      <c r="L262" s="1478" t="s">
        <v>73</v>
      </c>
    </row>
    <row r="263" spans="1:12">
      <c r="A263" s="1240" t="s">
        <v>88</v>
      </c>
      <c r="B263" s="1403" t="s">
        <v>22</v>
      </c>
      <c r="C263" s="1224" t="s">
        <v>73</v>
      </c>
      <c r="D263" s="1224" t="s">
        <v>73</v>
      </c>
      <c r="E263" s="1465" t="s">
        <v>73</v>
      </c>
      <c r="F263" s="1465" t="s">
        <v>73</v>
      </c>
      <c r="G263" s="1466" t="s">
        <v>73</v>
      </c>
      <c r="H263" s="1467" t="s">
        <v>73</v>
      </c>
      <c r="I263" s="1467" t="s">
        <v>73</v>
      </c>
      <c r="J263" s="1479" t="s">
        <v>73</v>
      </c>
      <c r="K263" s="1479" t="s">
        <v>73</v>
      </c>
      <c r="L263" s="1480" t="s">
        <v>73</v>
      </c>
    </row>
    <row r="264" spans="1:12">
      <c r="A264" s="1240" t="s">
        <v>88</v>
      </c>
      <c r="B264" s="1403" t="s">
        <v>23</v>
      </c>
      <c r="C264" s="1224" t="s">
        <v>73</v>
      </c>
      <c r="D264" s="1224" t="s">
        <v>73</v>
      </c>
      <c r="E264" s="1465" t="s">
        <v>73</v>
      </c>
      <c r="F264" s="1465" t="s">
        <v>73</v>
      </c>
      <c r="G264" s="1466" t="s">
        <v>73</v>
      </c>
      <c r="H264" s="1467" t="s">
        <v>73</v>
      </c>
      <c r="I264" s="1467" t="s">
        <v>73</v>
      </c>
      <c r="J264" s="1479" t="s">
        <v>73</v>
      </c>
      <c r="K264" s="1479" t="s">
        <v>73</v>
      </c>
      <c r="L264" s="1480" t="s">
        <v>73</v>
      </c>
    </row>
    <row r="265" spans="1:12">
      <c r="A265" s="1240" t="s">
        <v>88</v>
      </c>
      <c r="B265" s="1403" t="s">
        <v>30</v>
      </c>
      <c r="C265" s="1224" t="s">
        <v>73</v>
      </c>
      <c r="D265" s="1224" t="s">
        <v>73</v>
      </c>
      <c r="E265" s="1465" t="s">
        <v>73</v>
      </c>
      <c r="F265" s="1465" t="s">
        <v>73</v>
      </c>
      <c r="G265" s="1466" t="s">
        <v>73</v>
      </c>
      <c r="H265" s="1467" t="s">
        <v>73</v>
      </c>
      <c r="I265" s="1467" t="s">
        <v>73</v>
      </c>
      <c r="J265" s="1479" t="s">
        <v>73</v>
      </c>
      <c r="K265" s="1479" t="s">
        <v>73</v>
      </c>
      <c r="L265" s="1480" t="s">
        <v>73</v>
      </c>
    </row>
    <row r="266" spans="1:12">
      <c r="A266" s="1254" t="s">
        <v>88</v>
      </c>
      <c r="B266" s="1404" t="s">
        <v>24</v>
      </c>
      <c r="C266" s="1481" t="s">
        <v>73</v>
      </c>
      <c r="D266" s="1481" t="s">
        <v>73</v>
      </c>
      <c r="E266" s="1482" t="s">
        <v>73</v>
      </c>
      <c r="F266" s="1482" t="s">
        <v>73</v>
      </c>
      <c r="G266" s="1483" t="s">
        <v>73</v>
      </c>
      <c r="H266" s="1484" t="s">
        <v>73</v>
      </c>
      <c r="I266" s="1484" t="s">
        <v>73</v>
      </c>
      <c r="J266" s="1485" t="s">
        <v>73</v>
      </c>
      <c r="K266" s="1485" t="s">
        <v>73</v>
      </c>
      <c r="L266" s="1486" t="s">
        <v>73</v>
      </c>
    </row>
    <row r="267" spans="1:12">
      <c r="A267" s="1240" t="s">
        <v>88</v>
      </c>
      <c r="B267" s="1403" t="s">
        <v>26</v>
      </c>
      <c r="C267" s="1224" t="s">
        <v>73</v>
      </c>
      <c r="D267" s="1224" t="s">
        <v>73</v>
      </c>
      <c r="E267" s="1465" t="s">
        <v>73</v>
      </c>
      <c r="F267" s="1465" t="s">
        <v>73</v>
      </c>
      <c r="G267" s="1466" t="s">
        <v>73</v>
      </c>
      <c r="H267" s="1467" t="s">
        <v>73</v>
      </c>
      <c r="I267" s="1467" t="s">
        <v>73</v>
      </c>
      <c r="J267" s="1479" t="s">
        <v>73</v>
      </c>
      <c r="K267" s="1479" t="s">
        <v>73</v>
      </c>
      <c r="L267" s="1480" t="s">
        <v>73</v>
      </c>
    </row>
    <row r="268" spans="1:12">
      <c r="A268" s="1240" t="s">
        <v>88</v>
      </c>
      <c r="B268" s="1403" t="s">
        <v>31</v>
      </c>
      <c r="C268" s="1224" t="s">
        <v>73</v>
      </c>
      <c r="D268" s="1224" t="s">
        <v>73</v>
      </c>
      <c r="E268" s="1465" t="s">
        <v>73</v>
      </c>
      <c r="F268" s="1465" t="s">
        <v>73</v>
      </c>
      <c r="G268" s="1466" t="s">
        <v>73</v>
      </c>
      <c r="H268" s="1467" t="s">
        <v>73</v>
      </c>
      <c r="I268" s="1467" t="s">
        <v>73</v>
      </c>
      <c r="J268" s="1479" t="s">
        <v>73</v>
      </c>
      <c r="K268" s="1479" t="s">
        <v>73</v>
      </c>
      <c r="L268" s="1480" t="s">
        <v>73</v>
      </c>
    </row>
    <row r="269" spans="1:12">
      <c r="A269" s="1254" t="s">
        <v>88</v>
      </c>
      <c r="B269" s="1404" t="s">
        <v>27</v>
      </c>
      <c r="C269" s="1481" t="s">
        <v>73</v>
      </c>
      <c r="D269" s="1481" t="s">
        <v>73</v>
      </c>
      <c r="E269" s="1482" t="s">
        <v>73</v>
      </c>
      <c r="F269" s="1482" t="s">
        <v>73</v>
      </c>
      <c r="G269" s="1483" t="s">
        <v>73</v>
      </c>
      <c r="H269" s="1484" t="s">
        <v>73</v>
      </c>
      <c r="I269" s="1484" t="s">
        <v>73</v>
      </c>
      <c r="J269" s="1485" t="s">
        <v>73</v>
      </c>
      <c r="K269" s="1485" t="s">
        <v>73</v>
      </c>
      <c r="L269" s="1486" t="s">
        <v>73</v>
      </c>
    </row>
    <row r="270" spans="1:12">
      <c r="A270" s="1240" t="s">
        <v>88</v>
      </c>
      <c r="B270" s="1403" t="s">
        <v>29</v>
      </c>
      <c r="C270" s="1224" t="s">
        <v>73</v>
      </c>
      <c r="D270" s="1224" t="s">
        <v>73</v>
      </c>
      <c r="E270" s="1465" t="s">
        <v>73</v>
      </c>
      <c r="F270" s="1465" t="s">
        <v>73</v>
      </c>
      <c r="G270" s="1466" t="s">
        <v>73</v>
      </c>
      <c r="H270" s="1467" t="s">
        <v>73</v>
      </c>
      <c r="I270" s="1467" t="s">
        <v>73</v>
      </c>
      <c r="J270" s="1479" t="s">
        <v>73</v>
      </c>
      <c r="K270" s="1479" t="s">
        <v>73</v>
      </c>
      <c r="L270" s="1480" t="s">
        <v>73</v>
      </c>
    </row>
    <row r="271" spans="1:12" ht="15.75" thickBot="1">
      <c r="A271" s="1410" t="s">
        <v>88</v>
      </c>
      <c r="B271" s="1403" t="s">
        <v>32</v>
      </c>
      <c r="C271" s="1225" t="s">
        <v>73</v>
      </c>
      <c r="D271" s="1225" t="s">
        <v>73</v>
      </c>
      <c r="E271" s="1487" t="s">
        <v>73</v>
      </c>
      <c r="F271" s="1487" t="s">
        <v>73</v>
      </c>
      <c r="G271" s="1488" t="s">
        <v>73</v>
      </c>
      <c r="H271" s="1479" t="s">
        <v>73</v>
      </c>
      <c r="I271" s="1479" t="s">
        <v>73</v>
      </c>
      <c r="J271" s="1479" t="s">
        <v>73</v>
      </c>
      <c r="K271" s="1479" t="s">
        <v>73</v>
      </c>
      <c r="L271" s="1480" t="s">
        <v>73</v>
      </c>
    </row>
    <row r="272" spans="1:12" ht="15.75" thickBot="1">
      <c r="A272" s="1407"/>
      <c r="B272" s="1408"/>
      <c r="C272" s="1489"/>
      <c r="D272" s="1489"/>
      <c r="E272" s="1489"/>
      <c r="F272" s="1489"/>
      <c r="G272" s="1490"/>
      <c r="H272" s="1491"/>
      <c r="I272" s="1491"/>
      <c r="J272" s="1491"/>
      <c r="K272" s="1491"/>
      <c r="L272" s="1492"/>
    </row>
    <row r="273" spans="1:12">
      <c r="A273" s="1255" t="s">
        <v>20</v>
      </c>
      <c r="B273" s="1402" t="s">
        <v>24</v>
      </c>
      <c r="C273" s="1473">
        <v>18671.486151114721</v>
      </c>
      <c r="D273" s="1473">
        <v>18398.843455022816</v>
      </c>
      <c r="E273" s="1474">
        <v>19044.915874137016</v>
      </c>
      <c r="F273" s="1474">
        <v>18766.820324123273</v>
      </c>
      <c r="G273" s="1475">
        <v>1.4818469256418065</v>
      </c>
      <c r="H273" s="1476">
        <v>355.27358490566036</v>
      </c>
      <c r="I273" s="1476">
        <v>1.9403897261666665</v>
      </c>
      <c r="J273" s="1477">
        <v>-1.8518518518518516</v>
      </c>
      <c r="K273" s="1477">
        <v>2.6031434184675835</v>
      </c>
      <c r="L273" s="1478">
        <v>0.17290039416515324</v>
      </c>
    </row>
    <row r="274" spans="1:12">
      <c r="A274" s="1239" t="s">
        <v>20</v>
      </c>
      <c r="B274" s="1403" t="s">
        <v>25</v>
      </c>
      <c r="C274" s="1224" t="s">
        <v>200</v>
      </c>
      <c r="D274" s="1224">
        <v>17858.500980392157</v>
      </c>
      <c r="E274" s="1465" t="s">
        <v>200</v>
      </c>
      <c r="F274" s="1465">
        <v>18215.670999999998</v>
      </c>
      <c r="G274" s="1466" t="s">
        <v>73</v>
      </c>
      <c r="H274" s="1467">
        <v>298.3</v>
      </c>
      <c r="I274" s="1467" t="s">
        <v>73</v>
      </c>
      <c r="J274" s="1479" t="s">
        <v>73</v>
      </c>
      <c r="K274" s="1479">
        <v>0.29469548133595286</v>
      </c>
      <c r="L274" s="1480" t="s">
        <v>73</v>
      </c>
    </row>
    <row r="275" spans="1:12">
      <c r="A275" s="1239" t="s">
        <v>20</v>
      </c>
      <c r="B275" s="1403" t="s">
        <v>26</v>
      </c>
      <c r="C275" s="1224">
        <v>18542.632352941178</v>
      </c>
      <c r="D275" s="1224">
        <v>18818.710784313724</v>
      </c>
      <c r="E275" s="1465">
        <v>18913.485000000001</v>
      </c>
      <c r="F275" s="1465">
        <v>19195.084999999999</v>
      </c>
      <c r="G275" s="1466">
        <v>-1.4670422141918025</v>
      </c>
      <c r="H275" s="1467">
        <v>344.1</v>
      </c>
      <c r="I275" s="1467">
        <v>1.7445298639858176</v>
      </c>
      <c r="J275" s="1479">
        <v>-22.727272727272727</v>
      </c>
      <c r="K275" s="1479">
        <v>0.83497053045186642</v>
      </c>
      <c r="L275" s="1480">
        <v>-0.15512847944912367</v>
      </c>
    </row>
    <row r="276" spans="1:12">
      <c r="A276" s="1239" t="s">
        <v>20</v>
      </c>
      <c r="B276" s="1403" t="s">
        <v>31</v>
      </c>
      <c r="C276" s="1224">
        <v>18856.799019607843</v>
      </c>
      <c r="D276" s="1224">
        <v>18198.802941176469</v>
      </c>
      <c r="E276" s="1465">
        <v>19233.935000000001</v>
      </c>
      <c r="F276" s="1465">
        <v>18562.778999999999</v>
      </c>
      <c r="G276" s="1466">
        <v>3.6156008752784414</v>
      </c>
      <c r="H276" s="1467">
        <v>373</v>
      </c>
      <c r="I276" s="1467">
        <v>0.70194384449244684</v>
      </c>
      <c r="J276" s="1479">
        <v>25</v>
      </c>
      <c r="K276" s="1479">
        <v>1.4734774066797642</v>
      </c>
      <c r="L276" s="1480">
        <v>0.39336939587868414</v>
      </c>
    </row>
    <row r="277" spans="1:12">
      <c r="A277" s="1255" t="s">
        <v>20</v>
      </c>
      <c r="B277" s="1404" t="s">
        <v>27</v>
      </c>
      <c r="C277" s="1481">
        <v>19189.096528494578</v>
      </c>
      <c r="D277" s="1481">
        <v>19133.523271946196</v>
      </c>
      <c r="E277" s="1482">
        <v>19572.878459064468</v>
      </c>
      <c r="F277" s="1482">
        <v>19516.193737385121</v>
      </c>
      <c r="G277" s="1483">
        <v>0.29044967703288233</v>
      </c>
      <c r="H277" s="1484">
        <v>303.0971851851852</v>
      </c>
      <c r="I277" s="1484">
        <v>-0.27056972581084004</v>
      </c>
      <c r="J277" s="1485">
        <v>-11.067193675889328</v>
      </c>
      <c r="K277" s="1485">
        <v>33.153241650294696</v>
      </c>
      <c r="L277" s="1486">
        <v>-1.0051741912894627</v>
      </c>
    </row>
    <row r="278" spans="1:12">
      <c r="A278" s="1239" t="s">
        <v>20</v>
      </c>
      <c r="B278" s="1403" t="s">
        <v>28</v>
      </c>
      <c r="C278" s="1224">
        <v>19489.997058823526</v>
      </c>
      <c r="D278" s="1224">
        <v>19449.156862745098</v>
      </c>
      <c r="E278" s="1465">
        <v>19879.796999999999</v>
      </c>
      <c r="F278" s="1465">
        <v>19838.14</v>
      </c>
      <c r="G278" s="1466">
        <v>0.20998440377978603</v>
      </c>
      <c r="H278" s="1467">
        <v>278.2</v>
      </c>
      <c r="I278" s="1467">
        <v>2.0542920029346901</v>
      </c>
      <c r="J278" s="1479">
        <v>14.335664335664337</v>
      </c>
      <c r="K278" s="1479">
        <v>16.060903732809432</v>
      </c>
      <c r="L278" s="1480">
        <v>3.1896166040965603</v>
      </c>
    </row>
    <row r="279" spans="1:12">
      <c r="A279" s="1239" t="s">
        <v>20</v>
      </c>
      <c r="B279" s="1403" t="s">
        <v>29</v>
      </c>
      <c r="C279" s="1224">
        <v>18970.489215686277</v>
      </c>
      <c r="D279" s="1224">
        <v>18903.199999999997</v>
      </c>
      <c r="E279" s="1465">
        <v>19349.899000000001</v>
      </c>
      <c r="F279" s="1465">
        <v>19281.263999999999</v>
      </c>
      <c r="G279" s="1466">
        <v>0.35596732662341041</v>
      </c>
      <c r="H279" s="1467">
        <v>320.10000000000002</v>
      </c>
      <c r="I279" s="1467">
        <v>1.2654223347042075</v>
      </c>
      <c r="J279" s="1479">
        <v>-25.857519788918204</v>
      </c>
      <c r="K279" s="1479">
        <v>13.801571709233793</v>
      </c>
      <c r="L279" s="1480">
        <v>-3.2551339613332662</v>
      </c>
    </row>
    <row r="280" spans="1:12">
      <c r="A280" s="1239" t="s">
        <v>20</v>
      </c>
      <c r="B280" s="1403" t="s">
        <v>32</v>
      </c>
      <c r="C280" s="1224">
        <v>18863.182352941178</v>
      </c>
      <c r="D280" s="1224">
        <v>19224.323529411766</v>
      </c>
      <c r="E280" s="1465">
        <v>19240.446</v>
      </c>
      <c r="F280" s="1465">
        <v>19608.810000000001</v>
      </c>
      <c r="G280" s="1466">
        <v>-1.878563768020606</v>
      </c>
      <c r="H280" s="1467">
        <v>353.3</v>
      </c>
      <c r="I280" s="1467">
        <v>0.91402456441016522</v>
      </c>
      <c r="J280" s="1479">
        <v>-28.723404255319153</v>
      </c>
      <c r="K280" s="1479">
        <v>3.2907662082514735</v>
      </c>
      <c r="L280" s="1480">
        <v>-0.93965683405275691</v>
      </c>
    </row>
    <row r="281" spans="1:12">
      <c r="A281" s="1255" t="s">
        <v>20</v>
      </c>
      <c r="B281" s="1404" t="s">
        <v>33</v>
      </c>
      <c r="C281" s="1481">
        <v>16268.694478296624</v>
      </c>
      <c r="D281" s="1481">
        <v>15826.542757711275</v>
      </c>
      <c r="E281" s="1482">
        <v>16594.068367862557</v>
      </c>
      <c r="F281" s="1482">
        <v>16143.073612865501</v>
      </c>
      <c r="G281" s="1483">
        <v>2.7937353555622058</v>
      </c>
      <c r="H281" s="1484">
        <v>233.72598425196847</v>
      </c>
      <c r="I281" s="1484">
        <v>-0.22384522825687556</v>
      </c>
      <c r="J281" s="1485">
        <v>-13.013698630136986</v>
      </c>
      <c r="K281" s="1485">
        <v>12.475442043222005</v>
      </c>
      <c r="L281" s="1486">
        <v>-0.66587208819113819</v>
      </c>
    </row>
    <row r="282" spans="1:12">
      <c r="A282" s="1239" t="s">
        <v>20</v>
      </c>
      <c r="B282" s="1403" t="s">
        <v>74</v>
      </c>
      <c r="C282" s="1224">
        <v>15866.815686274509</v>
      </c>
      <c r="D282" s="1224">
        <v>16059.46862745098</v>
      </c>
      <c r="E282" s="1465">
        <v>16184.152</v>
      </c>
      <c r="F282" s="1465">
        <v>16380.657999999999</v>
      </c>
      <c r="G282" s="1466">
        <v>-1.1996221397211235</v>
      </c>
      <c r="H282" s="1467">
        <v>214.2</v>
      </c>
      <c r="I282" s="1467">
        <v>-1.3357899585444521</v>
      </c>
      <c r="J282" s="1479">
        <v>13.084112149532709</v>
      </c>
      <c r="K282" s="1479">
        <v>5.9430255402750491</v>
      </c>
      <c r="L282" s="1480">
        <v>1.1275439921202342</v>
      </c>
    </row>
    <row r="283" spans="1:12">
      <c r="A283" s="1239" t="s">
        <v>20</v>
      </c>
      <c r="B283" s="1403" t="s">
        <v>34</v>
      </c>
      <c r="C283" s="1224">
        <v>16513.156862745094</v>
      </c>
      <c r="D283" s="1224">
        <v>15711.479411764707</v>
      </c>
      <c r="E283" s="1465">
        <v>16843.419999999998</v>
      </c>
      <c r="F283" s="1465">
        <v>16025.709000000001</v>
      </c>
      <c r="G283" s="1466">
        <v>5.102494997257204</v>
      </c>
      <c r="H283" s="1467">
        <v>248</v>
      </c>
      <c r="I283" s="1467">
        <v>4.553119730185502</v>
      </c>
      <c r="J283" s="1479">
        <v>-32.31707317073171</v>
      </c>
      <c r="K283" s="1479">
        <v>5.451866404715128</v>
      </c>
      <c r="L283" s="1480">
        <v>-1.9288716690922527</v>
      </c>
    </row>
    <row r="284" spans="1:12" ht="15.75" thickBot="1">
      <c r="A284" s="1239" t="s">
        <v>20</v>
      </c>
      <c r="B284" s="1403" t="s">
        <v>35</v>
      </c>
      <c r="C284" s="1224">
        <v>16891.439215686274</v>
      </c>
      <c r="D284" s="1224">
        <v>15677.435294117648</v>
      </c>
      <c r="E284" s="1465">
        <v>17229.268</v>
      </c>
      <c r="F284" s="1465">
        <v>15990.984</v>
      </c>
      <c r="G284" s="1466">
        <v>7.743638540317467</v>
      </c>
      <c r="H284" s="1467">
        <v>269.10000000000002</v>
      </c>
      <c r="I284" s="1467">
        <v>-9.8794373744139303</v>
      </c>
      <c r="J284" s="1479">
        <v>4.7619047619047619</v>
      </c>
      <c r="K284" s="1479">
        <v>1.080550098231827</v>
      </c>
      <c r="L284" s="1480">
        <v>0.13545558878088193</v>
      </c>
    </row>
    <row r="285" spans="1:12" ht="15.75" thickBot="1">
      <c r="A285" s="1407"/>
      <c r="B285" s="1408"/>
      <c r="C285" s="1489"/>
      <c r="D285" s="1489"/>
      <c r="E285" s="1489"/>
      <c r="F285" s="1489"/>
      <c r="G285" s="1490"/>
      <c r="H285" s="1491"/>
      <c r="I285" s="1491"/>
      <c r="J285" s="1491"/>
      <c r="K285" s="1491"/>
      <c r="L285" s="1492"/>
    </row>
    <row r="286" spans="1:12">
      <c r="A286" s="1255" t="s">
        <v>89</v>
      </c>
      <c r="B286" s="1404" t="s">
        <v>21</v>
      </c>
      <c r="C286" s="1481">
        <v>22803.109735343493</v>
      </c>
      <c r="D286" s="1481">
        <v>23449.985207980386</v>
      </c>
      <c r="E286" s="1482">
        <v>23259.171930050365</v>
      </c>
      <c r="F286" s="1482">
        <v>23918.984912139993</v>
      </c>
      <c r="G286" s="1483">
        <v>-2.7585325402113647</v>
      </c>
      <c r="H286" s="1484">
        <v>337.18867924528303</v>
      </c>
      <c r="I286" s="1484">
        <v>-1.6609334081060985</v>
      </c>
      <c r="J286" s="1485">
        <v>-33.75</v>
      </c>
      <c r="K286" s="1485">
        <v>2.6031434184675835</v>
      </c>
      <c r="L286" s="1486">
        <v>-0.99721661753601687</v>
      </c>
    </row>
    <row r="287" spans="1:12">
      <c r="A287" s="1239" t="s">
        <v>89</v>
      </c>
      <c r="B287" s="1403" t="s">
        <v>22</v>
      </c>
      <c r="C287" s="1224" t="s">
        <v>200</v>
      </c>
      <c r="D287" s="1224">
        <v>21688.597058823529</v>
      </c>
      <c r="E287" s="1465" t="s">
        <v>200</v>
      </c>
      <c r="F287" s="1465">
        <v>22122.368999999999</v>
      </c>
      <c r="G287" s="1466" t="s">
        <v>73</v>
      </c>
      <c r="H287" s="1467" t="s">
        <v>200</v>
      </c>
      <c r="I287" s="1467" t="s">
        <v>73</v>
      </c>
      <c r="J287" s="1479" t="s">
        <v>73</v>
      </c>
      <c r="K287" s="1479">
        <v>0.24557956777996071</v>
      </c>
      <c r="L287" s="1480" t="s">
        <v>73</v>
      </c>
    </row>
    <row r="288" spans="1:12">
      <c r="A288" s="1239" t="s">
        <v>89</v>
      </c>
      <c r="B288" s="1403" t="s">
        <v>23</v>
      </c>
      <c r="C288" s="1224">
        <v>22981.869607843139</v>
      </c>
      <c r="D288" s="1224">
        <v>23753.599999999999</v>
      </c>
      <c r="E288" s="1465">
        <v>23441.507000000001</v>
      </c>
      <c r="F288" s="1465">
        <v>24228.671999999999</v>
      </c>
      <c r="G288" s="1466">
        <v>-3.2488986602319652</v>
      </c>
      <c r="H288" s="1467">
        <v>337.4</v>
      </c>
      <c r="I288" s="1467">
        <v>-1.775836972343529</v>
      </c>
      <c r="J288" s="1479">
        <v>-33.333333333333329</v>
      </c>
      <c r="K288" s="1479">
        <v>2.0628683693516701</v>
      </c>
      <c r="L288" s="1480">
        <v>-0.7724151590011652</v>
      </c>
    </row>
    <row r="289" spans="1:12">
      <c r="A289" s="1239" t="s">
        <v>89</v>
      </c>
      <c r="B289" s="1403" t="s">
        <v>30</v>
      </c>
      <c r="C289" s="1224" t="s">
        <v>200</v>
      </c>
      <c r="D289" s="1224">
        <v>22870.425490196078</v>
      </c>
      <c r="E289" s="1465" t="s">
        <v>200</v>
      </c>
      <c r="F289" s="1465">
        <v>23327.833999999999</v>
      </c>
      <c r="G289" s="1466" t="s">
        <v>73</v>
      </c>
      <c r="H289" s="1467" t="s">
        <v>200</v>
      </c>
      <c r="I289" s="1467" t="s">
        <v>73</v>
      </c>
      <c r="J289" s="1479" t="s">
        <v>73</v>
      </c>
      <c r="K289" s="1479">
        <v>0.29469548133595286</v>
      </c>
      <c r="L289" s="1480" t="s">
        <v>73</v>
      </c>
    </row>
    <row r="290" spans="1:12">
      <c r="A290" s="1255" t="s">
        <v>89</v>
      </c>
      <c r="B290" s="1404" t="s">
        <v>24</v>
      </c>
      <c r="C290" s="1481">
        <v>22484.352831192791</v>
      </c>
      <c r="D290" s="1481">
        <v>21488.002381904946</v>
      </c>
      <c r="E290" s="1482">
        <v>22934.039887816649</v>
      </c>
      <c r="F290" s="1482">
        <v>21917.762429543043</v>
      </c>
      <c r="G290" s="1483">
        <v>4.636775590302781</v>
      </c>
      <c r="H290" s="1484">
        <v>316.79681528662417</v>
      </c>
      <c r="I290" s="1484">
        <v>1.6749151579977355</v>
      </c>
      <c r="J290" s="1485">
        <v>3.9735099337748347</v>
      </c>
      <c r="K290" s="1485">
        <v>7.711198428290766</v>
      </c>
      <c r="L290" s="1486">
        <v>0.9155188603339699</v>
      </c>
    </row>
    <row r="291" spans="1:12">
      <c r="A291" s="1239" t="s">
        <v>89</v>
      </c>
      <c r="B291" s="1403" t="s">
        <v>25</v>
      </c>
      <c r="C291" s="1224">
        <v>21326.21862745098</v>
      </c>
      <c r="D291" s="1224">
        <v>20093.73431372549</v>
      </c>
      <c r="E291" s="1465">
        <v>21752.742999999999</v>
      </c>
      <c r="F291" s="1465">
        <v>20495.609</v>
      </c>
      <c r="G291" s="1466">
        <v>6.1336747788270074</v>
      </c>
      <c r="H291" s="1467">
        <v>301.89999999999998</v>
      </c>
      <c r="I291" s="1467">
        <v>11.361121357432664</v>
      </c>
      <c r="J291" s="1479">
        <v>10.526315789473683</v>
      </c>
      <c r="K291" s="1479">
        <v>1.031434184675835</v>
      </c>
      <c r="L291" s="1480">
        <v>0.17634867612497995</v>
      </c>
    </row>
    <row r="292" spans="1:12">
      <c r="A292" s="1239" t="s">
        <v>89</v>
      </c>
      <c r="B292" s="1403" t="s">
        <v>26</v>
      </c>
      <c r="C292" s="1224">
        <v>22581.589215686276</v>
      </c>
      <c r="D292" s="1224">
        <v>21679.905882352941</v>
      </c>
      <c r="E292" s="1465">
        <v>23033.221000000001</v>
      </c>
      <c r="F292" s="1465">
        <v>22113.504000000001</v>
      </c>
      <c r="G292" s="1466">
        <v>4.1590740210144919</v>
      </c>
      <c r="H292" s="1467">
        <v>312.7</v>
      </c>
      <c r="I292" s="1467">
        <v>1.7572404816140506</v>
      </c>
      <c r="J292" s="1479">
        <v>13.978494623655912</v>
      </c>
      <c r="K292" s="1479">
        <v>5.2062868369351669</v>
      </c>
      <c r="L292" s="1480">
        <v>1.0208682950809811</v>
      </c>
    </row>
    <row r="293" spans="1:12">
      <c r="A293" s="1239" t="s">
        <v>89</v>
      </c>
      <c r="B293" s="1403" t="s">
        <v>31</v>
      </c>
      <c r="C293" s="1224">
        <v>22886.22450980392</v>
      </c>
      <c r="D293" s="1224">
        <v>21615.320588235296</v>
      </c>
      <c r="E293" s="1465">
        <v>23343.949000000001</v>
      </c>
      <c r="F293" s="1465">
        <v>22047.627</v>
      </c>
      <c r="G293" s="1466">
        <v>5.879644099566816</v>
      </c>
      <c r="H293" s="1467">
        <v>341.7</v>
      </c>
      <c r="I293" s="1467">
        <v>5.8565153733525221E-2</v>
      </c>
      <c r="J293" s="1479">
        <v>-23.076923076923077</v>
      </c>
      <c r="K293" s="1479">
        <v>1.4734774066797642</v>
      </c>
      <c r="L293" s="1480">
        <v>-0.28169811087199093</v>
      </c>
    </row>
    <row r="294" spans="1:12">
      <c r="A294" s="1255" t="s">
        <v>89</v>
      </c>
      <c r="B294" s="1404" t="s">
        <v>27</v>
      </c>
      <c r="C294" s="1481">
        <v>19799.211289826162</v>
      </c>
      <c r="D294" s="1481">
        <v>19304.589629920116</v>
      </c>
      <c r="E294" s="1482">
        <v>20195.195515622687</v>
      </c>
      <c r="F294" s="1482">
        <v>19850.402607299049</v>
      </c>
      <c r="G294" s="1483">
        <v>1.7369567516824891</v>
      </c>
      <c r="H294" s="1484">
        <v>280.22033195020748</v>
      </c>
      <c r="I294" s="1484">
        <v>-0.69896689255909117</v>
      </c>
      <c r="J294" s="1485">
        <v>2.5531914893617018</v>
      </c>
      <c r="K294" s="1485">
        <v>11.836935166994106</v>
      </c>
      <c r="L294" s="1486">
        <v>1.2608775612335297</v>
      </c>
    </row>
    <row r="295" spans="1:12">
      <c r="A295" s="1239" t="s">
        <v>89</v>
      </c>
      <c r="B295" s="1403" t="s">
        <v>28</v>
      </c>
      <c r="C295" s="1224">
        <v>19968.742156862743</v>
      </c>
      <c r="D295" s="1224">
        <v>19191.885294117648</v>
      </c>
      <c r="E295" s="1465">
        <v>20368.116999999998</v>
      </c>
      <c r="F295" s="1465">
        <v>19575.723000000002</v>
      </c>
      <c r="G295" s="1466">
        <v>4.04784027644852</v>
      </c>
      <c r="H295" s="1467">
        <v>234.7</v>
      </c>
      <c r="I295" s="1467">
        <v>-4.3991853360488848</v>
      </c>
      <c r="J295" s="1479">
        <v>9.0909090909090917</v>
      </c>
      <c r="K295" s="1479">
        <v>1.768172888015717</v>
      </c>
      <c r="L295" s="1480">
        <v>0.2830243731642319</v>
      </c>
    </row>
    <row r="296" spans="1:12">
      <c r="A296" s="1239" t="s">
        <v>89</v>
      </c>
      <c r="B296" s="1403" t="s">
        <v>29</v>
      </c>
      <c r="C296" s="1224">
        <v>21165.128431372548</v>
      </c>
      <c r="D296" s="1224">
        <v>20624.124509803922</v>
      </c>
      <c r="E296" s="1465">
        <v>21588.431</v>
      </c>
      <c r="F296" s="1465">
        <v>21036.607</v>
      </c>
      <c r="G296" s="1466">
        <v>2.6231606646452086</v>
      </c>
      <c r="H296" s="1467">
        <v>285.10000000000002</v>
      </c>
      <c r="I296" s="1467">
        <v>-7.0101647388709651E-2</v>
      </c>
      <c r="J296" s="1467">
        <v>-0.5617977528089888</v>
      </c>
      <c r="K296" s="1467">
        <v>8.6935166994106101</v>
      </c>
      <c r="L296" s="1468">
        <v>0.6827156193025985</v>
      </c>
    </row>
    <row r="297" spans="1:12" ht="15.75" thickBot="1">
      <c r="A297" s="1411" t="s">
        <v>89</v>
      </c>
      <c r="B297" s="1412" t="s">
        <v>32</v>
      </c>
      <c r="C297" s="1228">
        <v>11637.179411764706</v>
      </c>
      <c r="D297" s="1228">
        <v>11637.179411764706</v>
      </c>
      <c r="E297" s="1469">
        <v>11869.923000000001</v>
      </c>
      <c r="F297" s="1469">
        <v>12042.790999999999</v>
      </c>
      <c r="G297" s="1470">
        <v>-1.435447978794937</v>
      </c>
      <c r="H297" s="1471">
        <v>307.89999999999998</v>
      </c>
      <c r="I297" s="1471">
        <v>-0.54909560723515671</v>
      </c>
      <c r="J297" s="1471">
        <v>16.666666666666664</v>
      </c>
      <c r="K297" s="1471">
        <v>2.5454545454545454</v>
      </c>
      <c r="L297" s="1472">
        <v>0.57662763815347895</v>
      </c>
    </row>
    <row r="298" spans="1:12">
      <c r="G298" s="1499"/>
      <c r="H298" s="1499"/>
      <c r="I298" s="1499"/>
      <c r="J298" s="1499"/>
      <c r="K298" s="1499"/>
      <c r="L298" s="1499"/>
    </row>
    <row r="299" spans="1:12">
      <c r="G299" s="1499"/>
      <c r="H299" s="1499"/>
      <c r="I299" s="1499"/>
      <c r="J299" s="1499"/>
      <c r="K299" s="1499"/>
      <c r="L299" s="1499"/>
    </row>
    <row r="300" spans="1:12">
      <c r="G300" s="1499"/>
      <c r="H300" s="1499"/>
      <c r="I300" s="1499"/>
      <c r="J300" s="1499"/>
      <c r="K300" s="1499"/>
      <c r="L300" s="1499"/>
    </row>
    <row r="301" spans="1:12">
      <c r="G301" s="1499"/>
      <c r="H301" s="1499"/>
      <c r="I301" s="1499"/>
      <c r="J301" s="1499"/>
      <c r="K301" s="1499"/>
      <c r="L301" s="1499"/>
    </row>
    <row r="302" spans="1:12">
      <c r="G302" s="1499"/>
      <c r="H302" s="1499"/>
      <c r="I302" s="1499"/>
      <c r="J302" s="1499"/>
      <c r="K302" s="1499"/>
      <c r="L302" s="1499"/>
    </row>
    <row r="303" spans="1:12">
      <c r="G303" s="1499"/>
      <c r="H303" s="1499"/>
      <c r="I303" s="1499"/>
      <c r="J303" s="1499"/>
      <c r="K303" s="1499"/>
      <c r="L303" s="1499"/>
    </row>
    <row r="304" spans="1:12">
      <c r="G304" s="1499"/>
      <c r="H304" s="1499"/>
      <c r="I304" s="1499"/>
      <c r="J304" s="1499"/>
      <c r="K304" s="1499"/>
      <c r="L304" s="1499"/>
    </row>
    <row r="305" spans="7:12">
      <c r="G305" s="1499"/>
      <c r="H305" s="1499"/>
      <c r="I305" s="1499"/>
      <c r="J305" s="1499"/>
      <c r="K305" s="1499"/>
      <c r="L305" s="1499"/>
    </row>
    <row r="306" spans="7:12">
      <c r="G306" s="1499"/>
      <c r="H306" s="1499"/>
      <c r="I306" s="1499"/>
      <c r="J306" s="1499"/>
      <c r="K306" s="1499"/>
      <c r="L306" s="1499"/>
    </row>
    <row r="307" spans="7:12">
      <c r="G307" s="1499"/>
      <c r="H307" s="1499"/>
      <c r="I307" s="1499"/>
      <c r="J307" s="1499"/>
      <c r="K307" s="1499"/>
      <c r="L307" s="1499"/>
    </row>
    <row r="308" spans="7:12">
      <c r="G308" s="1499"/>
      <c r="H308" s="1499"/>
      <c r="I308" s="1499"/>
      <c r="J308" s="1499"/>
      <c r="K308" s="1499"/>
      <c r="L308" s="1499"/>
    </row>
    <row r="309" spans="7:12">
      <c r="G309" s="1499"/>
      <c r="H309" s="1499"/>
      <c r="I309" s="1499"/>
      <c r="J309" s="1499"/>
      <c r="K309" s="1499"/>
      <c r="L309" s="1499"/>
    </row>
    <row r="310" spans="7:12">
      <c r="G310" s="1499"/>
      <c r="H310" s="1499"/>
      <c r="I310" s="1499"/>
      <c r="J310" s="1499"/>
      <c r="K310" s="1499"/>
      <c r="L310" s="1499"/>
    </row>
    <row r="311" spans="7:12">
      <c r="G311" s="1499"/>
      <c r="H311" s="1499"/>
      <c r="I311" s="1499"/>
      <c r="J311" s="1499"/>
      <c r="K311" s="1499"/>
      <c r="L311" s="1499"/>
    </row>
    <row r="312" spans="7:12">
      <c r="G312" s="1499"/>
      <c r="H312" s="1499"/>
      <c r="I312" s="1499"/>
      <c r="J312" s="1499"/>
      <c r="K312" s="1499"/>
      <c r="L312" s="1499"/>
    </row>
    <row r="313" spans="7:12">
      <c r="G313" s="1499"/>
      <c r="H313" s="1499"/>
      <c r="I313" s="1499"/>
      <c r="J313" s="1499"/>
      <c r="K313" s="1499"/>
      <c r="L313" s="1499"/>
    </row>
    <row r="314" spans="7:12">
      <c r="G314" s="1499"/>
      <c r="H314" s="1499"/>
      <c r="I314" s="1499"/>
      <c r="J314" s="1499"/>
      <c r="K314" s="1499"/>
      <c r="L314" s="1499"/>
    </row>
    <row r="315" spans="7:12">
      <c r="G315" s="1499"/>
      <c r="H315" s="1499"/>
      <c r="I315" s="1499"/>
      <c r="J315" s="1499"/>
      <c r="K315" s="1499"/>
      <c r="L315" s="1499"/>
    </row>
    <row r="316" spans="7:12">
      <c r="G316" s="1499"/>
      <c r="H316" s="1499"/>
      <c r="I316" s="1499"/>
      <c r="J316" s="1499"/>
      <c r="K316" s="1499"/>
      <c r="L316" s="1499"/>
    </row>
    <row r="317" spans="7:12">
      <c r="G317" s="1499"/>
      <c r="H317" s="1499"/>
      <c r="I317" s="1499"/>
      <c r="J317" s="1499"/>
      <c r="K317" s="1499"/>
      <c r="L317" s="1499"/>
    </row>
    <row r="318" spans="7:12">
      <c r="G318" s="1499"/>
      <c r="H318" s="1499"/>
      <c r="I318" s="1499"/>
      <c r="J318" s="1499"/>
      <c r="K318" s="1499"/>
      <c r="L318" s="1499"/>
    </row>
    <row r="319" spans="7:12">
      <c r="G319" s="1499"/>
      <c r="H319" s="1499"/>
      <c r="I319" s="1499"/>
      <c r="J319" s="1499"/>
      <c r="K319" s="1499"/>
      <c r="L319" s="1499"/>
    </row>
    <row r="320" spans="7:12">
      <c r="G320" s="1499"/>
      <c r="H320" s="1499"/>
      <c r="I320" s="1499"/>
      <c r="J320" s="1499"/>
      <c r="K320" s="1499"/>
      <c r="L320" s="1499"/>
    </row>
    <row r="321" spans="7:12">
      <c r="G321" s="1499"/>
      <c r="H321" s="1499"/>
      <c r="I321" s="1499"/>
      <c r="J321" s="1499"/>
      <c r="K321" s="1499"/>
      <c r="L321" s="1499"/>
    </row>
    <row r="322" spans="7:12">
      <c r="G322" s="1499"/>
      <c r="H322" s="1499"/>
      <c r="I322" s="1499"/>
      <c r="J322" s="1499"/>
      <c r="K322" s="1499"/>
      <c r="L322" s="1499"/>
    </row>
    <row r="323" spans="7:12">
      <c r="G323" s="1499"/>
      <c r="H323" s="1499"/>
      <c r="I323" s="1499"/>
      <c r="J323" s="1499"/>
      <c r="K323" s="1499"/>
      <c r="L323" s="1499"/>
    </row>
    <row r="324" spans="7:12">
      <c r="G324" s="1499"/>
      <c r="H324" s="1499"/>
      <c r="I324" s="1499"/>
      <c r="J324" s="1499"/>
      <c r="K324" s="1499"/>
      <c r="L324" s="1499"/>
    </row>
    <row r="325" spans="7:12">
      <c r="G325" s="1499"/>
      <c r="H325" s="1499"/>
      <c r="I325" s="1499"/>
      <c r="J325" s="1499"/>
      <c r="K325" s="1499"/>
      <c r="L325" s="1499"/>
    </row>
    <row r="326" spans="7:12">
      <c r="G326" s="1499"/>
      <c r="H326" s="1499"/>
      <c r="I326" s="1499"/>
      <c r="J326" s="1499"/>
      <c r="K326" s="1499"/>
      <c r="L326" s="1499"/>
    </row>
    <row r="327" spans="7:12">
      <c r="G327" s="1499"/>
      <c r="H327" s="1499"/>
      <c r="I327" s="1499"/>
      <c r="J327" s="1499"/>
      <c r="K327" s="1499"/>
      <c r="L327" s="1499"/>
    </row>
    <row r="328" spans="7:12">
      <c r="G328" s="1499"/>
      <c r="H328" s="1499"/>
      <c r="I328" s="1499"/>
      <c r="J328" s="1499"/>
      <c r="K328" s="1499"/>
      <c r="L328" s="1499"/>
    </row>
    <row r="329" spans="7:12">
      <c r="G329" s="1499"/>
      <c r="H329" s="1499"/>
      <c r="I329" s="1499"/>
      <c r="J329" s="1499"/>
      <c r="K329" s="1499"/>
      <c r="L329" s="1499"/>
    </row>
    <row r="330" spans="7:12">
      <c r="G330" s="1499"/>
      <c r="H330" s="1499"/>
      <c r="I330" s="1499"/>
      <c r="J330" s="1499"/>
      <c r="K330" s="1499"/>
      <c r="L330" s="1499"/>
    </row>
    <row r="331" spans="7:12">
      <c r="G331" s="1499"/>
      <c r="H331" s="1499"/>
      <c r="I331" s="1499"/>
      <c r="J331" s="1499"/>
      <c r="K331" s="1499"/>
      <c r="L331" s="1499"/>
    </row>
    <row r="332" spans="7:12">
      <c r="G332" s="1499"/>
      <c r="H332" s="1499"/>
      <c r="I332" s="1499"/>
      <c r="J332" s="1499"/>
      <c r="K332" s="1499"/>
      <c r="L332" s="1499"/>
    </row>
    <row r="333" spans="7:12">
      <c r="G333" s="1499"/>
      <c r="H333" s="1499"/>
      <c r="I333" s="1499"/>
      <c r="J333" s="1499"/>
      <c r="K333" s="1499"/>
      <c r="L333" s="1499"/>
    </row>
    <row r="334" spans="7:12">
      <c r="G334" s="1499"/>
      <c r="H334" s="1499"/>
      <c r="I334" s="1499"/>
      <c r="J334" s="1499"/>
      <c r="K334" s="1499"/>
      <c r="L334" s="1499"/>
    </row>
    <row r="335" spans="7:12">
      <c r="G335" s="1499"/>
      <c r="H335" s="1499"/>
      <c r="I335" s="1499"/>
      <c r="J335" s="1499"/>
      <c r="K335" s="1499"/>
      <c r="L335" s="1499"/>
    </row>
    <row r="336" spans="7:12">
      <c r="G336" s="1499"/>
      <c r="H336" s="1499"/>
      <c r="I336" s="1499"/>
      <c r="J336" s="1499"/>
      <c r="K336" s="1499"/>
      <c r="L336" s="1499"/>
    </row>
    <row r="337" spans="7:12">
      <c r="G337" s="1499"/>
      <c r="H337" s="1499"/>
      <c r="I337" s="1499"/>
      <c r="J337" s="1499"/>
      <c r="K337" s="1499"/>
      <c r="L337" s="1499"/>
    </row>
    <row r="338" spans="7:12">
      <c r="G338" s="1499"/>
      <c r="H338" s="1499"/>
      <c r="I338" s="1499"/>
      <c r="J338" s="1499"/>
      <c r="K338" s="1499"/>
      <c r="L338" s="1499"/>
    </row>
    <row r="339" spans="7:12">
      <c r="G339" s="1499"/>
      <c r="H339" s="1499"/>
      <c r="I339" s="1499"/>
      <c r="J339" s="1499"/>
      <c r="K339" s="1499"/>
      <c r="L339" s="1499"/>
    </row>
    <row r="340" spans="7:12">
      <c r="G340" s="1499"/>
      <c r="H340" s="1499"/>
      <c r="I340" s="1499"/>
      <c r="J340" s="1499"/>
      <c r="K340" s="1499"/>
      <c r="L340" s="1499"/>
    </row>
    <row r="341" spans="7:12">
      <c r="G341" s="1499"/>
      <c r="H341" s="1499"/>
      <c r="I341" s="1499"/>
      <c r="J341" s="1499"/>
      <c r="K341" s="1499"/>
      <c r="L341" s="1499"/>
    </row>
    <row r="342" spans="7:12">
      <c r="G342" s="1499"/>
      <c r="H342" s="1499"/>
      <c r="I342" s="1499"/>
      <c r="J342" s="1499"/>
      <c r="K342" s="1499"/>
      <c r="L342" s="1499"/>
    </row>
    <row r="343" spans="7:12">
      <c r="G343" s="1499"/>
      <c r="H343" s="1499"/>
      <c r="I343" s="1499"/>
      <c r="J343" s="1499"/>
      <c r="K343" s="1499"/>
      <c r="L343" s="1499"/>
    </row>
    <row r="344" spans="7:12">
      <c r="G344" s="1499"/>
      <c r="H344" s="1499"/>
      <c r="I344" s="1499"/>
      <c r="J344" s="1499"/>
      <c r="K344" s="1499"/>
      <c r="L344" s="1499"/>
    </row>
    <row r="345" spans="7:12">
      <c r="G345" s="1499"/>
      <c r="H345" s="1499"/>
      <c r="I345" s="1499"/>
      <c r="J345" s="1499"/>
      <c r="K345" s="1499"/>
      <c r="L345" s="1499"/>
    </row>
    <row r="346" spans="7:12">
      <c r="G346" s="1499"/>
      <c r="H346" s="1499"/>
      <c r="I346" s="1499"/>
      <c r="J346" s="1499"/>
      <c r="K346" s="1499"/>
      <c r="L346" s="1499"/>
    </row>
    <row r="347" spans="7:12">
      <c r="G347" s="1499"/>
      <c r="H347" s="1499"/>
      <c r="I347" s="1499"/>
      <c r="J347" s="1499"/>
      <c r="K347" s="1499"/>
      <c r="L347" s="1499"/>
    </row>
    <row r="348" spans="7:12">
      <c r="G348" s="1499"/>
      <c r="H348" s="1499"/>
      <c r="I348" s="1499"/>
      <c r="J348" s="1499"/>
      <c r="K348" s="1499"/>
      <c r="L348" s="1499"/>
    </row>
    <row r="349" spans="7:12">
      <c r="G349" s="1499"/>
      <c r="H349" s="1499"/>
      <c r="I349" s="1499"/>
      <c r="J349" s="1499"/>
      <c r="K349" s="1499"/>
      <c r="L349" s="1499"/>
    </row>
    <row r="350" spans="7:12">
      <c r="G350" s="1499"/>
      <c r="H350" s="1499"/>
      <c r="I350" s="1499"/>
      <c r="J350" s="1499"/>
      <c r="K350" s="1499"/>
      <c r="L350" s="1499"/>
    </row>
    <row r="351" spans="7:12">
      <c r="G351" s="1499"/>
      <c r="H351" s="1499"/>
      <c r="I351" s="1499"/>
      <c r="J351" s="1499"/>
      <c r="K351" s="1499"/>
      <c r="L351" s="1499"/>
    </row>
    <row r="352" spans="7:12">
      <c r="G352" s="1499"/>
      <c r="H352" s="1499"/>
      <c r="I352" s="1499"/>
      <c r="J352" s="1499"/>
      <c r="K352" s="1499"/>
      <c r="L352" s="1499"/>
    </row>
    <row r="353" spans="7:12">
      <c r="G353" s="1499"/>
      <c r="H353" s="1499"/>
      <c r="I353" s="1499"/>
      <c r="J353" s="1499"/>
      <c r="K353" s="1499"/>
      <c r="L353" s="1499"/>
    </row>
    <row r="354" spans="7:12">
      <c r="G354" s="1499"/>
      <c r="H354" s="1499"/>
      <c r="I354" s="1499"/>
      <c r="J354" s="1499"/>
      <c r="K354" s="1499"/>
      <c r="L354" s="1499"/>
    </row>
    <row r="355" spans="7:12">
      <c r="G355" s="1499"/>
      <c r="H355" s="1499"/>
      <c r="I355" s="1499"/>
      <c r="J355" s="1499"/>
      <c r="K355" s="1499"/>
      <c r="L355" s="1499"/>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topLeftCell="A10" zoomScale="90" zoomScaleNormal="90" workbookViewId="0">
      <selection activeCell="E10" sqref="E10"/>
    </sheetView>
  </sheetViews>
  <sheetFormatPr defaultRowHeight="15.75"/>
  <cols>
    <col min="1" max="1" width="36" style="1106" customWidth="1"/>
    <col min="2" max="2" width="11.28515625" style="1106" bestFit="1" customWidth="1"/>
    <col min="3" max="3" width="11.42578125" style="1106" customWidth="1"/>
    <col min="4" max="4" width="13.42578125" style="1106" customWidth="1"/>
    <col min="5" max="5" width="11.28515625" style="1106" bestFit="1" customWidth="1"/>
    <col min="6" max="6" width="11.42578125" style="1106" customWidth="1"/>
    <col min="7" max="7" width="12.140625" style="1106" customWidth="1"/>
    <col min="8" max="8" width="10.85546875" style="1106" bestFit="1" customWidth="1"/>
    <col min="9" max="9" width="13.28515625" style="1106" customWidth="1"/>
    <col min="10" max="16384" width="9.140625" style="1106"/>
  </cols>
  <sheetData>
    <row r="1" spans="1:18" ht="40.5" customHeight="1" thickBot="1">
      <c r="A1" s="1595" t="s">
        <v>407</v>
      </c>
      <c r="B1" s="1595"/>
      <c r="C1" s="1595"/>
      <c r="D1" s="1595"/>
      <c r="E1" s="1595"/>
      <c r="F1" s="1595"/>
      <c r="G1" s="1595"/>
      <c r="H1" s="1595"/>
    </row>
    <row r="2" spans="1:18" ht="45">
      <c r="A2" s="1251" t="s">
        <v>99</v>
      </c>
      <c r="B2" s="1232" t="s">
        <v>5</v>
      </c>
      <c r="C2" s="1288"/>
      <c r="D2" s="1289" t="s">
        <v>100</v>
      </c>
      <c r="E2" s="1596" t="s">
        <v>101</v>
      </c>
      <c r="F2" s="1597"/>
      <c r="G2" s="1598"/>
      <c r="H2" s="1252" t="s">
        <v>102</v>
      </c>
    </row>
    <row r="3" spans="1:18" ht="48" thickBot="1">
      <c r="A3" s="1234"/>
      <c r="B3" s="1334" t="s">
        <v>517</v>
      </c>
      <c r="C3" s="1335" t="s">
        <v>518</v>
      </c>
      <c r="D3" s="1336" t="s">
        <v>50</v>
      </c>
      <c r="E3" s="1334" t="s">
        <v>517</v>
      </c>
      <c r="F3" s="1334" t="s">
        <v>518</v>
      </c>
      <c r="G3" s="908" t="s">
        <v>103</v>
      </c>
      <c r="H3" s="1337" t="s">
        <v>104</v>
      </c>
    </row>
    <row r="4" spans="1:18" ht="16.5" thickBot="1">
      <c r="A4" s="1253" t="s">
        <v>4</v>
      </c>
      <c r="B4" s="1338"/>
      <c r="C4" s="1338"/>
      <c r="D4" s="1339"/>
      <c r="E4" s="1340"/>
      <c r="F4" s="1340"/>
      <c r="G4" s="1341"/>
      <c r="H4" s="1342"/>
    </row>
    <row r="5" spans="1:18">
      <c r="A5" s="1254" t="s">
        <v>251</v>
      </c>
      <c r="B5" s="1333">
        <v>21378.182068778875</v>
      </c>
      <c r="C5" s="1343">
        <v>21610.083769477704</v>
      </c>
      <c r="D5" s="1344">
        <v>-1.0731180090396921</v>
      </c>
      <c r="E5" s="1345">
        <v>100</v>
      </c>
      <c r="F5" s="1346">
        <v>100</v>
      </c>
      <c r="G5" s="1347" t="s">
        <v>73</v>
      </c>
      <c r="H5" s="1348">
        <v>-14.332059447983013</v>
      </c>
    </row>
    <row r="6" spans="1:18">
      <c r="A6" s="1240" t="s">
        <v>105</v>
      </c>
      <c r="B6" s="1330">
        <v>18980.821</v>
      </c>
      <c r="C6" s="1349">
        <v>19459.246999999999</v>
      </c>
      <c r="D6" s="1350">
        <v>-2.4586048987404263</v>
      </c>
      <c r="E6" s="1351">
        <v>12.361956500188354</v>
      </c>
      <c r="F6" s="1352">
        <v>15.690870488322716</v>
      </c>
      <c r="G6" s="1353">
        <v>-21.215610635571615</v>
      </c>
      <c r="H6" s="1354">
        <v>-32.507036155011903</v>
      </c>
    </row>
    <row r="7" spans="1:18">
      <c r="A7" s="1240" t="s">
        <v>106</v>
      </c>
      <c r="B7" s="1330">
        <v>23634.817999999999</v>
      </c>
      <c r="C7" s="1349">
        <v>25004.462</v>
      </c>
      <c r="D7" s="1350">
        <v>-5.4775983582450216</v>
      </c>
      <c r="E7" s="1351">
        <v>12.804092233875924</v>
      </c>
      <c r="F7" s="1352">
        <v>8.5231422505307854</v>
      </c>
      <c r="G7" s="1353">
        <v>50.227367530778203</v>
      </c>
      <c r="H7" s="1354">
        <v>28.696691909127143</v>
      </c>
    </row>
    <row r="8" spans="1:18" ht="16.5" thickBot="1">
      <c r="A8" s="1242" t="s">
        <v>107</v>
      </c>
      <c r="B8" s="1331">
        <v>21388.096000000001</v>
      </c>
      <c r="C8" s="1355">
        <v>21673.653999999999</v>
      </c>
      <c r="D8" s="1356">
        <v>-1.3175351050634898</v>
      </c>
      <c r="E8" s="1357">
        <v>74.83395126593571</v>
      </c>
      <c r="F8" s="1358">
        <v>75.785987261146488</v>
      </c>
      <c r="G8" s="1359">
        <v>-1.2562163925241394</v>
      </c>
      <c r="H8" s="1360">
        <v>-15.408234160335283</v>
      </c>
    </row>
    <row r="9" spans="1:18">
      <c r="A9" s="1255" t="s">
        <v>252</v>
      </c>
      <c r="B9" s="1332">
        <v>17877.155276119407</v>
      </c>
      <c r="C9" s="1361">
        <v>17915.530312084556</v>
      </c>
      <c r="D9" s="1344">
        <v>-0.21419983275216997</v>
      </c>
      <c r="E9" s="1362">
        <v>100</v>
      </c>
      <c r="F9" s="1363">
        <v>100</v>
      </c>
      <c r="G9" s="1364" t="s">
        <v>73</v>
      </c>
      <c r="H9" s="1365">
        <v>1.9200174348915646</v>
      </c>
    </row>
    <row r="10" spans="1:18">
      <c r="A10" s="1240" t="s">
        <v>105</v>
      </c>
      <c r="B10" s="1330" t="s">
        <v>200</v>
      </c>
      <c r="C10" s="1349">
        <v>17027.873</v>
      </c>
      <c r="D10" s="1350" t="s">
        <v>73</v>
      </c>
      <c r="E10" s="1351">
        <v>5.9252448359919612</v>
      </c>
      <c r="F10" s="1352">
        <v>6.9042170644001297</v>
      </c>
      <c r="G10" s="1353" t="s">
        <v>73</v>
      </c>
      <c r="H10" s="1354" t="s">
        <v>73</v>
      </c>
    </row>
    <row r="11" spans="1:18">
      <c r="A11" s="1240" t="s">
        <v>106</v>
      </c>
      <c r="B11" s="1330" t="s">
        <v>200</v>
      </c>
      <c r="C11" s="1349" t="s">
        <v>200</v>
      </c>
      <c r="D11" s="1350" t="s">
        <v>73</v>
      </c>
      <c r="E11" s="1351">
        <v>0.47898045588675536</v>
      </c>
      <c r="F11" s="1352">
        <v>1.3032581453634084</v>
      </c>
      <c r="G11" s="1353" t="s">
        <v>73</v>
      </c>
      <c r="H11" s="1354" t="s">
        <v>73</v>
      </c>
    </row>
    <row r="12" spans="1:18" ht="16.5" thickBot="1">
      <c r="A12" s="1256" t="s">
        <v>107</v>
      </c>
      <c r="B12" s="1330">
        <v>17872.615000000002</v>
      </c>
      <c r="C12" s="1349">
        <v>17930.241999999998</v>
      </c>
      <c r="D12" s="1356">
        <v>-0.32139555060102798</v>
      </c>
      <c r="E12" s="1351">
        <v>93.595774708121283</v>
      </c>
      <c r="F12" s="1352">
        <v>91.792524790236456</v>
      </c>
      <c r="G12" s="1353">
        <v>1.9644844958841685</v>
      </c>
      <c r="H12" s="1354">
        <v>3.9222203756024552</v>
      </c>
      <c r="P12" s="991"/>
      <c r="Q12" s="991"/>
      <c r="R12" s="991"/>
    </row>
    <row r="13" spans="1:18" ht="16.5" thickBot="1">
      <c r="A13" s="1253" t="s">
        <v>108</v>
      </c>
      <c r="B13" s="1366"/>
      <c r="C13" s="1366"/>
      <c r="D13" s="1367"/>
      <c r="E13" s="1368"/>
      <c r="F13" s="1368"/>
      <c r="G13" s="1369"/>
      <c r="H13" s="1370"/>
      <c r="P13" s="991"/>
      <c r="Q13" s="991"/>
      <c r="R13" s="991"/>
    </row>
    <row r="14" spans="1:18">
      <c r="A14" s="1254" t="s">
        <v>251</v>
      </c>
      <c r="B14" s="1333">
        <v>20544.721905063288</v>
      </c>
      <c r="C14" s="1343">
        <v>21149.622978926385</v>
      </c>
      <c r="D14" s="1344">
        <v>-2.8601033430516658</v>
      </c>
      <c r="E14" s="1345">
        <v>100</v>
      </c>
      <c r="F14" s="1346">
        <v>100</v>
      </c>
      <c r="G14" s="1347" t="s">
        <v>73</v>
      </c>
      <c r="H14" s="1348">
        <v>-3.2607147942474817</v>
      </c>
      <c r="P14" s="991"/>
      <c r="Q14" s="991"/>
      <c r="R14" s="991"/>
    </row>
    <row r="15" spans="1:18">
      <c r="A15" s="1240" t="s">
        <v>105</v>
      </c>
      <c r="B15" s="1330">
        <v>18985.748</v>
      </c>
      <c r="C15" s="1349">
        <v>19821.291000000001</v>
      </c>
      <c r="D15" s="1350">
        <v>-4.2153813290970881</v>
      </c>
      <c r="E15" s="1351">
        <v>14.866058286723579</v>
      </c>
      <c r="F15" s="1352">
        <v>16.324932365086145</v>
      </c>
      <c r="G15" s="1353">
        <v>-8.9364785454341931</v>
      </c>
      <c r="H15" s="1354">
        <v>-11.905800261665942</v>
      </c>
    </row>
    <row r="16" spans="1:18">
      <c r="A16" s="1240" t="s">
        <v>106</v>
      </c>
      <c r="B16" s="1330" t="s">
        <v>200</v>
      </c>
      <c r="C16" s="1349" t="s">
        <v>200</v>
      </c>
      <c r="D16" s="1350" t="s">
        <v>73</v>
      </c>
      <c r="E16" s="1351">
        <v>1.103915219311157</v>
      </c>
      <c r="F16" s="1352">
        <v>1.1675921970667804</v>
      </c>
      <c r="G16" s="1353" t="s">
        <v>73</v>
      </c>
      <c r="H16" s="1354" t="s">
        <v>73</v>
      </c>
    </row>
    <row r="17" spans="1:13" ht="16.5" thickBot="1">
      <c r="A17" s="1242" t="s">
        <v>107</v>
      </c>
      <c r="B17" s="1331">
        <v>20769.026999999998</v>
      </c>
      <c r="C17" s="1355">
        <v>21363.591</v>
      </c>
      <c r="D17" s="1356">
        <v>-2.7830714415006454</v>
      </c>
      <c r="E17" s="1357">
        <v>84.030026493965266</v>
      </c>
      <c r="F17" s="1358">
        <v>82.507475437847063</v>
      </c>
      <c r="G17" s="1359">
        <v>1.8453492220412708</v>
      </c>
      <c r="H17" s="1360">
        <v>-1.4755371472948431</v>
      </c>
    </row>
    <row r="18" spans="1:13">
      <c r="A18" s="1255" t="s">
        <v>252</v>
      </c>
      <c r="B18" s="1332">
        <v>16470.328281817016</v>
      </c>
      <c r="C18" s="1361">
        <v>16449.759808816703</v>
      </c>
      <c r="D18" s="1371">
        <v>0.12503813575009151</v>
      </c>
      <c r="E18" s="1362">
        <v>100</v>
      </c>
      <c r="F18" s="1363">
        <v>100</v>
      </c>
      <c r="G18" s="1364" t="s">
        <v>73</v>
      </c>
      <c r="H18" s="1365">
        <v>44.241299303944302</v>
      </c>
    </row>
    <row r="19" spans="1:13">
      <c r="A19" s="1240" t="s">
        <v>105</v>
      </c>
      <c r="B19" s="1330" t="s">
        <v>200</v>
      </c>
      <c r="C19" s="1349" t="s">
        <v>200</v>
      </c>
      <c r="D19" s="1350" t="s">
        <v>73</v>
      </c>
      <c r="E19" s="1351">
        <v>2.7023549092780859</v>
      </c>
      <c r="F19" s="1352">
        <v>5.1972157772621808</v>
      </c>
      <c r="G19" s="1353" t="s">
        <v>73</v>
      </c>
      <c r="H19" s="1354" t="s">
        <v>73</v>
      </c>
    </row>
    <row r="20" spans="1:13">
      <c r="A20" s="1240" t="s">
        <v>106</v>
      </c>
      <c r="B20" s="1330" t="s">
        <v>73</v>
      </c>
      <c r="C20" s="1349" t="s">
        <v>200</v>
      </c>
      <c r="D20" s="1350" t="s">
        <v>73</v>
      </c>
      <c r="E20" s="1351">
        <v>0</v>
      </c>
      <c r="F20" s="1352">
        <v>3.7122969837587005</v>
      </c>
      <c r="G20" s="1353" t="s">
        <v>73</v>
      </c>
      <c r="H20" s="1354" t="s">
        <v>73</v>
      </c>
    </row>
    <row r="21" spans="1:13" ht="16.5" thickBot="1">
      <c r="A21" s="1256" t="s">
        <v>107</v>
      </c>
      <c r="B21" s="1330">
        <v>16474.198</v>
      </c>
      <c r="C21" s="1349">
        <v>16414.475999999999</v>
      </c>
      <c r="D21" s="1356">
        <v>0.36383738353878359</v>
      </c>
      <c r="E21" s="1351">
        <v>97.297645090721915</v>
      </c>
      <c r="F21" s="1352">
        <v>91.090487238979122</v>
      </c>
      <c r="G21" s="1353">
        <v>6.8142767042820767</v>
      </c>
      <c r="H21" s="1354">
        <v>54.070300560366782</v>
      </c>
    </row>
    <row r="22" spans="1:13" ht="16.5" thickBot="1">
      <c r="A22" s="1253" t="s">
        <v>109</v>
      </c>
      <c r="B22" s="1366"/>
      <c r="C22" s="1366"/>
      <c r="D22" s="1367"/>
      <c r="E22" s="1368"/>
      <c r="F22" s="1368"/>
      <c r="G22" s="1369"/>
      <c r="H22" s="1370"/>
    </row>
    <row r="23" spans="1:13">
      <c r="A23" s="1254" t="s">
        <v>251</v>
      </c>
      <c r="B23" s="1333">
        <v>22018.811534002602</v>
      </c>
      <c r="C23" s="1372">
        <v>22009.594792995045</v>
      </c>
      <c r="D23" s="1344">
        <v>4.1876014048607843E-2</v>
      </c>
      <c r="E23" s="1345">
        <v>100</v>
      </c>
      <c r="F23" s="1346">
        <v>100</v>
      </c>
      <c r="G23" s="1347" t="s">
        <v>73</v>
      </c>
      <c r="H23" s="1348">
        <v>-23.370811450551077</v>
      </c>
    </row>
    <row r="24" spans="1:13">
      <c r="A24" s="1240" t="s">
        <v>105</v>
      </c>
      <c r="B24" s="1330">
        <v>18978.458999999999</v>
      </c>
      <c r="C24" s="1349">
        <v>19339.713</v>
      </c>
      <c r="D24" s="1350">
        <v>-1.8679387848206477</v>
      </c>
      <c r="E24" s="1351">
        <v>20.343645928857569</v>
      </c>
      <c r="F24" s="1352">
        <v>25.686071454989275</v>
      </c>
      <c r="G24" s="1353">
        <v>-20.798920284456308</v>
      </c>
      <c r="H24" s="1354">
        <v>-39.308855291576677</v>
      </c>
    </row>
    <row r="25" spans="1:13">
      <c r="A25" s="1240" t="s">
        <v>106</v>
      </c>
      <c r="B25" s="1330">
        <v>23615.080999999998</v>
      </c>
      <c r="C25" s="1349">
        <v>25018.06</v>
      </c>
      <c r="D25" s="1350">
        <v>-5.6078648784118466</v>
      </c>
      <c r="E25" s="1351">
        <v>30.445484820695977</v>
      </c>
      <c r="F25" s="1352">
        <v>17.952511280420151</v>
      </c>
      <c r="G25" s="1353">
        <v>69.589002592084427</v>
      </c>
      <c r="H25" s="1354">
        <v>29.954676555418207</v>
      </c>
    </row>
    <row r="26" spans="1:13" ht="16.5" thickBot="1">
      <c r="A26" s="1242" t="s">
        <v>107</v>
      </c>
      <c r="B26" s="1331">
        <v>22288.115000000002</v>
      </c>
      <c r="C26" s="1355">
        <v>22268.092000000001</v>
      </c>
      <c r="D26" s="1356">
        <v>8.9917896872354602E-2</v>
      </c>
      <c r="E26" s="1357">
        <v>49.21086925044645</v>
      </c>
      <c r="F26" s="1358">
        <v>56.361417264590571</v>
      </c>
      <c r="G26" s="1359">
        <v>-12.686955653679952</v>
      </c>
      <c r="H26" s="1360">
        <v>-33.092722619594461</v>
      </c>
      <c r="K26" s="991"/>
      <c r="L26" s="991"/>
      <c r="M26" s="991"/>
    </row>
    <row r="27" spans="1:13">
      <c r="A27" s="1255" t="s">
        <v>252</v>
      </c>
      <c r="B27" s="1332">
        <v>17010.867050479039</v>
      </c>
      <c r="C27" s="1361">
        <v>16921.571378297584</v>
      </c>
      <c r="D27" s="1371">
        <v>0.52770319130042287</v>
      </c>
      <c r="E27" s="1362">
        <v>100</v>
      </c>
      <c r="F27" s="1363">
        <v>100</v>
      </c>
      <c r="G27" s="1364" t="s">
        <v>73</v>
      </c>
      <c r="H27" s="1365">
        <v>-27.456841790598617</v>
      </c>
      <c r="J27" s="1594"/>
      <c r="K27" s="1594"/>
      <c r="L27" s="1594"/>
      <c r="M27" s="1594"/>
    </row>
    <row r="28" spans="1:13">
      <c r="A28" s="1240" t="s">
        <v>105</v>
      </c>
      <c r="B28" s="1330" t="s">
        <v>73</v>
      </c>
      <c r="C28" s="1349" t="s">
        <v>200</v>
      </c>
      <c r="D28" s="1350" t="s">
        <v>73</v>
      </c>
      <c r="E28" s="1351">
        <v>0</v>
      </c>
      <c r="F28" s="1352">
        <v>1.061206187878335</v>
      </c>
      <c r="G28" s="1353" t="s">
        <v>73</v>
      </c>
      <c r="H28" s="1354" t="s">
        <v>73</v>
      </c>
    </row>
    <row r="29" spans="1:13">
      <c r="A29" s="1240" t="s">
        <v>106</v>
      </c>
      <c r="B29" s="1330" t="s">
        <v>200</v>
      </c>
      <c r="C29" s="1349" t="s">
        <v>200</v>
      </c>
      <c r="D29" s="1350" t="s">
        <v>73</v>
      </c>
      <c r="E29" s="1351">
        <v>2.3076130627382305</v>
      </c>
      <c r="F29" s="1352">
        <v>1.4797100366190867</v>
      </c>
      <c r="G29" s="1353" t="s">
        <v>73</v>
      </c>
      <c r="H29" s="1354" t="s">
        <v>73</v>
      </c>
    </row>
    <row r="30" spans="1:13" ht="16.5" thickBot="1">
      <c r="A30" s="1256" t="s">
        <v>107</v>
      </c>
      <c r="B30" s="1330">
        <v>16707.473000000002</v>
      </c>
      <c r="C30" s="1349">
        <v>16725.893</v>
      </c>
      <c r="D30" s="1356">
        <v>-0.1101286490353505</v>
      </c>
      <c r="E30" s="1351">
        <v>97.692386937261773</v>
      </c>
      <c r="F30" s="1352">
        <v>97.459083775502577</v>
      </c>
      <c r="G30" s="1353">
        <v>0.23938575320142605</v>
      </c>
      <c r="H30" s="1354">
        <v>-27.283183804922935</v>
      </c>
    </row>
    <row r="31" spans="1:13" ht="16.5" thickBot="1">
      <c r="A31" s="1253" t="s">
        <v>110</v>
      </c>
      <c r="B31" s="1366"/>
      <c r="C31" s="1366"/>
      <c r="D31" s="1367"/>
      <c r="E31" s="1368"/>
      <c r="F31" s="1368"/>
      <c r="G31" s="1369"/>
      <c r="H31" s="1370"/>
    </row>
    <row r="32" spans="1:13">
      <c r="A32" s="1254" t="s">
        <v>251</v>
      </c>
      <c r="B32" s="1333">
        <v>21257.403999999999</v>
      </c>
      <c r="C32" s="1343">
        <v>21366.456999999999</v>
      </c>
      <c r="D32" s="1344">
        <v>-0.51039346392338181</v>
      </c>
      <c r="E32" s="1345">
        <v>100</v>
      </c>
      <c r="F32" s="1346">
        <v>100</v>
      </c>
      <c r="G32" s="1347" t="s">
        <v>73</v>
      </c>
      <c r="H32" s="1348">
        <v>-9.3361812152211723</v>
      </c>
    </row>
    <row r="33" spans="1:8">
      <c r="A33" s="1240" t="s">
        <v>105</v>
      </c>
      <c r="B33" s="1330" t="s">
        <v>73</v>
      </c>
      <c r="C33" s="1349" t="s">
        <v>73</v>
      </c>
      <c r="D33" s="1350" t="s">
        <v>73</v>
      </c>
      <c r="E33" s="1351">
        <v>0</v>
      </c>
      <c r="F33" s="1352">
        <v>0</v>
      </c>
      <c r="G33" s="1353" t="s">
        <v>73</v>
      </c>
      <c r="H33" s="1354" t="s">
        <v>73</v>
      </c>
    </row>
    <row r="34" spans="1:8">
      <c r="A34" s="1240" t="s">
        <v>106</v>
      </c>
      <c r="B34" s="1330" t="s">
        <v>73</v>
      </c>
      <c r="C34" s="1349" t="s">
        <v>73</v>
      </c>
      <c r="D34" s="1350" t="s">
        <v>73</v>
      </c>
      <c r="E34" s="1351">
        <v>0</v>
      </c>
      <c r="F34" s="1352">
        <v>0</v>
      </c>
      <c r="G34" s="1353" t="s">
        <v>73</v>
      </c>
      <c r="H34" s="1354" t="s">
        <v>73</v>
      </c>
    </row>
    <row r="35" spans="1:8" ht="16.5" thickBot="1">
      <c r="A35" s="1242" t="s">
        <v>107</v>
      </c>
      <c r="B35" s="1331">
        <v>21257.403999999999</v>
      </c>
      <c r="C35" s="1355">
        <v>21366.456999999999</v>
      </c>
      <c r="D35" s="1356">
        <v>-0.51039346392338181</v>
      </c>
      <c r="E35" s="1357">
        <v>100</v>
      </c>
      <c r="F35" s="1358">
        <v>100</v>
      </c>
      <c r="G35" s="1359">
        <v>0</v>
      </c>
      <c r="H35" s="1360">
        <v>-9.3361812152211723</v>
      </c>
    </row>
    <row r="36" spans="1:8">
      <c r="A36" s="1255" t="s">
        <v>252</v>
      </c>
      <c r="B36" s="1332">
        <v>19284.134383510711</v>
      </c>
      <c r="C36" s="1361">
        <v>19254.470626121773</v>
      </c>
      <c r="D36" s="1371">
        <v>0.15406166165220225</v>
      </c>
      <c r="E36" s="1362">
        <v>100</v>
      </c>
      <c r="F36" s="1363">
        <v>100</v>
      </c>
      <c r="G36" s="1364" t="s">
        <v>73</v>
      </c>
      <c r="H36" s="1365">
        <v>-0.97565465506926441</v>
      </c>
    </row>
    <row r="37" spans="1:8">
      <c r="A37" s="1240" t="s">
        <v>105</v>
      </c>
      <c r="B37" s="1330" t="s">
        <v>200</v>
      </c>
      <c r="C37" s="1349" t="s">
        <v>200</v>
      </c>
      <c r="D37" s="1350" t="s">
        <v>73</v>
      </c>
      <c r="E37" s="1351">
        <v>10.926244364920763</v>
      </c>
      <c r="F37" s="1352">
        <v>11.348888582079249</v>
      </c>
      <c r="G37" s="1353" t="s">
        <v>73</v>
      </c>
      <c r="H37" s="1354" t="s">
        <v>73</v>
      </c>
    </row>
    <row r="38" spans="1:8">
      <c r="A38" s="1240" t="s">
        <v>106</v>
      </c>
      <c r="B38" s="1330" t="s">
        <v>73</v>
      </c>
      <c r="C38" s="1349" t="s">
        <v>73</v>
      </c>
      <c r="D38" s="1350" t="s">
        <v>73</v>
      </c>
      <c r="E38" s="1351">
        <v>0</v>
      </c>
      <c r="F38" s="1352">
        <v>0</v>
      </c>
      <c r="G38" s="1353" t="s">
        <v>73</v>
      </c>
      <c r="H38" s="1354" t="s">
        <v>73</v>
      </c>
    </row>
    <row r="39" spans="1:8" ht="16.5" thickBot="1">
      <c r="A39" s="1242" t="s">
        <v>107</v>
      </c>
      <c r="B39" s="1331">
        <v>19552.46</v>
      </c>
      <c r="C39" s="1355">
        <v>19517.904999999999</v>
      </c>
      <c r="D39" s="1356">
        <v>0.17704256681237199</v>
      </c>
      <c r="E39" s="1357">
        <v>89.073755635079237</v>
      </c>
      <c r="F39" s="1358">
        <v>88.651111417920745</v>
      </c>
      <c r="G39" s="1359">
        <v>0.47675004903892831</v>
      </c>
      <c r="H39" s="1360">
        <v>-0.50355604007683064</v>
      </c>
    </row>
    <row r="40" spans="1:8" ht="14.25" customHeight="1">
      <c r="A40" s="1243" t="s">
        <v>253</v>
      </c>
      <c r="B40" s="1229"/>
      <c r="C40" s="1243"/>
      <c r="D40" s="1229"/>
      <c r="E40" s="1243"/>
      <c r="F40" s="1243"/>
      <c r="G40" s="1243"/>
      <c r="H40" s="1243"/>
    </row>
    <row r="41" spans="1:8" ht="5.25" customHeight="1">
      <c r="A41" s="1599"/>
      <c r="B41" s="1599"/>
      <c r="C41" s="1599"/>
      <c r="D41" s="1599"/>
      <c r="E41" s="1243"/>
      <c r="F41" s="1243"/>
      <c r="G41" s="1243"/>
      <c r="H41" s="1243"/>
    </row>
    <row r="42" spans="1:8">
      <c r="A42" s="1257" t="s">
        <v>41</v>
      </c>
      <c r="B42" s="1243"/>
      <c r="C42" s="1243"/>
      <c r="D42" s="1243"/>
      <c r="E42" s="1243"/>
      <c r="F42" s="1243"/>
      <c r="G42" s="1243"/>
      <c r="H42" s="1243"/>
    </row>
    <row r="43" spans="1:8">
      <c r="A43" s="1258" t="s">
        <v>70</v>
      </c>
      <c r="B43" s="1600" t="s">
        <v>42</v>
      </c>
      <c r="C43" s="1601"/>
      <c r="D43" s="1601"/>
      <c r="E43" s="1601"/>
      <c r="F43" s="1601"/>
      <c r="G43" s="1601"/>
      <c r="H43" s="1602"/>
    </row>
    <row r="44" spans="1:8">
      <c r="A44" s="1258" t="s">
        <v>43</v>
      </c>
      <c r="B44" s="1600" t="s">
        <v>44</v>
      </c>
      <c r="C44" s="1601"/>
      <c r="D44" s="1601"/>
      <c r="E44" s="1601"/>
      <c r="F44" s="1601"/>
      <c r="G44" s="1601"/>
      <c r="H44" s="1602"/>
    </row>
    <row r="45" spans="1:8">
      <c r="A45" s="1258" t="s">
        <v>45</v>
      </c>
      <c r="B45" s="1600" t="s">
        <v>46</v>
      </c>
      <c r="C45" s="1601"/>
      <c r="D45" s="1601"/>
      <c r="E45" s="1601"/>
      <c r="F45" s="1601"/>
      <c r="G45" s="1601"/>
      <c r="H45" s="1602"/>
    </row>
  </sheetData>
  <mergeCells count="7">
    <mergeCell ref="J27:M27"/>
    <mergeCell ref="A1:H1"/>
    <mergeCell ref="E2:G2"/>
    <mergeCell ref="A41:D41"/>
    <mergeCell ref="B45:H45"/>
    <mergeCell ref="B44:H44"/>
    <mergeCell ref="B43:H43"/>
  </mergeCells>
  <conditionalFormatting sqref="C42">
    <cfRule type="expression" dxfId="33" priority="8" stopIfTrue="1">
      <formula>ISERROR(C42)</formula>
    </cfRule>
  </conditionalFormatting>
  <conditionalFormatting sqref="L26">
    <cfRule type="expression" dxfId="3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C8" sqref="C8"/>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1103" t="s">
        <v>516</v>
      </c>
      <c r="B2" s="1114"/>
      <c r="C2" s="1114"/>
      <c r="D2" s="1114"/>
      <c r="E2" s="1114"/>
      <c r="F2" s="1115"/>
      <c r="G2" s="1115"/>
      <c r="H2" s="1115"/>
      <c r="I2" s="1116"/>
    </row>
    <row r="3" spans="1:9" ht="18" customHeight="1">
      <c r="A3"/>
      <c r="B3"/>
      <c r="C3"/>
      <c r="D3"/>
      <c r="E3"/>
      <c r="G3"/>
      <c r="H3"/>
    </row>
    <row r="4" spans="1:9" ht="18" customHeight="1" thickBot="1">
      <c r="A4"/>
      <c r="B4"/>
      <c r="C4"/>
      <c r="D4"/>
      <c r="E4"/>
      <c r="F4"/>
      <c r="G4"/>
      <c r="H4"/>
    </row>
    <row r="5" spans="1:9" s="782" customFormat="1" ht="18" customHeight="1">
      <c r="A5" s="1603" t="s">
        <v>111</v>
      </c>
      <c r="B5" s="1302" t="s">
        <v>433</v>
      </c>
      <c r="C5" s="1303"/>
      <c r="D5" s="1303"/>
      <c r="E5" s="1304" t="s">
        <v>255</v>
      </c>
      <c r="F5" s="1305"/>
      <c r="G5" s="1306"/>
      <c r="H5" s="781"/>
    </row>
    <row r="6" spans="1:9" s="782" customFormat="1" ht="30" customHeight="1" thickBot="1">
      <c r="A6" s="1604"/>
      <c r="B6" s="1307" t="s">
        <v>112</v>
      </c>
      <c r="C6" s="1308" t="s">
        <v>113</v>
      </c>
      <c r="D6" s="1309" t="s">
        <v>432</v>
      </c>
      <c r="E6" s="1310" t="s">
        <v>112</v>
      </c>
      <c r="F6" s="1310" t="s">
        <v>113</v>
      </c>
      <c r="G6" s="1311" t="s">
        <v>432</v>
      </c>
      <c r="H6" s="781"/>
    </row>
    <row r="7" spans="1:9" s="784" customFormat="1" ht="24.95" customHeight="1" thickBot="1">
      <c r="A7" s="1312" t="s">
        <v>114</v>
      </c>
      <c r="B7" s="1261">
        <v>42621.712</v>
      </c>
      <c r="C7" s="1261">
        <v>34216.805</v>
      </c>
      <c r="D7" s="1262">
        <v>26095.78</v>
      </c>
      <c r="E7" s="1263">
        <v>-2.4797408197756439</v>
      </c>
      <c r="F7" s="1263">
        <v>-3.9411688874180806</v>
      </c>
      <c r="G7" s="1264">
        <v>-1.9487806561529102</v>
      </c>
      <c r="H7" s="783"/>
    </row>
    <row r="8" spans="1:9" s="784" customFormat="1" ht="24.95" customHeight="1">
      <c r="A8" s="1313" t="s">
        <v>268</v>
      </c>
      <c r="B8" s="1265">
        <v>40776.057999999997</v>
      </c>
      <c r="C8" s="1265">
        <v>32500.66</v>
      </c>
      <c r="D8" s="1266" t="s">
        <v>200</v>
      </c>
      <c r="E8" s="1267">
        <v>-2.7126910822885288</v>
      </c>
      <c r="F8" s="1268">
        <v>-7.4161570623087982</v>
      </c>
      <c r="G8" s="1269" t="s">
        <v>73</v>
      </c>
      <c r="H8" s="783"/>
    </row>
    <row r="9" spans="1:9" s="784" customFormat="1" ht="24.95" customHeight="1">
      <c r="A9" s="1314" t="s">
        <v>266</v>
      </c>
      <c r="B9" s="1270">
        <v>45360.442999999999</v>
      </c>
      <c r="C9" s="1271">
        <v>35133.088000000003</v>
      </c>
      <c r="D9" s="1270" t="s">
        <v>200</v>
      </c>
      <c r="E9" s="1272">
        <v>-2.1806198237750154</v>
      </c>
      <c r="F9" s="1272">
        <v>-1.723876870197643</v>
      </c>
      <c r="G9" s="1273" t="s">
        <v>73</v>
      </c>
      <c r="H9" s="783"/>
    </row>
    <row r="10" spans="1:9" s="784" customFormat="1" ht="24.95" customHeight="1" thickBot="1">
      <c r="A10" s="1315" t="s">
        <v>269</v>
      </c>
      <c r="B10" s="1274" t="s">
        <v>200</v>
      </c>
      <c r="C10" s="1275" t="s">
        <v>200</v>
      </c>
      <c r="D10" s="1276" t="s">
        <v>73</v>
      </c>
      <c r="E10" s="1277" t="s">
        <v>73</v>
      </c>
      <c r="F10" s="1277" t="s">
        <v>73</v>
      </c>
      <c r="G10" s="1278" t="s">
        <v>73</v>
      </c>
      <c r="H10" s="783"/>
    </row>
    <row r="11" spans="1:9" ht="15">
      <c r="A11" s="1279" t="s">
        <v>253</v>
      </c>
      <c r="B11" s="1259"/>
      <c r="C11" s="1279"/>
      <c r="D11" s="1259"/>
      <c r="E11" s="1260"/>
      <c r="F11" s="1260"/>
      <c r="G11" s="1280"/>
    </row>
    <row r="17" spans="1:13" ht="15">
      <c r="A17" s="579"/>
      <c r="D17" s="578"/>
    </row>
    <row r="18" spans="1:13" ht="15">
      <c r="A18" s="579"/>
      <c r="D18" s="578"/>
    </row>
    <row r="19" spans="1:13" ht="15">
      <c r="A19" s="579"/>
      <c r="D19" s="578"/>
    </row>
    <row r="20" spans="1:13" ht="15">
      <c r="A20" s="579"/>
      <c r="D20" s="578"/>
    </row>
    <row r="21" spans="1:13" ht="15">
      <c r="A21" s="579"/>
      <c r="D21" s="578"/>
      <c r="M21" s="5" t="s">
        <v>95</v>
      </c>
    </row>
    <row r="22" spans="1:13" ht="15">
      <c r="A22" s="579"/>
      <c r="D22" s="578"/>
    </row>
    <row r="23" spans="1:13" ht="15">
      <c r="A23" s="579"/>
      <c r="D23" s="578"/>
    </row>
    <row r="24" spans="1:13" ht="15">
      <c r="A24" s="579"/>
      <c r="D24" s="578"/>
    </row>
    <row r="25" spans="1:13" ht="15">
      <c r="A25" s="579"/>
      <c r="D25" s="578"/>
    </row>
    <row r="26" spans="1:13" ht="15">
      <c r="A26" s="579"/>
      <c r="D26" s="578"/>
    </row>
    <row r="27" spans="1:13" ht="15">
      <c r="A27" s="579"/>
      <c r="D27" s="578"/>
    </row>
    <row r="28" spans="1:13" ht="15">
      <c r="A28" s="579"/>
      <c r="D28" s="578"/>
    </row>
    <row r="29" spans="1:13" ht="15">
      <c r="A29" s="579"/>
      <c r="D29" s="578"/>
    </row>
    <row r="30" spans="1:13" ht="15">
      <c r="A30" s="579"/>
      <c r="D30" s="578"/>
    </row>
    <row r="31" spans="1:13" ht="15">
      <c r="D31" s="578"/>
    </row>
    <row r="32" spans="1:13" ht="15">
      <c r="A32" s="579"/>
      <c r="D32" s="578"/>
    </row>
    <row r="33" spans="1:4" ht="15">
      <c r="A33" s="579"/>
      <c r="D33" s="578"/>
    </row>
    <row r="34" spans="1:4" ht="15">
      <c r="A34" s="579"/>
      <c r="D34" s="578"/>
    </row>
    <row r="35" spans="1:4" ht="15">
      <c r="A35" s="579"/>
      <c r="D35" s="578"/>
    </row>
    <row r="36" spans="1:4" ht="15">
      <c r="A36" s="579"/>
      <c r="D36" s="578"/>
    </row>
    <row r="37" spans="1:4" ht="15">
      <c r="A37" s="579"/>
      <c r="D37" s="578"/>
    </row>
    <row r="38" spans="1:4" ht="15">
      <c r="A38" s="579"/>
      <c r="D38" s="578"/>
    </row>
    <row r="39" spans="1:4" ht="15">
      <c r="A39" s="579"/>
      <c r="D39" s="578"/>
    </row>
    <row r="40" spans="1:4" ht="15">
      <c r="A40" s="579"/>
    </row>
    <row r="41" spans="1:4" ht="15">
      <c r="A41" s="579"/>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28"/>
  <sheetViews>
    <sheetView showGridLines="0" workbookViewId="0">
      <selection activeCell="D9" sqref="D9"/>
    </sheetView>
  </sheetViews>
  <sheetFormatPr defaultRowHeight="15"/>
  <cols>
    <col min="1" max="1" width="42.85546875" style="1229" customWidth="1"/>
    <col min="2" max="2" width="13.85546875" style="1229" customWidth="1"/>
    <col min="3" max="3" width="14.7109375" style="1229" customWidth="1"/>
    <col min="4" max="4" width="14.42578125" style="1229" customWidth="1"/>
    <col min="5" max="16384" width="9.140625" style="1229"/>
  </cols>
  <sheetData>
    <row r="2" spans="1:14" ht="18.75">
      <c r="A2" s="1605" t="s">
        <v>521</v>
      </c>
      <c r="B2" s="1605"/>
      <c r="C2" s="1605"/>
      <c r="D2" s="1605"/>
      <c r="E2" s="1605"/>
      <c r="F2" s="1605"/>
      <c r="G2" s="1605"/>
      <c r="H2" s="1605"/>
    </row>
    <row r="3" spans="1:14">
      <c r="A3" s="1230"/>
      <c r="B3" s="1230"/>
      <c r="C3" s="1230"/>
      <c r="D3" s="1230"/>
      <c r="E3" s="1230"/>
      <c r="F3" s="1230"/>
      <c r="G3" s="1230"/>
      <c r="H3" s="1230"/>
    </row>
    <row r="4" spans="1:14" ht="15.75" thickBot="1"/>
    <row r="5" spans="1:14" ht="45">
      <c r="A5" s="1231" t="s">
        <v>99</v>
      </c>
      <c r="B5" s="1232" t="s">
        <v>5</v>
      </c>
      <c r="C5" s="1232"/>
      <c r="D5" s="1233" t="s">
        <v>100</v>
      </c>
    </row>
    <row r="6" spans="1:14" ht="15.75" thickBot="1">
      <c r="A6" s="1234"/>
      <c r="B6" s="1235">
        <v>44983</v>
      </c>
      <c r="C6" s="1235">
        <v>44976</v>
      </c>
      <c r="D6" s="1244" t="s">
        <v>50</v>
      </c>
    </row>
    <row r="7" spans="1:14" ht="15.75" thickBot="1">
      <c r="A7" s="1236"/>
      <c r="B7" s="1237"/>
      <c r="C7" s="1237"/>
      <c r="D7" s="1238"/>
      <c r="J7"/>
      <c r="K7"/>
      <c r="L7"/>
      <c r="M7"/>
      <c r="N7"/>
    </row>
    <row r="8" spans="1:14" ht="15.75" thickBot="1">
      <c r="A8" s="1284" t="s">
        <v>251</v>
      </c>
      <c r="B8" s="1285">
        <v>21514.53</v>
      </c>
      <c r="C8" s="1285">
        <v>20338.46</v>
      </c>
      <c r="D8" s="1286">
        <v>5.782492873108386</v>
      </c>
      <c r="J8"/>
      <c r="K8"/>
      <c r="L8"/>
      <c r="M8"/>
      <c r="N8"/>
    </row>
    <row r="9" spans="1:14">
      <c r="A9" s="1239" t="s">
        <v>105</v>
      </c>
      <c r="B9" s="1223">
        <v>19195.580000000002</v>
      </c>
      <c r="C9" s="1223">
        <v>19534.095000000001</v>
      </c>
      <c r="D9" s="1245">
        <v>-1.732944372390937</v>
      </c>
      <c r="J9"/>
      <c r="K9"/>
      <c r="L9"/>
      <c r="M9"/>
      <c r="N9"/>
    </row>
    <row r="10" spans="1:14">
      <c r="A10" s="1240" t="s">
        <v>106</v>
      </c>
      <c r="B10" s="1224">
        <v>24530.134999999998</v>
      </c>
      <c r="C10" s="1224">
        <v>24231.323</v>
      </c>
      <c r="D10" s="1246">
        <v>1.2331641982569341</v>
      </c>
      <c r="J10"/>
      <c r="K10"/>
      <c r="L10"/>
      <c r="M10"/>
      <c r="N10"/>
    </row>
    <row r="11" spans="1:14" ht="15.75" thickBot="1">
      <c r="A11" s="1241" t="s">
        <v>107</v>
      </c>
      <c r="B11" s="1225">
        <v>21040.73</v>
      </c>
      <c r="C11" s="1225">
        <v>21217.281999999999</v>
      </c>
      <c r="D11" s="1247">
        <v>-0.83211412281742636</v>
      </c>
      <c r="J11"/>
      <c r="K11"/>
      <c r="L11"/>
      <c r="M11"/>
      <c r="N11"/>
    </row>
    <row r="12" spans="1:14" ht="15.75" thickBot="1">
      <c r="A12" s="1284" t="s">
        <v>252</v>
      </c>
      <c r="B12" s="1287">
        <v>18594.830000000002</v>
      </c>
      <c r="C12" s="1287">
        <v>18995.63</v>
      </c>
      <c r="D12" s="1286">
        <v>-2.1099589747747207</v>
      </c>
      <c r="J12"/>
      <c r="K12"/>
      <c r="L12"/>
      <c r="M12"/>
      <c r="N12"/>
    </row>
    <row r="13" spans="1:14" ht="13.5" customHeight="1">
      <c r="A13" s="1239" t="s">
        <v>105</v>
      </c>
      <c r="B13" s="1226" t="s">
        <v>200</v>
      </c>
      <c r="C13" s="1226" t="s">
        <v>200</v>
      </c>
      <c r="D13" s="1248" t="s">
        <v>73</v>
      </c>
      <c r="J13"/>
      <c r="K13"/>
      <c r="L13"/>
      <c r="M13"/>
      <c r="N13"/>
    </row>
    <row r="14" spans="1:14" ht="14.25" customHeight="1">
      <c r="A14" s="1240" t="s">
        <v>106</v>
      </c>
      <c r="B14" s="1227" t="s">
        <v>200</v>
      </c>
      <c r="C14" s="1227">
        <v>22601.03</v>
      </c>
      <c r="D14" s="1328" t="s">
        <v>73</v>
      </c>
      <c r="J14"/>
      <c r="K14"/>
      <c r="L14"/>
      <c r="M14"/>
      <c r="N14"/>
    </row>
    <row r="15" spans="1:14" ht="16.5" customHeight="1" thickBot="1">
      <c r="A15" s="1242" t="s">
        <v>107</v>
      </c>
      <c r="B15" s="1228">
        <v>17809.099999999999</v>
      </c>
      <c r="C15" s="1228">
        <v>17942.885999999999</v>
      </c>
      <c r="D15" s="1249">
        <v>-0.74562141229677359</v>
      </c>
      <c r="J15"/>
      <c r="K15"/>
      <c r="L15"/>
      <c r="M15"/>
      <c r="N15"/>
    </row>
    <row r="16" spans="1:14">
      <c r="A16" s="1243" t="s">
        <v>253</v>
      </c>
      <c r="J16"/>
      <c r="K16"/>
      <c r="L16"/>
      <c r="M16"/>
      <c r="N16"/>
    </row>
    <row r="17" spans="10:14">
      <c r="J17"/>
      <c r="K17"/>
      <c r="L17"/>
      <c r="M17"/>
      <c r="N17"/>
    </row>
    <row r="18" spans="10:14">
      <c r="J18"/>
      <c r="K18"/>
      <c r="L18"/>
      <c r="M18"/>
      <c r="N18"/>
    </row>
    <row r="19" spans="10:14">
      <c r="J19"/>
      <c r="K19"/>
      <c r="L19"/>
      <c r="M19"/>
      <c r="N19"/>
    </row>
    <row r="20" spans="10:14">
      <c r="J20"/>
      <c r="K20"/>
      <c r="L20"/>
      <c r="M20"/>
      <c r="N20"/>
    </row>
    <row r="21" spans="10:14">
      <c r="J21"/>
      <c r="K21"/>
      <c r="L21"/>
      <c r="M21"/>
      <c r="N21"/>
    </row>
    <row r="22" spans="10:14">
      <c r="J22"/>
      <c r="K22"/>
      <c r="L22"/>
      <c r="M22"/>
      <c r="N22"/>
    </row>
    <row r="23" spans="10:14">
      <c r="J23"/>
      <c r="K23"/>
      <c r="L23"/>
      <c r="M23"/>
      <c r="N23"/>
    </row>
    <row r="24" spans="10:14">
      <c r="J24"/>
      <c r="K24"/>
      <c r="L24"/>
      <c r="M24"/>
      <c r="N24"/>
    </row>
    <row r="25" spans="10:14">
      <c r="J25"/>
      <c r="K25"/>
      <c r="L25"/>
      <c r="M25"/>
      <c r="N25"/>
    </row>
    <row r="26" spans="10:14">
      <c r="J26"/>
      <c r="K26"/>
      <c r="L26"/>
      <c r="M26"/>
      <c r="N26"/>
    </row>
    <row r="27" spans="10:14">
      <c r="J27"/>
      <c r="K27"/>
      <c r="L27"/>
      <c r="M27"/>
      <c r="N27"/>
    </row>
    <row r="28" spans="10:14">
      <c r="J28"/>
      <c r="K28"/>
      <c r="L28"/>
      <c r="M28"/>
      <c r="N28"/>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L28" sqref="L28"/>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103" t="s">
        <v>522</v>
      </c>
      <c r="B2" s="1103"/>
      <c r="C2" s="1103"/>
      <c r="D2" s="1103"/>
      <c r="E2" s="1103"/>
      <c r="F2" s="1128"/>
      <c r="G2" s="1128"/>
      <c r="H2" s="1128"/>
    </row>
    <row r="3" spans="1:8" ht="18" customHeight="1">
      <c r="A3" s="3"/>
      <c r="B3" s="3"/>
      <c r="C3" s="3"/>
      <c r="D3" s="3"/>
      <c r="E3" s="3"/>
      <c r="G3" s="3"/>
      <c r="H3" s="3"/>
    </row>
    <row r="4" spans="1:8" ht="18" customHeight="1" thickBot="1">
      <c r="A4" s="3"/>
      <c r="B4" s="3"/>
      <c r="C4" s="3"/>
      <c r="D4" s="3"/>
      <c r="E4" s="3"/>
      <c r="F4" s="3"/>
      <c r="G4" s="3"/>
      <c r="H4" s="3"/>
    </row>
    <row r="5" spans="1:8" s="782" customFormat="1" ht="18" customHeight="1" thickBot="1">
      <c r="A5" s="1606" t="s">
        <v>435</v>
      </c>
      <c r="B5" s="1316" t="s">
        <v>433</v>
      </c>
      <c r="C5" s="1317"/>
      <c r="D5" s="1318"/>
      <c r="E5" s="1319" t="s">
        <v>255</v>
      </c>
      <c r="F5" s="1320"/>
      <c r="G5" s="1321"/>
      <c r="H5" s="781"/>
    </row>
    <row r="6" spans="1:8" s="782" customFormat="1" ht="30" customHeight="1" thickBot="1">
      <c r="A6" s="1607"/>
      <c r="B6" s="1322" t="s">
        <v>112</v>
      </c>
      <c r="C6" s="1323" t="s">
        <v>113</v>
      </c>
      <c r="D6" s="1324" t="s">
        <v>432</v>
      </c>
      <c r="E6" s="1325" t="s">
        <v>112</v>
      </c>
      <c r="F6" s="1326" t="s">
        <v>113</v>
      </c>
      <c r="G6" s="1327" t="s">
        <v>432</v>
      </c>
      <c r="H6" s="781"/>
    </row>
    <row r="7" spans="1:8" s="784" customFormat="1" ht="24.95" customHeight="1" thickBot="1">
      <c r="A7" s="1105"/>
      <c r="B7" s="1108">
        <v>41051.629999999997</v>
      </c>
      <c r="C7" s="1109">
        <v>32186.9</v>
      </c>
      <c r="D7" s="1110" t="s">
        <v>200</v>
      </c>
      <c r="E7" s="1111">
        <v>4.6784700873705409</v>
      </c>
      <c r="F7" s="1112">
        <v>0.29718121884498067</v>
      </c>
      <c r="G7" s="1113" t="s">
        <v>73</v>
      </c>
      <c r="H7" s="783"/>
    </row>
    <row r="8" spans="1:8" customFormat="1" ht="15.75" customHeight="1">
      <c r="A8" s="1243" t="s">
        <v>253</v>
      </c>
      <c r="B8" s="1229"/>
      <c r="C8" s="1229"/>
      <c r="D8" s="1229"/>
      <c r="E8" s="1229"/>
      <c r="F8" s="1229"/>
      <c r="G8" s="1229"/>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9"/>
    </row>
    <row r="35" spans="1:4" ht="15">
      <c r="A35" s="579"/>
      <c r="D35" s="579"/>
    </row>
    <row r="36" spans="1:4" ht="15">
      <c r="A36" s="579"/>
      <c r="D36" s="579"/>
    </row>
    <row r="37" spans="1:4" ht="15">
      <c r="A37" s="579"/>
      <c r="D37" s="579"/>
    </row>
    <row r="38" spans="1:4" ht="15">
      <c r="A38" s="579"/>
      <c r="D38" s="579"/>
    </row>
    <row r="39" spans="1:4" ht="15">
      <c r="A39" s="579"/>
      <c r="D39" s="579"/>
    </row>
    <row r="40" spans="1:4" ht="15">
      <c r="A40" s="579"/>
    </row>
    <row r="41" spans="1:4" ht="15">
      <c r="A41" s="579"/>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29</vt:i4>
      </vt:variant>
    </vt:vector>
  </HeadingPairs>
  <TitlesOfParts>
    <vt:vector size="29"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Baza_cen_zakupu_2003_2023</vt:lpstr>
      <vt:lpstr>Baza_cen sprzedaży_2017-2023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2023-03-03T08:18:46Z</dcterms:modified>
</cp:coreProperties>
</file>