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fk\WZNiW\WWR\SRF\Anna Wyszkowska\POŻYCZKI POMOCOWE\OPUBLIKOWANE ZARZĄDZENIE\"/>
    </mc:Choice>
  </mc:AlternateContent>
  <bookViews>
    <workbookView xWindow="0" yWindow="1800" windowWidth="28800" windowHeight="11690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4" i="3"/>
  <c r="E30" i="3"/>
  <c r="D5" i="3"/>
  <c r="E19" i="3" s="1"/>
  <c r="E20" i="2"/>
  <c r="D5" i="2"/>
  <c r="E15" i="2" s="1"/>
  <c r="E19" i="2" l="1"/>
  <c r="E14" i="2"/>
  <c r="E18" i="2"/>
  <c r="E23" i="2"/>
  <c r="E17" i="2"/>
  <c r="E22" i="2"/>
  <c r="E16" i="2"/>
  <c r="E21" i="2"/>
  <c r="E29" i="3"/>
  <c r="E23" i="3"/>
  <c r="E17" i="3"/>
  <c r="E14" i="3"/>
  <c r="E28" i="3"/>
  <c r="E22" i="3"/>
  <c r="E16" i="3"/>
  <c r="E33" i="3"/>
  <c r="E27" i="3"/>
  <c r="E21" i="3"/>
  <c r="E15" i="3"/>
  <c r="E32" i="3"/>
  <c r="E26" i="3"/>
  <c r="E20" i="3"/>
  <c r="E31" i="3"/>
  <c r="E25" i="3"/>
  <c r="D7" i="3"/>
  <c r="G24" i="3" s="1"/>
  <c r="D6" i="3"/>
  <c r="B14" i="3"/>
  <c r="C9" i="3"/>
  <c r="C20" i="3" s="1"/>
  <c r="K20" i="3" s="1"/>
  <c r="G16" i="2"/>
  <c r="G17" i="2"/>
  <c r="G21" i="2"/>
  <c r="G22" i="2"/>
  <c r="G23" i="2"/>
  <c r="D7" i="2"/>
  <c r="G18" i="2" s="1"/>
  <c r="D6" i="2"/>
  <c r="B14" i="2"/>
  <c r="C9" i="2"/>
  <c r="C17" i="2" s="1"/>
  <c r="K17" i="2" s="1"/>
  <c r="C9" i="1"/>
  <c r="C14" i="1" s="1"/>
  <c r="K14" i="1" s="1"/>
  <c r="G15" i="1"/>
  <c r="G16" i="1"/>
  <c r="G17" i="1"/>
  <c r="G18" i="1"/>
  <c r="G14" i="1"/>
  <c r="B14" i="1"/>
  <c r="D14" i="1" s="1"/>
  <c r="L14" i="3" l="1"/>
  <c r="G15" i="2"/>
  <c r="D14" i="2"/>
  <c r="D14" i="3"/>
  <c r="G33" i="3"/>
  <c r="G27" i="3"/>
  <c r="G28" i="3"/>
  <c r="G17" i="3"/>
  <c r="G32" i="3"/>
  <c r="G26" i="3"/>
  <c r="G31" i="3"/>
  <c r="F14" i="3"/>
  <c r="G29" i="3"/>
  <c r="G18" i="3"/>
  <c r="G25" i="3"/>
  <c r="G22" i="3"/>
  <c r="G23" i="3"/>
  <c r="G30" i="3"/>
  <c r="G20" i="2"/>
  <c r="G14" i="2"/>
  <c r="G19" i="2"/>
  <c r="C21" i="2"/>
  <c r="K21" i="2" s="1"/>
  <c r="E14" i="1"/>
  <c r="C16" i="3"/>
  <c r="K16" i="3" s="1"/>
  <c r="C32" i="3"/>
  <c r="K32" i="3" s="1"/>
  <c r="C17" i="3"/>
  <c r="K17" i="3" s="1"/>
  <c r="C24" i="3"/>
  <c r="K24" i="3" s="1"/>
  <c r="C27" i="3"/>
  <c r="K27" i="3" s="1"/>
  <c r="C30" i="3"/>
  <c r="K30" i="3" s="1"/>
  <c r="C22" i="3"/>
  <c r="K22" i="3" s="1"/>
  <c r="C33" i="3"/>
  <c r="K33" i="3" s="1"/>
  <c r="C26" i="3"/>
  <c r="K26" i="3" s="1"/>
  <c r="C23" i="3"/>
  <c r="K23" i="3" s="1"/>
  <c r="C29" i="3"/>
  <c r="K29" i="3" s="1"/>
  <c r="C15" i="3"/>
  <c r="K15" i="3" s="1"/>
  <c r="C31" i="3"/>
  <c r="K31" i="3" s="1"/>
  <c r="C28" i="3"/>
  <c r="K28" i="3" s="1"/>
  <c r="C25" i="3"/>
  <c r="K25" i="3" s="1"/>
  <c r="C21" i="3"/>
  <c r="K21" i="3" s="1"/>
  <c r="G19" i="3"/>
  <c r="G14" i="3"/>
  <c r="C18" i="3"/>
  <c r="K18" i="3" s="1"/>
  <c r="G20" i="3"/>
  <c r="G15" i="3"/>
  <c r="C19" i="3"/>
  <c r="K19" i="3" s="1"/>
  <c r="G21" i="3"/>
  <c r="C14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/>
  <c r="H14" i="3" l="1"/>
  <c r="B15" i="2"/>
  <c r="D15" i="2" s="1"/>
  <c r="K14" i="2"/>
  <c r="F14" i="1"/>
  <c r="H14" i="1" s="1"/>
  <c r="L14" i="1"/>
  <c r="M14" i="1" s="1"/>
  <c r="B15" i="3"/>
  <c r="B16" i="3" s="1"/>
  <c r="K14" i="3"/>
  <c r="M14" i="3" s="1"/>
  <c r="F14" i="2"/>
  <c r="H14" i="2" s="1"/>
  <c r="L14" i="2"/>
  <c r="M14" i="2" s="1"/>
  <c r="D15" i="3"/>
  <c r="B16" i="2"/>
  <c r="D15" i="1"/>
  <c r="E15" i="1"/>
  <c r="L15" i="1" s="1"/>
  <c r="M15" i="1" s="1"/>
  <c r="B16" i="1"/>
  <c r="L15" i="2" l="1"/>
  <c r="M15" i="2" s="1"/>
  <c r="L15" i="3"/>
  <c r="M15" i="3" s="1"/>
  <c r="L16" i="3"/>
  <c r="M16" i="3" s="1"/>
  <c r="D16" i="3"/>
  <c r="B17" i="3"/>
  <c r="B17" i="2"/>
  <c r="D17" i="2" s="1"/>
  <c r="D16" i="2"/>
  <c r="F15" i="2"/>
  <c r="H15" i="2" s="1"/>
  <c r="L16" i="2"/>
  <c r="M16" i="2" s="1"/>
  <c r="F15" i="1"/>
  <c r="H15" i="1" s="1"/>
  <c r="E16" i="1"/>
  <c r="L16" i="1" s="1"/>
  <c r="M16" i="1" s="1"/>
  <c r="D16" i="1"/>
  <c r="B17" i="1"/>
  <c r="F15" i="3" l="1"/>
  <c r="H15" i="3" s="1"/>
  <c r="F16" i="3"/>
  <c r="H16" i="3" s="1"/>
  <c r="L17" i="3"/>
  <c r="M17" i="3" s="1"/>
  <c r="D17" i="3"/>
  <c r="B18" i="3"/>
  <c r="F16" i="2"/>
  <c r="H16" i="2" s="1"/>
  <c r="B18" i="2"/>
  <c r="D18" i="2" s="1"/>
  <c r="B19" i="2"/>
  <c r="D19" i="2" s="1"/>
  <c r="F16" i="1"/>
  <c r="H16" i="1" s="1"/>
  <c r="B18" i="1"/>
  <c r="D17" i="1"/>
  <c r="E17" i="1"/>
  <c r="L17" i="1" s="1"/>
  <c r="M17" i="1" s="1"/>
  <c r="L18" i="2" l="1"/>
  <c r="M18" i="2" s="1"/>
  <c r="F17" i="3"/>
  <c r="H17" i="3" s="1"/>
  <c r="F17" i="2"/>
  <c r="H17" i="2" s="1"/>
  <c r="L17" i="2"/>
  <c r="M17" i="2" s="1"/>
  <c r="L18" i="3"/>
  <c r="M18" i="3" s="1"/>
  <c r="D18" i="3"/>
  <c r="B19" i="3"/>
  <c r="B20" i="2"/>
  <c r="D20" i="2" s="1"/>
  <c r="F17" i="1"/>
  <c r="H17" i="1" s="1"/>
  <c r="D18" i="1"/>
  <c r="E18" i="1"/>
  <c r="L18" i="1" s="1"/>
  <c r="M18" i="1" s="1"/>
  <c r="F18" i="2" l="1"/>
  <c r="H18" i="2" s="1"/>
  <c r="F18" i="3"/>
  <c r="H18" i="3" s="1"/>
  <c r="F19" i="2"/>
  <c r="H19" i="2" s="1"/>
  <c r="L19" i="2"/>
  <c r="M19" i="2" s="1"/>
  <c r="D19" i="3"/>
  <c r="B20" i="3"/>
  <c r="L19" i="3"/>
  <c r="M19" i="3" s="1"/>
  <c r="B21" i="2"/>
  <c r="D21" i="2" s="1"/>
  <c r="F18" i="1"/>
  <c r="H18" i="1" s="1"/>
  <c r="H19" i="1" s="1"/>
  <c r="L6" i="1" s="1"/>
  <c r="L7" i="1" s="1"/>
  <c r="F20" i="2" l="1"/>
  <c r="H20" i="2" s="1"/>
  <c r="L20" i="2"/>
  <c r="M20" i="2" s="1"/>
  <c r="D20" i="3"/>
  <c r="B21" i="3"/>
  <c r="L20" i="3"/>
  <c r="M20" i="3" s="1"/>
  <c r="F19" i="3"/>
  <c r="H19" i="3" s="1"/>
  <c r="B22" i="2"/>
  <c r="D22" i="2" s="1"/>
  <c r="F21" i="2" l="1"/>
  <c r="H21" i="2" s="1"/>
  <c r="L21" i="2"/>
  <c r="M21" i="2" s="1"/>
  <c r="F20" i="3"/>
  <c r="H20" i="3" s="1"/>
  <c r="L21" i="3"/>
  <c r="M21" i="3" s="1"/>
  <c r="D21" i="3"/>
  <c r="B22" i="3"/>
  <c r="B23" i="2"/>
  <c r="D23" i="2" s="1"/>
  <c r="L23" i="2" l="1"/>
  <c r="M23" i="2" s="1"/>
  <c r="F22" i="2"/>
  <c r="H22" i="2" s="1"/>
  <c r="L22" i="2"/>
  <c r="M22" i="2" s="1"/>
  <c r="F21" i="3"/>
  <c r="H21" i="3" s="1"/>
  <c r="L22" i="3"/>
  <c r="M22" i="3" s="1"/>
  <c r="D22" i="3"/>
  <c r="B23" i="3"/>
  <c r="B24" i="3" s="1"/>
  <c r="F23" i="2"/>
  <c r="H23" i="2" s="1"/>
  <c r="H24" i="2" s="1"/>
  <c r="L6" i="2" s="1"/>
  <c r="L7" i="2" s="1"/>
  <c r="F22" i="3" l="1"/>
  <c r="H22" i="3" s="1"/>
  <c r="D24" i="3"/>
  <c r="L24" i="3"/>
  <c r="M24" i="3" s="1"/>
  <c r="B25" i="3"/>
  <c r="L23" i="3"/>
  <c r="M23" i="3" s="1"/>
  <c r="D23" i="3"/>
  <c r="F23" i="3" l="1"/>
  <c r="H23" i="3" s="1"/>
  <c r="F24" i="3"/>
  <c r="H24" i="3" s="1"/>
  <c r="B26" i="3"/>
  <c r="D25" i="3"/>
  <c r="L25" i="3"/>
  <c r="M25" i="3" s="1"/>
  <c r="B27" i="3" l="1"/>
  <c r="L26" i="3"/>
  <c r="M26" i="3" s="1"/>
  <c r="D26" i="3"/>
  <c r="F25" i="3"/>
  <c r="H25" i="3" s="1"/>
  <c r="F26" i="3" l="1"/>
  <c r="H26" i="3" s="1"/>
  <c r="L27" i="3"/>
  <c r="M27" i="3" s="1"/>
  <c r="B28" i="3"/>
  <c r="D27" i="3"/>
  <c r="F27" i="3" l="1"/>
  <c r="H27" i="3" s="1"/>
  <c r="B29" i="3"/>
  <c r="D28" i="3"/>
  <c r="L28" i="3"/>
  <c r="M28" i="3" s="1"/>
  <c r="F28" i="3" l="1"/>
  <c r="H28" i="3" s="1"/>
  <c r="B30" i="3"/>
  <c r="L29" i="3"/>
  <c r="M29" i="3" s="1"/>
  <c r="D29" i="3"/>
  <c r="F29" i="3" l="1"/>
  <c r="H29" i="3" s="1"/>
  <c r="L30" i="3"/>
  <c r="M30" i="3" s="1"/>
  <c r="B31" i="3"/>
  <c r="D30" i="3"/>
  <c r="F30" i="3" l="1"/>
  <c r="H30" i="3" s="1"/>
  <c r="B32" i="3"/>
  <c r="D31" i="3"/>
  <c r="L31" i="3"/>
  <c r="M31" i="3" s="1"/>
  <c r="F31" i="3" l="1"/>
  <c r="H31" i="3" s="1"/>
  <c r="L32" i="3"/>
  <c r="M32" i="3" s="1"/>
  <c r="B33" i="3"/>
  <c r="D32" i="3"/>
  <c r="F32" i="3" s="1"/>
  <c r="H32" i="3" s="1"/>
  <c r="L33" i="3" l="1"/>
  <c r="M33" i="3" s="1"/>
  <c r="D33" i="3"/>
  <c r="F33" i="3" l="1"/>
  <c r="H33" i="3" s="1"/>
  <c r="H34" i="3" s="1"/>
  <c r="L6" i="3" s="1"/>
  <c r="L7" i="3" s="1"/>
</calcChain>
</file>

<file path=xl/sharedStrings.xml><?xml version="1.0" encoding="utf-8"?>
<sst xmlns="http://schemas.openxmlformats.org/spreadsheetml/2006/main" count="93" uniqueCount="37">
  <si>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</si>
  <si>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</si>
  <si>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</si>
  <si>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</si>
  <si>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</si>
  <si>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</si>
  <si>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</si>
  <si>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</si>
  <si>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</si>
  <si>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</si>
  <si>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</si>
  <si>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</si>
  <si>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</si>
  <si>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</si>
  <si>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</si>
  <si>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</si>
  <si>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</si>
  <si>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</si>
  <si>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r>
      <t xml:space="preserve">SZACUNEK WYKORZYSTANIA LIMITU POMOCY DE MINIMIS W </t>
    </r>
    <r>
      <rPr>
        <b/>
        <sz val="16"/>
        <color theme="1"/>
        <rFont val="Calibri"/>
        <family val="2"/>
        <charset val="238"/>
        <scheme val="minor"/>
      </rPr>
      <t xml:space="preserve">ROLNICTWIE </t>
    </r>
    <r>
      <rPr>
        <b/>
        <sz val="14"/>
        <color theme="1"/>
        <rFont val="Calibri"/>
        <family val="2"/>
        <charset val="238"/>
        <scheme val="minor"/>
      </rPr>
      <t>PRZY POŻYCZKACH POMOCOWYCH</t>
    </r>
  </si>
  <si>
    <t>Aktualny średni kurs EURO publikowany przez NBP</t>
  </si>
  <si>
    <t>Pomoc de minimis w rolnictwie z tytułu pożyczki w EURO</t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</si>
  <si>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przez wnioskodawcę</t>
    </r>
  </si>
  <si>
    <t>Możliwość udzielenia pożyczki na podanych warunkach</t>
  </si>
  <si>
    <t>INSTRUKCJA WYPEŁNIENIA TABELI</t>
  </si>
  <si>
    <t xml:space="preserve"> https://nbp.pl/statystyka-i-sprawozdawczosc/kursy/</t>
  </si>
  <si>
    <t>2. Wybierz spośród skoroszytów na dole strony rodzaj rat, w jakich chcesz spłacać pożyczkę pomocową.</t>
  </si>
  <si>
    <t>3. Uzupełnij wszystkie pola zaznaczone na niebiesko.</t>
  </si>
  <si>
    <t>4. Tabela A kursów średnich walut obcych publikowana jest na sronie Narodowego Banku Polskiego pod adresem</t>
  </si>
  <si>
    <t>Uwaga:</t>
  </si>
  <si>
    <t>Kwota pozyczki nie może przekroczyć 300 000,00 zł.</t>
  </si>
  <si>
    <t>Oprocentowanie pożyczki zawiera się w przedziale 0% - stopa bazowa + 1 p.p. (obecnie 8,62%).</t>
  </si>
  <si>
    <t>Maksymalny okres spłaty wynosi 5 lat (5 rat rocznych, 10 rat półrocznych, 20 rat kwartalnych).</t>
  </si>
  <si>
    <t>1. Dostosowując odpowiednio takie parametry jak kwota pożyczki, oprocentowanie oraz rodzaj i liczba rat, sprawdzisz, na jakich warunkach możesz się ubiegać o pożyczkę pomocową (LINIA POM2023).</t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</si>
  <si>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dla pożyczki pomocowej</t>
    </r>
  </si>
  <si>
    <r>
      <t xml:space="preserve">6.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</si>
  <si>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w EURO</t>
    </r>
  </si>
  <si>
    <r>
      <t xml:space="preserve">5.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>w rolnictwie w EURO" wpisujesz kwotę limitu, jaki już wykorzystałeś.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</si>
</sst>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10" fontId="2" fillId="0" borderId="0" xfId="1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" fontId="11" fillId="0" borderId="1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7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/>
    <xf numFmtId="0" fontId="13" fillId="0" borderId="0" xfId="2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164" fontId="7" fillId="2" borderId="1" xfId="0" applyNumberFormat="1" applyFont="1" applyFill="1" applyBorder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3" fillId="0" borderId="1" xfId="0" applyFont="1" applyFill="1" applyBorder="1" applyProtection="1"/>
    <xf numFmtId="4" fontId="4" fillId="0" borderId="0" xfId="0" applyNumberFormat="1" applyFont="1" applyProtection="1"/>
    <xf numFmtId="4" fontId="5" fillId="0" borderId="0" xfId="0" applyNumberFormat="1" applyFont="1" applyProtection="1"/>
    <xf numFmtId="0" fontId="2" fillId="0" borderId="1" xfId="0" applyFont="1" applyBorder="1" applyProtection="1"/>
    <xf numFmtId="10" fontId="2" fillId="0" borderId="1" xfId="1" applyNumberFormat="1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4" fontId="11" fillId="0" borderId="1" xfId="0" applyNumberFormat="1" applyFont="1" applyFill="1" applyBorder="1" applyProtection="1"/>
    <xf numFmtId="2" fontId="7" fillId="3" borderId="1" xfId="0" applyNumberFormat="1" applyFont="1" applyFill="1" applyBorder="1" applyProtection="1"/>
    <xf numFmtId="164" fontId="2" fillId="0" borderId="1" xfId="0" applyNumberFormat="1" applyFont="1" applyBorder="1" applyProtection="1"/>
    <xf numFmtId="0" fontId="4" fillId="0" borderId="0" xfId="0" applyFont="1" applyProtection="1"/>
    <xf numFmtId="0" fontId="3" fillId="0" borderId="2" xfId="0" applyFont="1" applyBorder="1" applyAlignment="1" applyProtection="1">
      <alignment horizontal="left" wrapText="1"/>
    </xf>
    <xf numFmtId="4" fontId="2" fillId="0" borderId="0" xfId="0" applyNumberFormat="1" applyFont="1" applyProtection="1"/>
    <xf numFmtId="0" fontId="3" fillId="4" borderId="1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wrapText="1"/>
    </xf>
    <xf numFmtId="4" fontId="2" fillId="0" borderId="1" xfId="0" applyNumberFormat="1" applyFont="1" applyBorder="1" applyProtection="1"/>
    <xf numFmtId="0" fontId="3" fillId="0" borderId="1" xfId="0" applyFont="1" applyBorder="1" applyAlignment="1" applyProtection="1">
      <alignment horizontal="right"/>
    </xf>
    <xf numFmtId="164" fontId="3" fillId="5" borderId="1" xfId="0" applyNumberFormat="1" applyFont="1" applyFill="1" applyBorder="1" applyProtection="1"/>
    <xf numFmtId="4" fontId="3" fillId="0" borderId="0" xfId="0" applyNumberFormat="1" applyFont="1" applyProtection="1"/>
    <xf numFmtId="0" fontId="6" fillId="0" borderId="0" xfId="0" applyFont="1" applyAlignment="1" applyProtection="1">
      <alignment wrapText="1"/>
    </xf>
    <xf numFmtId="4" fontId="6" fillId="0" borderId="0" xfId="0" applyNumberFormat="1" applyFont="1" applyProtection="1"/>
    <xf numFmtId="10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4" fontId="7" fillId="2" borderId="1" xfId="0" applyNumberFormat="1" applyFont="1" applyFill="1" applyBorder="1" applyProtection="1"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3"/>
  <sheetViews>
    <sheetView showGridLines="0" tabSelected="1" workbookViewId="0"/>
  </sheetViews>
  <sheetFormatPr defaultColWidth="9.1796875" defaultRowHeight="18.5" x14ac:dyDescent="0.45"/>
  <cols>
    <col min="1" max="16384" width="9.1796875" style="1"/>
  </cols>
  <sheetData>
    <row r="1" spans="1:21" x14ac:dyDescent="0.45">
      <c r="A1" s="2" t="s">
        <v>23</v>
      </c>
    </row>
    <row r="3" spans="1:21" ht="30" customHeight="1" x14ac:dyDescent="0.45">
      <c r="A3" s="1" t="s">
        <v>32</v>
      </c>
    </row>
    <row r="4" spans="1:21" ht="30" customHeight="1" x14ac:dyDescent="0.45">
      <c r="A4" s="1" t="s">
        <v>25</v>
      </c>
    </row>
    <row r="5" spans="1:21" ht="30" customHeight="1" x14ac:dyDescent="0.45">
      <c r="A5" s="1" t="s">
        <v>26</v>
      </c>
    </row>
    <row r="6" spans="1:21" ht="30" customHeight="1" x14ac:dyDescent="0.45">
      <c r="A6" s="1" t="s">
        <v>27</v>
      </c>
      <c r="O6" s="23" t="s">
        <v>24</v>
      </c>
      <c r="P6" s="23"/>
      <c r="Q6" s="23"/>
      <c r="R6" s="23"/>
      <c r="S6" s="23"/>
      <c r="T6" s="23"/>
      <c r="U6" s="23"/>
    </row>
    <row r="7" spans="1:21" ht="30" customHeight="1" x14ac:dyDescent="0.45">
      <c r="A7" s="1" t="s">
        <v>36</v>
      </c>
    </row>
    <row r="8" spans="1:21" ht="30" customHeight="1" x14ac:dyDescent="0.45">
      <c r="A8" s="1" t="s">
        <v>34</v>
      </c>
    </row>
    <row r="9" spans="1:21" ht="30" customHeight="1" x14ac:dyDescent="0.45"/>
    <row r="10" spans="1:21" x14ac:dyDescent="0.45">
      <c r="A10" s="21" t="s">
        <v>28</v>
      </c>
      <c r="B10" s="20"/>
      <c r="C10" s="20"/>
      <c r="D10" s="20"/>
      <c r="E10" s="20"/>
    </row>
    <row r="11" spans="1:21" x14ac:dyDescent="0.45">
      <c r="A11" s="20" t="s">
        <v>29</v>
      </c>
      <c r="B11" s="20"/>
      <c r="C11" s="20"/>
      <c r="D11" s="20"/>
      <c r="E11" s="20"/>
    </row>
    <row r="12" spans="1:21" x14ac:dyDescent="0.45">
      <c r="A12" s="20" t="s">
        <v>30</v>
      </c>
      <c r="B12" s="20"/>
      <c r="C12" s="20"/>
      <c r="D12" s="20"/>
      <c r="E12" s="20"/>
    </row>
    <row r="13" spans="1:21" x14ac:dyDescent="0.45">
      <c r="A13" s="20" t="s">
        <v>31</v>
      </c>
      <c r="B13" s="20"/>
      <c r="C13" s="20"/>
      <c r="D13" s="20"/>
      <c r="E13" s="20"/>
    </row>
    <row r="23" spans="4:4" x14ac:dyDescent="0.45">
      <c r="D23" s="2"/>
    </row>
  </sheetData>
  <sheetProtection algorithmName="SHA-512" hashValue="TZMnhHnJcfzW5Uw+9AENuYF+LeUk0mZKo2spPumkzoLQE9dxW0UrCrWrBFJHpw6wVHfDwDmtzJcbzkbF6eeOxQ==" saltValue="BEc7KqqCqjFGm5Zz75/W+g==" spinCount="100000" sheet="1" formatCells="0" formatColumns="0" formatRows="0" insertColumns="0" insertRows="0" insertHyperlinks="0" deleteColumns="0" deleteRows="0" sort="0" autoFilter="0" pivotTables="0"/>
  <mergeCells count="1">
    <mergeCell ref="O6:U6"/>
  </mergeCells>
  <hyperlinks>
    <hyperlink ref="O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4"/>
  <sheetViews>
    <sheetView showGridLines="0" workbookViewId="0">
      <selection activeCell="K10" sqref="K10"/>
    </sheetView>
  </sheetViews>
  <sheetFormatPr defaultColWidth="9.1796875" defaultRowHeight="18.5" x14ac:dyDescent="0.45"/>
  <cols>
    <col min="1" max="1" width="14.54296875" style="28" customWidth="1"/>
    <col min="2" max="2" width="34.26953125" style="28" customWidth="1"/>
    <col min="3" max="3" width="22.54296875" style="28" customWidth="1"/>
    <col min="4" max="4" width="22.453125" style="28" hidden="1" customWidth="1"/>
    <col min="5" max="5" width="26.453125" style="28" customWidth="1"/>
    <col min="6" max="6" width="18" style="28" hidden="1" customWidth="1"/>
    <col min="7" max="7" width="15.26953125" style="28" hidden="1" customWidth="1"/>
    <col min="8" max="8" width="22" style="28" customWidth="1"/>
    <col min="9" max="9" width="9.1796875" style="28"/>
    <col min="10" max="10" width="14.81640625" style="28" customWidth="1"/>
    <col min="11" max="11" width="29.26953125" style="28" customWidth="1"/>
    <col min="12" max="12" width="21.453125" style="28" customWidth="1"/>
    <col min="13" max="13" width="26.26953125" style="28" customWidth="1"/>
    <col min="14" max="16384" width="9.1796875" style="28"/>
  </cols>
  <sheetData>
    <row r="1" spans="1:13" x14ac:dyDescent="0.45">
      <c r="A1" s="27"/>
    </row>
    <row r="2" spans="1:13" x14ac:dyDescent="0.45">
      <c r="B2" s="27" t="s">
        <v>15</v>
      </c>
      <c r="H2" s="27" t="s">
        <v>21</v>
      </c>
    </row>
    <row r="4" spans="1:13" ht="27.75" customHeight="1" x14ac:dyDescent="0.45">
      <c r="B4" s="29" t="s">
        <v>0</v>
      </c>
      <c r="C4" s="26">
        <v>300000</v>
      </c>
      <c r="F4" s="30"/>
      <c r="G4" s="31"/>
      <c r="H4" s="29" t="s">
        <v>35</v>
      </c>
      <c r="I4" s="29"/>
      <c r="J4" s="29"/>
      <c r="K4" s="29"/>
      <c r="L4" s="54">
        <v>0</v>
      </c>
    </row>
    <row r="5" spans="1:13" ht="27.75" customHeight="1" x14ac:dyDescent="0.45">
      <c r="B5" s="29" t="s">
        <v>1</v>
      </c>
      <c r="C5" s="52">
        <v>0</v>
      </c>
      <c r="H5" s="29" t="s">
        <v>19</v>
      </c>
      <c r="I5" s="29"/>
      <c r="J5" s="29"/>
      <c r="K5" s="29"/>
      <c r="L5" s="54">
        <v>4.5999999999999996</v>
      </c>
    </row>
    <row r="6" spans="1:13" ht="27.75" customHeight="1" x14ac:dyDescent="0.45">
      <c r="B6" s="32" t="s">
        <v>5</v>
      </c>
      <c r="C6" s="33">
        <v>8.6199999999999999E-2</v>
      </c>
      <c r="H6" s="34" t="s">
        <v>20</v>
      </c>
      <c r="I6" s="35"/>
      <c r="J6" s="35"/>
      <c r="K6" s="36"/>
      <c r="L6" s="37">
        <f>+H19/L5</f>
        <v>13978.602400914635</v>
      </c>
    </row>
    <row r="7" spans="1:13" ht="27.75" customHeight="1" x14ac:dyDescent="0.45">
      <c r="B7" s="32" t="s">
        <v>6</v>
      </c>
      <c r="C7" s="33">
        <v>8.6199999999999999E-2</v>
      </c>
      <c r="H7" s="34" t="s">
        <v>22</v>
      </c>
      <c r="I7" s="35"/>
      <c r="J7" s="35"/>
      <c r="K7" s="36"/>
      <c r="L7" s="38" t="b">
        <f>IF(20000-(L4+L6)&gt;=0,TRUE,FALSE)</f>
        <v>1</v>
      </c>
    </row>
    <row r="8" spans="1:13" ht="27.75" customHeight="1" x14ac:dyDescent="0.45">
      <c r="B8" s="29" t="s">
        <v>2</v>
      </c>
      <c r="C8" s="53">
        <v>5</v>
      </c>
    </row>
    <row r="9" spans="1:13" ht="27.75" customHeight="1" x14ac:dyDescent="0.45">
      <c r="B9" s="32" t="s">
        <v>11</v>
      </c>
      <c r="C9" s="39">
        <f>+C4/C8</f>
        <v>60000</v>
      </c>
    </row>
    <row r="10" spans="1:13" x14ac:dyDescent="0.45">
      <c r="C10" s="40"/>
    </row>
    <row r="12" spans="1:13" ht="39.75" customHeight="1" x14ac:dyDescent="0.45">
      <c r="A12" s="41" t="s">
        <v>18</v>
      </c>
      <c r="B12" s="41"/>
      <c r="C12" s="41"/>
      <c r="D12" s="41"/>
      <c r="E12" s="41"/>
      <c r="F12" s="41"/>
      <c r="G12" s="41"/>
      <c r="H12" s="41"/>
      <c r="J12" s="27" t="s">
        <v>13</v>
      </c>
      <c r="K12" s="42"/>
    </row>
    <row r="13" spans="1:13" s="27" customFormat="1" ht="38.25" customHeight="1" x14ac:dyDescent="0.45">
      <c r="A13" s="43" t="s">
        <v>3</v>
      </c>
      <c r="B13" s="44" t="s">
        <v>4</v>
      </c>
      <c r="C13" s="44" t="s">
        <v>12</v>
      </c>
      <c r="D13" s="44" t="s">
        <v>7</v>
      </c>
      <c r="E13" s="44" t="s">
        <v>1</v>
      </c>
      <c r="F13" s="44" t="s">
        <v>8</v>
      </c>
      <c r="G13" s="44" t="s">
        <v>9</v>
      </c>
      <c r="H13" s="44" t="s">
        <v>10</v>
      </c>
      <c r="J13" s="43" t="s">
        <v>3</v>
      </c>
      <c r="K13" s="44" t="s">
        <v>12</v>
      </c>
      <c r="L13" s="44" t="s">
        <v>1</v>
      </c>
      <c r="M13" s="45" t="s">
        <v>14</v>
      </c>
    </row>
    <row r="14" spans="1:13" x14ac:dyDescent="0.45">
      <c r="A14" s="32">
        <v>1</v>
      </c>
      <c r="B14" s="39">
        <f>+C4</f>
        <v>300000</v>
      </c>
      <c r="C14" s="39">
        <f>IF(A14&lt;=$C$8,$C$9,0)</f>
        <v>60000</v>
      </c>
      <c r="D14" s="39">
        <f>+B14*$C$6</f>
        <v>25860</v>
      </c>
      <c r="E14" s="39">
        <f>+B14*$C$5</f>
        <v>0</v>
      </c>
      <c r="F14" s="39">
        <f>+D14-E14</f>
        <v>25860</v>
      </c>
      <c r="G14" s="46">
        <f>1/(1+$C$7)^A14</f>
        <v>0.92064076597311728</v>
      </c>
      <c r="H14" s="39">
        <f>+G14*F14</f>
        <v>23807.770208064812</v>
      </c>
      <c r="I14" s="42"/>
      <c r="J14" s="32">
        <v>1</v>
      </c>
      <c r="K14" s="39">
        <f>+C14</f>
        <v>60000</v>
      </c>
      <c r="L14" s="39">
        <f>+E14</f>
        <v>0</v>
      </c>
      <c r="M14" s="39">
        <f>+K14+L14</f>
        <v>60000</v>
      </c>
    </row>
    <row r="15" spans="1:13" x14ac:dyDescent="0.45">
      <c r="A15" s="32">
        <v>2</v>
      </c>
      <c r="B15" s="39">
        <f>+B14-C14</f>
        <v>240000</v>
      </c>
      <c r="C15" s="39">
        <f t="shared" ref="C15:C18" si="0">IF(A15&lt;=$C$8,$C$9,0)</f>
        <v>60000</v>
      </c>
      <c r="D15" s="39">
        <f t="shared" ref="D15:D18" si="1">+B15*$C$6</f>
        <v>20688</v>
      </c>
      <c r="E15" s="39">
        <f t="shared" ref="E15:E18" si="2">+B15*$C$5</f>
        <v>0</v>
      </c>
      <c r="F15" s="39">
        <f t="shared" ref="F15:F18" si="3">+D15-E15</f>
        <v>20688</v>
      </c>
      <c r="G15" s="46">
        <f t="shared" ref="G15:G18" si="4">1/(1+$C$7)^A15</f>
        <v>0.84757941997156805</v>
      </c>
      <c r="H15" s="39">
        <f t="shared" ref="H15:H18" si="5">+G15*F15</f>
        <v>17534.723040371799</v>
      </c>
      <c r="I15" s="42"/>
      <c r="J15" s="32">
        <v>2</v>
      </c>
      <c r="K15" s="39">
        <f>+C15</f>
        <v>60000</v>
      </c>
      <c r="L15" s="39">
        <f>+E15</f>
        <v>0</v>
      </c>
      <c r="M15" s="39">
        <f t="shared" ref="M15:M18" si="6">+K15+L15</f>
        <v>60000</v>
      </c>
    </row>
    <row r="16" spans="1:13" x14ac:dyDescent="0.45">
      <c r="A16" s="32">
        <v>3</v>
      </c>
      <c r="B16" s="39">
        <f t="shared" ref="B16:B18" si="7">+B15-C15</f>
        <v>180000</v>
      </c>
      <c r="C16" s="39">
        <f t="shared" si="0"/>
        <v>60000</v>
      </c>
      <c r="D16" s="39">
        <f t="shared" si="1"/>
        <v>15516</v>
      </c>
      <c r="E16" s="39">
        <f t="shared" si="2"/>
        <v>0</v>
      </c>
      <c r="F16" s="39">
        <f t="shared" si="3"/>
        <v>15516</v>
      </c>
      <c r="G16" s="46">
        <f t="shared" si="4"/>
        <v>0.78031616642567481</v>
      </c>
      <c r="H16" s="39">
        <f t="shared" si="5"/>
        <v>12107.38563826077</v>
      </c>
      <c r="I16" s="42"/>
      <c r="J16" s="32">
        <v>3</v>
      </c>
      <c r="K16" s="39">
        <f>+C16</f>
        <v>60000</v>
      </c>
      <c r="L16" s="39">
        <f>+E16</f>
        <v>0</v>
      </c>
      <c r="M16" s="39">
        <f t="shared" si="6"/>
        <v>60000</v>
      </c>
    </row>
    <row r="17" spans="1:13" x14ac:dyDescent="0.45">
      <c r="A17" s="32">
        <v>4</v>
      </c>
      <c r="B17" s="39">
        <f t="shared" si="7"/>
        <v>120000</v>
      </c>
      <c r="C17" s="39">
        <f t="shared" si="0"/>
        <v>60000</v>
      </c>
      <c r="D17" s="39">
        <f t="shared" si="1"/>
        <v>10344</v>
      </c>
      <c r="E17" s="39">
        <f t="shared" si="2"/>
        <v>0</v>
      </c>
      <c r="F17" s="39">
        <f t="shared" si="3"/>
        <v>10344</v>
      </c>
      <c r="G17" s="46">
        <f t="shared" si="4"/>
        <v>0.71839087315933969</v>
      </c>
      <c r="H17" s="39">
        <f t="shared" si="5"/>
        <v>7431.0351919602099</v>
      </c>
      <c r="I17" s="42"/>
      <c r="J17" s="32">
        <v>4</v>
      </c>
      <c r="K17" s="39">
        <f>+C17</f>
        <v>60000</v>
      </c>
      <c r="L17" s="39">
        <f>+E17</f>
        <v>0</v>
      </c>
      <c r="M17" s="39">
        <f t="shared" si="6"/>
        <v>60000</v>
      </c>
    </row>
    <row r="18" spans="1:13" x14ac:dyDescent="0.45">
      <c r="A18" s="32">
        <v>5</v>
      </c>
      <c r="B18" s="39">
        <f t="shared" si="7"/>
        <v>60000</v>
      </c>
      <c r="C18" s="39">
        <f t="shared" si="0"/>
        <v>60000</v>
      </c>
      <c r="D18" s="39">
        <f t="shared" si="1"/>
        <v>5172</v>
      </c>
      <c r="E18" s="39">
        <f t="shared" si="2"/>
        <v>0</v>
      </c>
      <c r="F18" s="39">
        <f t="shared" si="3"/>
        <v>5172</v>
      </c>
      <c r="G18" s="46">
        <f t="shared" si="4"/>
        <v>0.66137992373351095</v>
      </c>
      <c r="H18" s="39">
        <f t="shared" si="5"/>
        <v>3420.6569655497187</v>
      </c>
      <c r="I18" s="42"/>
      <c r="J18" s="32">
        <v>5</v>
      </c>
      <c r="K18" s="39">
        <f>+C18</f>
        <v>60000</v>
      </c>
      <c r="L18" s="39">
        <f>+E18</f>
        <v>0</v>
      </c>
      <c r="M18" s="39">
        <f t="shared" si="6"/>
        <v>60000</v>
      </c>
    </row>
    <row r="19" spans="1:13" x14ac:dyDescent="0.45">
      <c r="A19" s="47" t="s">
        <v>33</v>
      </c>
      <c r="B19" s="47"/>
      <c r="C19" s="47"/>
      <c r="D19" s="47"/>
      <c r="E19" s="47"/>
      <c r="F19" s="47"/>
      <c r="G19" s="47"/>
      <c r="H19" s="48">
        <f>SUM(H14:H18)</f>
        <v>64301.571044207318</v>
      </c>
    </row>
    <row r="20" spans="1:13" x14ac:dyDescent="0.45">
      <c r="B20" s="42"/>
      <c r="C20" s="42"/>
      <c r="H20" s="49"/>
    </row>
    <row r="21" spans="1:13" x14ac:dyDescent="0.45">
      <c r="B21" s="42"/>
      <c r="C21" s="42"/>
    </row>
    <row r="22" spans="1:13" x14ac:dyDescent="0.45">
      <c r="A22" s="27"/>
      <c r="B22" s="42"/>
      <c r="C22" s="42"/>
    </row>
    <row r="23" spans="1:13" x14ac:dyDescent="0.45">
      <c r="B23" s="42"/>
      <c r="C23" s="42"/>
    </row>
    <row r="24" spans="1:13" ht="41.25" customHeight="1" x14ac:dyDescent="0.45">
      <c r="G24" s="50"/>
      <c r="H24" s="51"/>
    </row>
  </sheetData>
  <sheetProtection algorithmName="SHA-512" hashValue="NqbWot6qVbTfrntF+ULfroGQKs2IjX3hwOVxAI1djHU/K5vUx6/kjEfIatpVMS7JMEohaWKmjwVesQ6rALaEwQ==" saltValue="FP+FCOjcWy6ZN0qtsvrb/Q==" spinCount="100000" sheet="1" formatCells="0" formatColumns="0" formatRows="0" insertColumns="0" insertRows="0" insertHyperlinks="0" deleteColumns="0" deleteRows="0" sort="0" autoFilter="0" pivotTables="0"/>
  <mergeCells count="2">
    <mergeCell ref="A19:G19"/>
    <mergeCell ref="A12:H12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9"/>
  <sheetViews>
    <sheetView showGridLines="0" workbookViewId="0">
      <selection activeCell="C4" sqref="C4"/>
    </sheetView>
  </sheetViews>
  <sheetFormatPr defaultColWidth="9.1796875" defaultRowHeight="21.75" customHeight="1" x14ac:dyDescent="0.45"/>
  <cols>
    <col min="1" max="1" width="15" style="1" customWidth="1"/>
    <col min="2" max="2" width="32.26953125" style="1" customWidth="1"/>
    <col min="3" max="3" width="21" style="1" customWidth="1"/>
    <col min="4" max="4" width="22" style="1" hidden="1" customWidth="1"/>
    <col min="5" max="5" width="22" style="1" customWidth="1"/>
    <col min="6" max="6" width="18" style="1" hidden="1" customWidth="1"/>
    <col min="7" max="7" width="15.26953125" style="1" hidden="1" customWidth="1"/>
    <col min="8" max="8" width="20.453125" style="1" customWidth="1"/>
    <col min="9" max="9" width="9.1796875" style="1"/>
    <col min="10" max="10" width="14.7265625" style="1" customWidth="1"/>
    <col min="11" max="11" width="27" style="1" customWidth="1"/>
    <col min="12" max="12" width="26.81640625" style="1" customWidth="1"/>
    <col min="13" max="13" width="24" style="1" customWidth="1"/>
    <col min="14" max="16384" width="9.1796875" style="1"/>
  </cols>
  <sheetData>
    <row r="1" spans="1:13" ht="18.5" x14ac:dyDescent="0.45">
      <c r="A1" s="2"/>
    </row>
    <row r="2" spans="1:13" ht="18.5" x14ac:dyDescent="0.45">
      <c r="B2" s="2" t="s">
        <v>16</v>
      </c>
      <c r="H2" s="2" t="s">
        <v>21</v>
      </c>
    </row>
    <row r="4" spans="1:13" ht="27.75" customHeight="1" x14ac:dyDescent="0.45">
      <c r="B4" s="22" t="s">
        <v>0</v>
      </c>
      <c r="C4" s="26">
        <v>300000</v>
      </c>
      <c r="H4" s="22" t="s">
        <v>35</v>
      </c>
      <c r="I4" s="22"/>
      <c r="J4" s="22"/>
      <c r="K4" s="22"/>
      <c r="L4" s="54">
        <v>0</v>
      </c>
    </row>
    <row r="5" spans="1:13" ht="27.75" customHeight="1" x14ac:dyDescent="0.45">
      <c r="B5" s="22" t="s">
        <v>1</v>
      </c>
      <c r="C5" s="52">
        <v>0</v>
      </c>
      <c r="D5" s="1">
        <f>+C5/2</f>
        <v>0</v>
      </c>
      <c r="H5" s="22" t="s">
        <v>19</v>
      </c>
      <c r="I5" s="22"/>
      <c r="J5" s="22"/>
      <c r="K5" s="22"/>
      <c r="L5" s="54">
        <v>4.6039000000000003</v>
      </c>
    </row>
    <row r="6" spans="1:13" ht="27.75" customHeight="1" x14ac:dyDescent="0.45">
      <c r="B6" s="7" t="s">
        <v>5</v>
      </c>
      <c r="C6" s="8">
        <v>8.6199999999999999E-2</v>
      </c>
      <c r="D6" s="3">
        <f>+C6/2</f>
        <v>4.3099999999999999E-2</v>
      </c>
      <c r="H6" s="16" t="s">
        <v>20</v>
      </c>
      <c r="I6" s="17"/>
      <c r="J6" s="17"/>
      <c r="K6" s="18"/>
      <c r="L6" s="15">
        <f>+H24/L5</f>
        <v>13116.095461955236</v>
      </c>
    </row>
    <row r="7" spans="1:13" ht="27.75" customHeight="1" x14ac:dyDescent="0.45">
      <c r="B7" s="7" t="s">
        <v>6</v>
      </c>
      <c r="C7" s="8">
        <v>8.6199999999999999E-2</v>
      </c>
      <c r="D7" s="3">
        <f>+C7/2</f>
        <v>4.3099999999999999E-2</v>
      </c>
      <c r="H7" s="16" t="s">
        <v>22</v>
      </c>
      <c r="I7" s="17"/>
      <c r="J7" s="17"/>
      <c r="K7" s="18"/>
      <c r="L7" s="19" t="b">
        <f>IF(20000-(L4+L6)&gt;=0,TRUE,FALSE)</f>
        <v>1</v>
      </c>
    </row>
    <row r="8" spans="1:13" ht="27.75" customHeight="1" x14ac:dyDescent="0.45">
      <c r="B8" s="22" t="s">
        <v>2</v>
      </c>
      <c r="C8" s="53">
        <v>10</v>
      </c>
    </row>
    <row r="9" spans="1:13" ht="27.75" customHeight="1" x14ac:dyDescent="0.45">
      <c r="B9" s="7" t="s">
        <v>11</v>
      </c>
      <c r="C9" s="9">
        <f>+C4/C8</f>
        <v>30000</v>
      </c>
    </row>
    <row r="10" spans="1:13" ht="21.75" customHeight="1" x14ac:dyDescent="0.45">
      <c r="C10" s="4"/>
    </row>
    <row r="12" spans="1:13" ht="43.5" customHeight="1" x14ac:dyDescent="0.45">
      <c r="A12" s="25" t="s">
        <v>18</v>
      </c>
      <c r="B12" s="25"/>
      <c r="C12" s="25"/>
      <c r="D12" s="25"/>
      <c r="E12" s="25"/>
      <c r="F12" s="25"/>
      <c r="G12" s="25"/>
      <c r="H12" s="25"/>
      <c r="J12" s="2" t="s">
        <v>13</v>
      </c>
      <c r="K12" s="5"/>
    </row>
    <row r="13" spans="1:13" s="2" customFormat="1" ht="36.75" customHeight="1" x14ac:dyDescent="0.45">
      <c r="A13" s="12" t="s">
        <v>3</v>
      </c>
      <c r="B13" s="13" t="s">
        <v>4</v>
      </c>
      <c r="C13" s="13" t="s">
        <v>12</v>
      </c>
      <c r="D13" s="13" t="s">
        <v>7</v>
      </c>
      <c r="E13" s="13" t="s">
        <v>1</v>
      </c>
      <c r="F13" s="13" t="s">
        <v>8</v>
      </c>
      <c r="G13" s="13" t="s">
        <v>9</v>
      </c>
      <c r="H13" s="13" t="s">
        <v>10</v>
      </c>
      <c r="J13" s="12" t="s">
        <v>3</v>
      </c>
      <c r="K13" s="13" t="s">
        <v>12</v>
      </c>
      <c r="L13" s="13" t="s">
        <v>1</v>
      </c>
      <c r="M13" s="14" t="s">
        <v>14</v>
      </c>
    </row>
    <row r="14" spans="1:13" ht="21.75" customHeight="1" x14ac:dyDescent="0.45">
      <c r="A14" s="7">
        <v>1</v>
      </c>
      <c r="B14" s="10">
        <f>+C4</f>
        <v>300000</v>
      </c>
      <c r="C14" s="10">
        <f>IF(A14&lt;=$C$8,$C$9,0)</f>
        <v>30000</v>
      </c>
      <c r="D14" s="10">
        <f>+B14*$D$6</f>
        <v>12930</v>
      </c>
      <c r="E14" s="10">
        <f>+B14*$D$5</f>
        <v>0</v>
      </c>
      <c r="F14" s="10">
        <f>+D14-E14</f>
        <v>12930</v>
      </c>
      <c r="G14" s="10">
        <f>1/(1+$D$7)^A14</f>
        <v>0.95868085514332291</v>
      </c>
      <c r="H14" s="10">
        <f>+G14*F14</f>
        <v>12395.743457003166</v>
      </c>
      <c r="I14" s="5"/>
      <c r="J14" s="7">
        <v>1</v>
      </c>
      <c r="K14" s="9">
        <f t="shared" ref="K14:K23" si="0">+C14</f>
        <v>30000</v>
      </c>
      <c r="L14" s="9">
        <f t="shared" ref="L14:L23" si="1">+E14</f>
        <v>0</v>
      </c>
      <c r="M14" s="9">
        <f>+K14+L14</f>
        <v>30000</v>
      </c>
    </row>
    <row r="15" spans="1:13" ht="21.75" customHeight="1" x14ac:dyDescent="0.45">
      <c r="A15" s="7">
        <v>2</v>
      </c>
      <c r="B15" s="10">
        <f>+B14-C14</f>
        <v>270000</v>
      </c>
      <c r="C15" s="10">
        <f t="shared" ref="C15:C23" si="2">IF(A15&lt;=$C$8,$C$9,0)</f>
        <v>30000</v>
      </c>
      <c r="D15" s="10">
        <f t="shared" ref="D15:D23" si="3">+B15*$D$6</f>
        <v>11637</v>
      </c>
      <c r="E15" s="10">
        <f t="shared" ref="E15:E23" si="4">+B15*$D$5</f>
        <v>0</v>
      </c>
      <c r="F15" s="10">
        <f t="shared" ref="F15:F23" si="5">+D15-E15</f>
        <v>11637</v>
      </c>
      <c r="G15" s="10">
        <f t="shared" ref="G15:G23" si="6">1/(1+$D$7)^A15</f>
        <v>0.91906898201833276</v>
      </c>
      <c r="H15" s="10">
        <f t="shared" ref="H15:H23" si="7">+G15*F15</f>
        <v>10695.205743747338</v>
      </c>
      <c r="I15" s="5"/>
      <c r="J15" s="7">
        <v>2</v>
      </c>
      <c r="K15" s="9">
        <f t="shared" si="0"/>
        <v>30000</v>
      </c>
      <c r="L15" s="9">
        <f t="shared" si="1"/>
        <v>0</v>
      </c>
      <c r="M15" s="9">
        <f t="shared" ref="M15:M23" si="8">+K15+L15</f>
        <v>30000</v>
      </c>
    </row>
    <row r="16" spans="1:13" ht="21.75" customHeight="1" x14ac:dyDescent="0.45">
      <c r="A16" s="7">
        <v>3</v>
      </c>
      <c r="B16" s="10">
        <f t="shared" ref="B16:B23" si="9">+B15-C15</f>
        <v>240000</v>
      </c>
      <c r="C16" s="10">
        <f t="shared" si="2"/>
        <v>30000</v>
      </c>
      <c r="D16" s="10">
        <f t="shared" si="3"/>
        <v>10344</v>
      </c>
      <c r="E16" s="10">
        <f t="shared" si="4"/>
        <v>0</v>
      </c>
      <c r="F16" s="10">
        <f t="shared" si="5"/>
        <v>10344</v>
      </c>
      <c r="G16" s="10">
        <f t="shared" si="6"/>
        <v>0.88109383761703852</v>
      </c>
      <c r="H16" s="10">
        <f t="shared" si="7"/>
        <v>9114.0346563106468</v>
      </c>
      <c r="I16" s="5"/>
      <c r="J16" s="7">
        <v>3</v>
      </c>
      <c r="K16" s="9">
        <f t="shared" si="0"/>
        <v>30000</v>
      </c>
      <c r="L16" s="9">
        <f t="shared" si="1"/>
        <v>0</v>
      </c>
      <c r="M16" s="9">
        <f t="shared" si="8"/>
        <v>30000</v>
      </c>
    </row>
    <row r="17" spans="1:13" ht="21.75" customHeight="1" x14ac:dyDescent="0.45">
      <c r="A17" s="7">
        <v>4</v>
      </c>
      <c r="B17" s="10">
        <f t="shared" si="9"/>
        <v>210000</v>
      </c>
      <c r="C17" s="10">
        <f t="shared" si="2"/>
        <v>30000</v>
      </c>
      <c r="D17" s="10">
        <f t="shared" si="3"/>
        <v>9051</v>
      </c>
      <c r="E17" s="10">
        <f t="shared" si="4"/>
        <v>0</v>
      </c>
      <c r="F17" s="10">
        <f t="shared" si="5"/>
        <v>9051</v>
      </c>
      <c r="G17" s="10">
        <f t="shared" si="6"/>
        <v>0.84468779370821445</v>
      </c>
      <c r="H17" s="10">
        <f t="shared" si="7"/>
        <v>7645.2692208530489</v>
      </c>
      <c r="I17" s="5"/>
      <c r="J17" s="7">
        <v>4</v>
      </c>
      <c r="K17" s="9">
        <f t="shared" si="0"/>
        <v>30000</v>
      </c>
      <c r="L17" s="9">
        <f t="shared" si="1"/>
        <v>0</v>
      </c>
      <c r="M17" s="9">
        <f t="shared" si="8"/>
        <v>30000</v>
      </c>
    </row>
    <row r="18" spans="1:13" ht="21.75" customHeight="1" x14ac:dyDescent="0.45">
      <c r="A18" s="7">
        <v>5</v>
      </c>
      <c r="B18" s="10">
        <f t="shared" si="9"/>
        <v>180000</v>
      </c>
      <c r="C18" s="10">
        <f t="shared" si="2"/>
        <v>30000</v>
      </c>
      <c r="D18" s="10">
        <f t="shared" si="3"/>
        <v>7758</v>
      </c>
      <c r="E18" s="10">
        <f t="shared" si="4"/>
        <v>0</v>
      </c>
      <c r="F18" s="10">
        <f t="shared" si="5"/>
        <v>7758</v>
      </c>
      <c r="G18" s="10">
        <f t="shared" si="6"/>
        <v>0.80978601640131775</v>
      </c>
      <c r="H18" s="10">
        <f t="shared" si="7"/>
        <v>6282.3199152414236</v>
      </c>
      <c r="I18" s="5"/>
      <c r="J18" s="7">
        <v>5</v>
      </c>
      <c r="K18" s="9">
        <f t="shared" si="0"/>
        <v>30000</v>
      </c>
      <c r="L18" s="9">
        <f t="shared" si="1"/>
        <v>0</v>
      </c>
      <c r="M18" s="9">
        <f t="shared" si="8"/>
        <v>30000</v>
      </c>
    </row>
    <row r="19" spans="1:13" ht="21.75" customHeight="1" x14ac:dyDescent="0.45">
      <c r="A19" s="7">
        <v>6</v>
      </c>
      <c r="B19" s="10">
        <f t="shared" si="9"/>
        <v>150000</v>
      </c>
      <c r="C19" s="10">
        <f t="shared" si="2"/>
        <v>30000</v>
      </c>
      <c r="D19" s="10">
        <f t="shared" si="3"/>
        <v>6465</v>
      </c>
      <c r="E19" s="10">
        <f t="shared" si="4"/>
        <v>0</v>
      </c>
      <c r="F19" s="10">
        <f t="shared" si="5"/>
        <v>6465</v>
      </c>
      <c r="G19" s="10">
        <f t="shared" si="6"/>
        <v>0.77632635068672018</v>
      </c>
      <c r="H19" s="10">
        <f t="shared" si="7"/>
        <v>5018.9498571896456</v>
      </c>
      <c r="J19" s="7">
        <v>6</v>
      </c>
      <c r="K19" s="9">
        <f t="shared" si="0"/>
        <v>30000</v>
      </c>
      <c r="L19" s="9">
        <f t="shared" si="1"/>
        <v>0</v>
      </c>
      <c r="M19" s="9">
        <f t="shared" si="8"/>
        <v>30000</v>
      </c>
    </row>
    <row r="20" spans="1:13" ht="21.75" customHeight="1" x14ac:dyDescent="0.45">
      <c r="A20" s="7">
        <v>7</v>
      </c>
      <c r="B20" s="10">
        <f t="shared" si="9"/>
        <v>120000</v>
      </c>
      <c r="C20" s="10">
        <f t="shared" si="2"/>
        <v>30000</v>
      </c>
      <c r="D20" s="10">
        <f t="shared" si="3"/>
        <v>5172</v>
      </c>
      <c r="E20" s="10">
        <f t="shared" si="4"/>
        <v>0</v>
      </c>
      <c r="F20" s="10">
        <f t="shared" si="5"/>
        <v>5172</v>
      </c>
      <c r="G20" s="10">
        <f t="shared" si="6"/>
        <v>0.74424920974663999</v>
      </c>
      <c r="H20" s="10">
        <f t="shared" si="7"/>
        <v>3849.256912809622</v>
      </c>
      <c r="J20" s="7">
        <v>7</v>
      </c>
      <c r="K20" s="9">
        <f t="shared" si="0"/>
        <v>30000</v>
      </c>
      <c r="L20" s="9">
        <f t="shared" si="1"/>
        <v>0</v>
      </c>
      <c r="M20" s="9">
        <f t="shared" si="8"/>
        <v>30000</v>
      </c>
    </row>
    <row r="21" spans="1:13" ht="21.75" customHeight="1" x14ac:dyDescent="0.45">
      <c r="A21" s="7">
        <v>8</v>
      </c>
      <c r="B21" s="10">
        <f t="shared" si="9"/>
        <v>90000</v>
      </c>
      <c r="C21" s="10">
        <f t="shared" si="2"/>
        <v>30000</v>
      </c>
      <c r="D21" s="10">
        <f t="shared" si="3"/>
        <v>3879</v>
      </c>
      <c r="E21" s="10">
        <f t="shared" si="4"/>
        <v>0</v>
      </c>
      <c r="F21" s="10">
        <f t="shared" si="5"/>
        <v>3879</v>
      </c>
      <c r="G21" s="10">
        <f t="shared" si="6"/>
        <v>0.71349746883965104</v>
      </c>
      <c r="H21" s="10">
        <f t="shared" si="7"/>
        <v>2767.6566816290065</v>
      </c>
      <c r="J21" s="7">
        <v>8</v>
      </c>
      <c r="K21" s="9">
        <f t="shared" si="0"/>
        <v>30000</v>
      </c>
      <c r="L21" s="9">
        <f t="shared" si="1"/>
        <v>0</v>
      </c>
      <c r="M21" s="9">
        <f t="shared" si="8"/>
        <v>30000</v>
      </c>
    </row>
    <row r="22" spans="1:13" ht="21.75" customHeight="1" x14ac:dyDescent="0.45">
      <c r="A22" s="7">
        <v>9</v>
      </c>
      <c r="B22" s="10">
        <f t="shared" si="9"/>
        <v>60000</v>
      </c>
      <c r="C22" s="10">
        <f t="shared" si="2"/>
        <v>30000</v>
      </c>
      <c r="D22" s="10">
        <f t="shared" si="3"/>
        <v>2586</v>
      </c>
      <c r="E22" s="10">
        <f t="shared" si="4"/>
        <v>0</v>
      </c>
      <c r="F22" s="10">
        <f t="shared" si="5"/>
        <v>2586</v>
      </c>
      <c r="G22" s="10">
        <f t="shared" si="6"/>
        <v>0.68401636356979301</v>
      </c>
      <c r="H22" s="10">
        <f t="shared" si="7"/>
        <v>1768.8663161914847</v>
      </c>
      <c r="J22" s="7">
        <v>9</v>
      </c>
      <c r="K22" s="9">
        <f t="shared" si="0"/>
        <v>30000</v>
      </c>
      <c r="L22" s="9">
        <f t="shared" si="1"/>
        <v>0</v>
      </c>
      <c r="M22" s="9">
        <f t="shared" si="8"/>
        <v>30000</v>
      </c>
    </row>
    <row r="23" spans="1:13" ht="21.75" customHeight="1" x14ac:dyDescent="0.45">
      <c r="A23" s="7">
        <v>10</v>
      </c>
      <c r="B23" s="10">
        <f t="shared" si="9"/>
        <v>30000</v>
      </c>
      <c r="C23" s="10">
        <f t="shared" si="2"/>
        <v>30000</v>
      </c>
      <c r="D23" s="10">
        <f t="shared" si="3"/>
        <v>1293</v>
      </c>
      <c r="E23" s="10">
        <f t="shared" si="4"/>
        <v>0</v>
      </c>
      <c r="F23" s="10">
        <f t="shared" si="5"/>
        <v>1293</v>
      </c>
      <c r="G23" s="10">
        <f t="shared" si="6"/>
        <v>0.65575339235911512</v>
      </c>
      <c r="H23" s="10">
        <f t="shared" si="7"/>
        <v>847.88913632033587</v>
      </c>
      <c r="J23" s="7">
        <v>10</v>
      </c>
      <c r="K23" s="9">
        <f t="shared" si="0"/>
        <v>30000</v>
      </c>
      <c r="L23" s="9">
        <f t="shared" si="1"/>
        <v>0</v>
      </c>
      <c r="M23" s="9">
        <f t="shared" si="8"/>
        <v>30000</v>
      </c>
    </row>
    <row r="24" spans="1:13" ht="21.75" customHeight="1" x14ac:dyDescent="0.45">
      <c r="A24" s="24" t="s">
        <v>33</v>
      </c>
      <c r="B24" s="24"/>
      <c r="C24" s="24"/>
      <c r="D24" s="24"/>
      <c r="E24" s="24"/>
      <c r="F24" s="24"/>
      <c r="G24" s="24"/>
      <c r="H24" s="11">
        <f>SUM(H14:H23)</f>
        <v>60385.191897295714</v>
      </c>
    </row>
    <row r="25" spans="1:13" ht="21.75" customHeight="1" x14ac:dyDescent="0.45">
      <c r="B25" s="5"/>
      <c r="C25" s="5"/>
      <c r="H25" s="6"/>
    </row>
    <row r="26" spans="1:13" ht="21.75" customHeight="1" x14ac:dyDescent="0.45">
      <c r="B26" s="5"/>
      <c r="C26" s="5"/>
    </row>
    <row r="27" spans="1:13" ht="21.75" customHeight="1" x14ac:dyDescent="0.45">
      <c r="A27" s="2"/>
      <c r="B27" s="5"/>
      <c r="C27" s="5"/>
    </row>
    <row r="28" spans="1:13" ht="21.75" customHeight="1" x14ac:dyDescent="0.45">
      <c r="B28" s="5"/>
      <c r="C28" s="5"/>
    </row>
    <row r="29" spans="1:13" ht="37.5" customHeight="1" x14ac:dyDescent="0.45"/>
  </sheetData>
  <sheetProtection algorithmName="SHA-512" hashValue="qnNah9ZHrRno3x98SjwXqWMt8JVfILpyQMuh7F2slmS72D5mH+l9fvpxz9hyMZROYGny8jkJdhM6rRRT7DCDtA==" saltValue="0mvuJF98ZX86jLHKqjL1TQ==" spinCount="100000" sheet="1" formatCells="0" formatColumns="0" formatRows="0" insertColumns="0" insertRows="0" insertHyperlinks="0" deleteColumns="0" deleteRows="0" sort="0" autoFilter="0" pivotTables="0"/>
  <mergeCells count="2">
    <mergeCell ref="A24:G24"/>
    <mergeCell ref="A12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35"/>
  <sheetViews>
    <sheetView showGridLines="0" workbookViewId="0">
      <selection activeCell="L5" sqref="L5"/>
    </sheetView>
  </sheetViews>
  <sheetFormatPr defaultColWidth="9.1796875" defaultRowHeight="18.5" x14ac:dyDescent="0.45"/>
  <cols>
    <col min="1" max="1" width="14.453125" style="1" customWidth="1"/>
    <col min="2" max="2" width="32.81640625" style="1" customWidth="1"/>
    <col min="3" max="3" width="23" style="1" customWidth="1"/>
    <col min="4" max="4" width="21.54296875" style="1" hidden="1" customWidth="1"/>
    <col min="5" max="5" width="22" style="1" customWidth="1"/>
    <col min="6" max="6" width="18" style="1" hidden="1" customWidth="1"/>
    <col min="7" max="7" width="15.26953125" style="1" hidden="1" customWidth="1"/>
    <col min="8" max="8" width="21.7265625" style="1" customWidth="1"/>
    <col min="9" max="9" width="9.1796875" style="1"/>
    <col min="10" max="10" width="17" style="1" customWidth="1"/>
    <col min="11" max="12" width="25.26953125" style="1" customWidth="1"/>
    <col min="13" max="13" width="28.1796875" style="1" customWidth="1"/>
    <col min="14" max="16384" width="9.1796875" style="1"/>
  </cols>
  <sheetData>
    <row r="2" spans="1:13" x14ac:dyDescent="0.45">
      <c r="B2" s="2" t="s">
        <v>17</v>
      </c>
      <c r="H2" s="2" t="s">
        <v>21</v>
      </c>
    </row>
    <row r="4" spans="1:13" ht="27.75" customHeight="1" x14ac:dyDescent="0.45">
      <c r="B4" s="22" t="s">
        <v>0</v>
      </c>
      <c r="C4" s="26">
        <v>300000</v>
      </c>
      <c r="H4" s="22" t="s">
        <v>35</v>
      </c>
      <c r="I4" s="22"/>
      <c r="J4" s="22"/>
      <c r="K4" s="22"/>
      <c r="L4" s="54">
        <v>0</v>
      </c>
    </row>
    <row r="5" spans="1:13" ht="27.75" customHeight="1" x14ac:dyDescent="0.45">
      <c r="B5" s="22" t="s">
        <v>1</v>
      </c>
      <c r="C5" s="52">
        <v>0</v>
      </c>
      <c r="D5" s="1">
        <f>+C5/4</f>
        <v>0</v>
      </c>
      <c r="H5" s="22" t="s">
        <v>19</v>
      </c>
      <c r="I5" s="22"/>
      <c r="J5" s="22"/>
      <c r="K5" s="22"/>
      <c r="L5" s="54">
        <v>4.5999999999999996</v>
      </c>
    </row>
    <row r="6" spans="1:13" ht="27.75" customHeight="1" x14ac:dyDescent="0.45">
      <c r="B6" s="7" t="s">
        <v>5</v>
      </c>
      <c r="C6" s="8">
        <v>8.6199999999999999E-2</v>
      </c>
      <c r="D6" s="3">
        <f>+C6/4</f>
        <v>2.155E-2</v>
      </c>
      <c r="H6" s="16" t="s">
        <v>20</v>
      </c>
      <c r="I6" s="17"/>
      <c r="J6" s="17"/>
      <c r="K6" s="18"/>
      <c r="L6" s="15">
        <f>+H34/L5</f>
        <v>12686.526388970726</v>
      </c>
    </row>
    <row r="7" spans="1:13" ht="27.75" customHeight="1" x14ac:dyDescent="0.45">
      <c r="B7" s="7" t="s">
        <v>6</v>
      </c>
      <c r="C7" s="8">
        <v>8.6199999999999999E-2</v>
      </c>
      <c r="D7" s="3">
        <f>+C7/4</f>
        <v>2.155E-2</v>
      </c>
      <c r="H7" s="16" t="s">
        <v>22</v>
      </c>
      <c r="I7" s="17"/>
      <c r="J7" s="17"/>
      <c r="K7" s="18"/>
      <c r="L7" s="19" t="b">
        <f>IF(20000-(L4+L6)&gt;=0,TRUE,FALSE)</f>
        <v>1</v>
      </c>
    </row>
    <row r="8" spans="1:13" ht="27.75" customHeight="1" x14ac:dyDescent="0.45">
      <c r="B8" s="22" t="s">
        <v>2</v>
      </c>
      <c r="C8" s="53">
        <v>20</v>
      </c>
    </row>
    <row r="9" spans="1:13" ht="27.75" customHeight="1" x14ac:dyDescent="0.45">
      <c r="B9" s="7" t="s">
        <v>11</v>
      </c>
      <c r="C9" s="9">
        <f>+C4/C8</f>
        <v>15000</v>
      </c>
    </row>
    <row r="10" spans="1:13" x14ac:dyDescent="0.45">
      <c r="C10" s="4"/>
    </row>
    <row r="11" spans="1:13" x14ac:dyDescent="0.45">
      <c r="J11" s="2"/>
      <c r="K11" s="5"/>
      <c r="L11" s="5"/>
    </row>
    <row r="12" spans="1:13" ht="45" customHeight="1" x14ac:dyDescent="0.45">
      <c r="A12" s="25" t="s">
        <v>18</v>
      </c>
      <c r="B12" s="25"/>
      <c r="C12" s="25"/>
      <c r="D12" s="25"/>
      <c r="E12" s="25"/>
      <c r="F12" s="25"/>
      <c r="G12" s="25"/>
      <c r="H12" s="25"/>
      <c r="J12" s="2" t="s">
        <v>13</v>
      </c>
      <c r="K12" s="5"/>
      <c r="L12" s="5"/>
    </row>
    <row r="13" spans="1:13" s="2" customFormat="1" ht="41.25" customHeight="1" x14ac:dyDescent="0.45">
      <c r="A13" s="12" t="s">
        <v>3</v>
      </c>
      <c r="B13" s="13" t="s">
        <v>4</v>
      </c>
      <c r="C13" s="13" t="s">
        <v>12</v>
      </c>
      <c r="D13" s="13" t="s">
        <v>7</v>
      </c>
      <c r="E13" s="13" t="s">
        <v>1</v>
      </c>
      <c r="F13" s="13" t="s">
        <v>8</v>
      </c>
      <c r="G13" s="13" t="s">
        <v>9</v>
      </c>
      <c r="H13" s="13" t="s">
        <v>10</v>
      </c>
      <c r="J13" s="12" t="s">
        <v>3</v>
      </c>
      <c r="K13" s="13" t="s">
        <v>12</v>
      </c>
      <c r="L13" s="13" t="s">
        <v>1</v>
      </c>
      <c r="M13" s="14" t="s">
        <v>14</v>
      </c>
    </row>
    <row r="14" spans="1:13" x14ac:dyDescent="0.45">
      <c r="A14" s="7">
        <v>1</v>
      </c>
      <c r="B14" s="9">
        <f>+C4</f>
        <v>300000</v>
      </c>
      <c r="C14" s="9">
        <f>IF(A14&lt;=$C$8,$C$9,0)</f>
        <v>15000</v>
      </c>
      <c r="D14" s="9">
        <f>+B14*$D$6</f>
        <v>6465</v>
      </c>
      <c r="E14" s="9">
        <f>+B14*$D$5</f>
        <v>0</v>
      </c>
      <c r="F14" s="9">
        <f>+D14-E14</f>
        <v>6465</v>
      </c>
      <c r="G14" s="10">
        <f>1/(1+$D$7)^A14</f>
        <v>0.97890460574617011</v>
      </c>
      <c r="H14" s="9">
        <f>+G14*F14</f>
        <v>6328.6182761489899</v>
      </c>
      <c r="I14" s="5"/>
      <c r="J14" s="7">
        <v>1</v>
      </c>
      <c r="K14" s="9">
        <f t="shared" ref="K14:K33" si="0">+C14</f>
        <v>15000</v>
      </c>
      <c r="L14" s="9">
        <f t="shared" ref="L14:L33" si="1">+E14</f>
        <v>0</v>
      </c>
      <c r="M14" s="9">
        <f>+K14+L14</f>
        <v>15000</v>
      </c>
    </row>
    <row r="15" spans="1:13" x14ac:dyDescent="0.45">
      <c r="A15" s="7">
        <v>2</v>
      </c>
      <c r="B15" s="9">
        <f>+B14-C14</f>
        <v>285000</v>
      </c>
      <c r="C15" s="9">
        <f t="shared" ref="C15:C23" si="2">IF(A15&lt;=$C$8,$C$9,0)</f>
        <v>15000</v>
      </c>
      <c r="D15" s="9">
        <f t="shared" ref="D15:D23" si="3">+B15*$D$6</f>
        <v>6141.75</v>
      </c>
      <c r="E15" s="9">
        <f t="shared" ref="E15:E33" si="4">+B15*$D$5</f>
        <v>0</v>
      </c>
      <c r="F15" s="9">
        <f t="shared" ref="F15:F23" si="5">+D15-E15</f>
        <v>6141.75</v>
      </c>
      <c r="G15" s="10">
        <f t="shared" ref="G15:G23" si="6">1/(1+$D$7)^A15</f>
        <v>0.95825422715106467</v>
      </c>
      <c r="H15" s="9">
        <f t="shared" ref="H15:H23" si="7">+G15*F15</f>
        <v>5885.3578996050519</v>
      </c>
      <c r="I15" s="5"/>
      <c r="J15" s="7">
        <v>2</v>
      </c>
      <c r="K15" s="9">
        <f t="shared" si="0"/>
        <v>15000</v>
      </c>
      <c r="L15" s="9">
        <f t="shared" si="1"/>
        <v>0</v>
      </c>
      <c r="M15" s="9">
        <f t="shared" ref="M15:M33" si="8">+K15+L15</f>
        <v>15000</v>
      </c>
    </row>
    <row r="16" spans="1:13" x14ac:dyDescent="0.45">
      <c r="A16" s="7">
        <v>3</v>
      </c>
      <c r="B16" s="9">
        <f t="shared" ref="B16:B23" si="9">+B15-C15</f>
        <v>270000</v>
      </c>
      <c r="C16" s="9">
        <f t="shared" si="2"/>
        <v>15000</v>
      </c>
      <c r="D16" s="9">
        <f t="shared" si="3"/>
        <v>5818.5</v>
      </c>
      <c r="E16" s="9">
        <f t="shared" si="4"/>
        <v>0</v>
      </c>
      <c r="F16" s="9">
        <f t="shared" si="5"/>
        <v>5818.5</v>
      </c>
      <c r="G16" s="10">
        <f t="shared" si="6"/>
        <v>0.93803947643391383</v>
      </c>
      <c r="H16" s="9">
        <f t="shared" si="7"/>
        <v>5457.9826936307272</v>
      </c>
      <c r="I16" s="5"/>
      <c r="J16" s="7">
        <v>3</v>
      </c>
      <c r="K16" s="9">
        <f t="shared" si="0"/>
        <v>15000</v>
      </c>
      <c r="L16" s="9">
        <f t="shared" si="1"/>
        <v>0</v>
      </c>
      <c r="M16" s="9">
        <f t="shared" si="8"/>
        <v>15000</v>
      </c>
    </row>
    <row r="17" spans="1:13" x14ac:dyDescent="0.45">
      <c r="A17" s="7">
        <v>4</v>
      </c>
      <c r="B17" s="9">
        <f t="shared" si="9"/>
        <v>255000</v>
      </c>
      <c r="C17" s="9">
        <f t="shared" si="2"/>
        <v>15000</v>
      </c>
      <c r="D17" s="9">
        <f t="shared" si="3"/>
        <v>5495.25</v>
      </c>
      <c r="E17" s="9">
        <f t="shared" si="4"/>
        <v>0</v>
      </c>
      <c r="F17" s="9">
        <f t="shared" si="5"/>
        <v>5495.25</v>
      </c>
      <c r="G17" s="10">
        <f t="shared" si="6"/>
        <v>0.91825116385288419</v>
      </c>
      <c r="H17" s="9">
        <f t="shared" si="7"/>
        <v>5046.019708162562</v>
      </c>
      <c r="I17" s="5"/>
      <c r="J17" s="7">
        <v>4</v>
      </c>
      <c r="K17" s="9">
        <f t="shared" si="0"/>
        <v>15000</v>
      </c>
      <c r="L17" s="9">
        <f t="shared" si="1"/>
        <v>0</v>
      </c>
      <c r="M17" s="9">
        <f t="shared" si="8"/>
        <v>15000</v>
      </c>
    </row>
    <row r="18" spans="1:13" x14ac:dyDescent="0.45">
      <c r="A18" s="7">
        <v>5</v>
      </c>
      <c r="B18" s="9">
        <f t="shared" si="9"/>
        <v>240000</v>
      </c>
      <c r="C18" s="9">
        <f t="shared" si="2"/>
        <v>15000</v>
      </c>
      <c r="D18" s="9">
        <f t="shared" si="3"/>
        <v>5172</v>
      </c>
      <c r="E18" s="9">
        <f t="shared" si="4"/>
        <v>0</v>
      </c>
      <c r="F18" s="9">
        <f t="shared" si="5"/>
        <v>5172</v>
      </c>
      <c r="G18" s="10">
        <f t="shared" si="6"/>
        <v>0.89888029352736953</v>
      </c>
      <c r="H18" s="9">
        <f t="shared" si="7"/>
        <v>4649.0088781235554</v>
      </c>
      <c r="I18" s="5"/>
      <c r="J18" s="7">
        <v>5</v>
      </c>
      <c r="K18" s="9">
        <f t="shared" si="0"/>
        <v>15000</v>
      </c>
      <c r="L18" s="9">
        <f t="shared" si="1"/>
        <v>0</v>
      </c>
      <c r="M18" s="9">
        <f t="shared" si="8"/>
        <v>15000</v>
      </c>
    </row>
    <row r="19" spans="1:13" x14ac:dyDescent="0.45">
      <c r="A19" s="7">
        <v>6</v>
      </c>
      <c r="B19" s="9">
        <f t="shared" si="9"/>
        <v>225000</v>
      </c>
      <c r="C19" s="9">
        <f t="shared" si="2"/>
        <v>15000</v>
      </c>
      <c r="D19" s="9">
        <f t="shared" si="3"/>
        <v>4848.75</v>
      </c>
      <c r="E19" s="9">
        <f t="shared" si="4"/>
        <v>0</v>
      </c>
      <c r="F19" s="9">
        <f t="shared" si="5"/>
        <v>4848.75</v>
      </c>
      <c r="G19" s="10">
        <f t="shared" si="6"/>
        <v>0.87991805934841116</v>
      </c>
      <c r="H19" s="9">
        <f t="shared" si="7"/>
        <v>4266.5026902656082</v>
      </c>
      <c r="J19" s="7">
        <v>6</v>
      </c>
      <c r="K19" s="9">
        <f t="shared" si="0"/>
        <v>15000</v>
      </c>
      <c r="L19" s="9">
        <f t="shared" si="1"/>
        <v>0</v>
      </c>
      <c r="M19" s="9">
        <f t="shared" si="8"/>
        <v>15000</v>
      </c>
    </row>
    <row r="20" spans="1:13" x14ac:dyDescent="0.45">
      <c r="A20" s="7">
        <v>7</v>
      </c>
      <c r="B20" s="9">
        <f t="shared" si="9"/>
        <v>210000</v>
      </c>
      <c r="C20" s="9">
        <f t="shared" si="2"/>
        <v>15000</v>
      </c>
      <c r="D20" s="9">
        <f t="shared" si="3"/>
        <v>4525.5</v>
      </c>
      <c r="E20" s="9">
        <f t="shared" si="4"/>
        <v>0</v>
      </c>
      <c r="F20" s="9">
        <f t="shared" si="5"/>
        <v>4525.5</v>
      </c>
      <c r="G20" s="10">
        <f t="shared" si="6"/>
        <v>0.86135584097539164</v>
      </c>
      <c r="H20" s="9">
        <f t="shared" si="7"/>
        <v>3898.0658583341346</v>
      </c>
      <c r="J20" s="7">
        <v>7</v>
      </c>
      <c r="K20" s="9">
        <f t="shared" si="0"/>
        <v>15000</v>
      </c>
      <c r="L20" s="9">
        <f t="shared" si="1"/>
        <v>0</v>
      </c>
      <c r="M20" s="9">
        <f t="shared" si="8"/>
        <v>15000</v>
      </c>
    </row>
    <row r="21" spans="1:13" x14ac:dyDescent="0.45">
      <c r="A21" s="7">
        <v>8</v>
      </c>
      <c r="B21" s="9">
        <f t="shared" si="9"/>
        <v>195000</v>
      </c>
      <c r="C21" s="9">
        <f t="shared" si="2"/>
        <v>15000</v>
      </c>
      <c r="D21" s="9">
        <f t="shared" si="3"/>
        <v>4202.25</v>
      </c>
      <c r="E21" s="9">
        <f t="shared" si="4"/>
        <v>0</v>
      </c>
      <c r="F21" s="9">
        <f t="shared" si="5"/>
        <v>4202.25</v>
      </c>
      <c r="G21" s="10">
        <f t="shared" si="6"/>
        <v>0.84318519991717644</v>
      </c>
      <c r="H21" s="9">
        <f t="shared" si="7"/>
        <v>3543.2750063519547</v>
      </c>
      <c r="J21" s="7">
        <v>8</v>
      </c>
      <c r="K21" s="9">
        <f t="shared" si="0"/>
        <v>15000</v>
      </c>
      <c r="L21" s="9">
        <f t="shared" si="1"/>
        <v>0</v>
      </c>
      <c r="M21" s="9">
        <f t="shared" si="8"/>
        <v>15000</v>
      </c>
    </row>
    <row r="22" spans="1:13" x14ac:dyDescent="0.45">
      <c r="A22" s="7">
        <v>9</v>
      </c>
      <c r="B22" s="9">
        <f t="shared" si="9"/>
        <v>180000</v>
      </c>
      <c r="C22" s="9">
        <f t="shared" si="2"/>
        <v>15000</v>
      </c>
      <c r="D22" s="9">
        <f t="shared" si="3"/>
        <v>3879</v>
      </c>
      <c r="E22" s="9">
        <f t="shared" si="4"/>
        <v>0</v>
      </c>
      <c r="F22" s="9">
        <f t="shared" si="5"/>
        <v>3879</v>
      </c>
      <c r="G22" s="10">
        <f t="shared" si="6"/>
        <v>0.82539787569592926</v>
      </c>
      <c r="H22" s="9">
        <f t="shared" si="7"/>
        <v>3201.7183598245097</v>
      </c>
      <c r="J22" s="7">
        <v>9</v>
      </c>
      <c r="K22" s="9">
        <f t="shared" si="0"/>
        <v>15000</v>
      </c>
      <c r="L22" s="9">
        <f t="shared" si="1"/>
        <v>0</v>
      </c>
      <c r="M22" s="9">
        <f t="shared" si="8"/>
        <v>15000</v>
      </c>
    </row>
    <row r="23" spans="1:13" x14ac:dyDescent="0.45">
      <c r="A23" s="7">
        <v>10</v>
      </c>
      <c r="B23" s="9">
        <f t="shared" si="9"/>
        <v>165000</v>
      </c>
      <c r="C23" s="9">
        <f t="shared" si="2"/>
        <v>15000</v>
      </c>
      <c r="D23" s="9">
        <f t="shared" si="3"/>
        <v>3555.75</v>
      </c>
      <c r="E23" s="9">
        <f t="shared" si="4"/>
        <v>0</v>
      </c>
      <c r="F23" s="9">
        <f t="shared" si="5"/>
        <v>3555.75</v>
      </c>
      <c r="G23" s="10">
        <f t="shared" si="6"/>
        <v>0.80798578209184979</v>
      </c>
      <c r="H23" s="9">
        <f t="shared" si="7"/>
        <v>2872.9954446730949</v>
      </c>
      <c r="J23" s="7">
        <v>10</v>
      </c>
      <c r="K23" s="9">
        <f t="shared" si="0"/>
        <v>15000</v>
      </c>
      <c r="L23" s="9">
        <f t="shared" si="1"/>
        <v>0</v>
      </c>
      <c r="M23" s="9">
        <f t="shared" si="8"/>
        <v>15000</v>
      </c>
    </row>
    <row r="24" spans="1:13" x14ac:dyDescent="0.45">
      <c r="A24" s="7">
        <v>11</v>
      </c>
      <c r="B24" s="9">
        <f t="shared" ref="B24:B33" si="10">+B23-C23</f>
        <v>150000</v>
      </c>
      <c r="C24" s="9">
        <f t="shared" ref="C24:C33" si="11">IF(A24&lt;=$C$8,$C$9,0)</f>
        <v>15000</v>
      </c>
      <c r="D24" s="9">
        <f t="shared" ref="D24:D33" si="12">+B24*$D$6</f>
        <v>3232.5</v>
      </c>
      <c r="E24" s="9">
        <f t="shared" si="4"/>
        <v>0</v>
      </c>
      <c r="F24" s="9">
        <f t="shared" ref="F24:F33" si="13">+D24-E24</f>
        <v>3232.5</v>
      </c>
      <c r="G24" s="10">
        <f t="shared" ref="G24:G33" si="14">1/(1+$D$7)^A24</f>
        <v>0.79094100346713314</v>
      </c>
      <c r="H24" s="9">
        <f t="shared" ref="H24:H33" si="15">+G24*F24</f>
        <v>2556.7167937075078</v>
      </c>
      <c r="J24" s="7">
        <v>11</v>
      </c>
      <c r="K24" s="9">
        <f t="shared" si="0"/>
        <v>15000</v>
      </c>
      <c r="L24" s="9">
        <f t="shared" si="1"/>
        <v>0</v>
      </c>
      <c r="M24" s="9">
        <f t="shared" si="8"/>
        <v>15000</v>
      </c>
    </row>
    <row r="25" spans="1:13" x14ac:dyDescent="0.45">
      <c r="A25" s="7">
        <v>12</v>
      </c>
      <c r="B25" s="9">
        <f t="shared" si="10"/>
        <v>135000</v>
      </c>
      <c r="C25" s="9">
        <f t="shared" si="11"/>
        <v>15000</v>
      </c>
      <c r="D25" s="9">
        <f t="shared" si="12"/>
        <v>2909.25</v>
      </c>
      <c r="E25" s="9">
        <f t="shared" si="4"/>
        <v>0</v>
      </c>
      <c r="F25" s="9">
        <f t="shared" si="13"/>
        <v>2909.25</v>
      </c>
      <c r="G25" s="10">
        <f t="shared" si="14"/>
        <v>0.77425579116747412</v>
      </c>
      <c r="H25" s="9">
        <f t="shared" si="15"/>
        <v>2252.5036604539741</v>
      </c>
      <c r="J25" s="7">
        <v>12</v>
      </c>
      <c r="K25" s="9">
        <f t="shared" si="0"/>
        <v>15000</v>
      </c>
      <c r="L25" s="9">
        <f t="shared" si="1"/>
        <v>0</v>
      </c>
      <c r="M25" s="9">
        <f t="shared" si="8"/>
        <v>15000</v>
      </c>
    </row>
    <row r="26" spans="1:13" x14ac:dyDescent="0.45">
      <c r="A26" s="7">
        <v>13</v>
      </c>
      <c r="B26" s="9">
        <f t="shared" si="10"/>
        <v>120000</v>
      </c>
      <c r="C26" s="9">
        <f t="shared" si="11"/>
        <v>15000</v>
      </c>
      <c r="D26" s="9">
        <f t="shared" si="12"/>
        <v>2586</v>
      </c>
      <c r="E26" s="9">
        <f t="shared" si="4"/>
        <v>0</v>
      </c>
      <c r="F26" s="9">
        <f t="shared" si="13"/>
        <v>2586</v>
      </c>
      <c r="G26" s="10">
        <f t="shared" si="14"/>
        <v>0.75792255999948532</v>
      </c>
      <c r="H26" s="9">
        <f t="shared" si="15"/>
        <v>1959.9877401586691</v>
      </c>
      <c r="J26" s="7">
        <v>13</v>
      </c>
      <c r="K26" s="9">
        <f t="shared" si="0"/>
        <v>15000</v>
      </c>
      <c r="L26" s="9">
        <f t="shared" si="1"/>
        <v>0</v>
      </c>
      <c r="M26" s="9">
        <f t="shared" si="8"/>
        <v>15000</v>
      </c>
    </row>
    <row r="27" spans="1:13" x14ac:dyDescent="0.45">
      <c r="A27" s="7">
        <v>14</v>
      </c>
      <c r="B27" s="9">
        <f t="shared" si="10"/>
        <v>105000</v>
      </c>
      <c r="C27" s="9">
        <f t="shared" si="11"/>
        <v>15000</v>
      </c>
      <c r="D27" s="9">
        <f t="shared" si="12"/>
        <v>2262.75</v>
      </c>
      <c r="E27" s="9">
        <f t="shared" si="4"/>
        <v>0</v>
      </c>
      <c r="F27" s="9">
        <f t="shared" si="13"/>
        <v>2262.75</v>
      </c>
      <c r="G27" s="10">
        <f t="shared" si="14"/>
        <v>0.74193388478242395</v>
      </c>
      <c r="H27" s="9">
        <f t="shared" si="15"/>
        <v>1678.8108977914299</v>
      </c>
      <c r="J27" s="7">
        <v>14</v>
      </c>
      <c r="K27" s="9">
        <f t="shared" si="0"/>
        <v>15000</v>
      </c>
      <c r="L27" s="9">
        <f t="shared" si="1"/>
        <v>0</v>
      </c>
      <c r="M27" s="9">
        <f t="shared" si="8"/>
        <v>15000</v>
      </c>
    </row>
    <row r="28" spans="1:13" x14ac:dyDescent="0.45">
      <c r="A28" s="7">
        <v>15</v>
      </c>
      <c r="B28" s="9">
        <f t="shared" si="10"/>
        <v>90000</v>
      </c>
      <c r="C28" s="9">
        <f t="shared" si="11"/>
        <v>15000</v>
      </c>
      <c r="D28" s="9">
        <f t="shared" si="12"/>
        <v>1939.5</v>
      </c>
      <c r="E28" s="9">
        <f t="shared" si="4"/>
        <v>0</v>
      </c>
      <c r="F28" s="9">
        <f t="shared" si="13"/>
        <v>1939.5</v>
      </c>
      <c r="G28" s="10">
        <f t="shared" si="14"/>
        <v>0.72628249697266323</v>
      </c>
      <c r="H28" s="9">
        <f t="shared" si="15"/>
        <v>1408.6249028784803</v>
      </c>
      <c r="J28" s="7">
        <v>15</v>
      </c>
      <c r="K28" s="9">
        <f t="shared" si="0"/>
        <v>15000</v>
      </c>
      <c r="L28" s="9">
        <f t="shared" si="1"/>
        <v>0</v>
      </c>
      <c r="M28" s="9">
        <f t="shared" si="8"/>
        <v>15000</v>
      </c>
    </row>
    <row r="29" spans="1:13" x14ac:dyDescent="0.45">
      <c r="A29" s="7">
        <v>16</v>
      </c>
      <c r="B29" s="9">
        <f t="shared" si="10"/>
        <v>75000</v>
      </c>
      <c r="C29" s="9">
        <f t="shared" si="11"/>
        <v>15000</v>
      </c>
      <c r="D29" s="9">
        <f t="shared" si="12"/>
        <v>1616.25</v>
      </c>
      <c r="E29" s="9">
        <f t="shared" si="4"/>
        <v>0</v>
      </c>
      <c r="F29" s="9">
        <f t="shared" si="13"/>
        <v>1616.25</v>
      </c>
      <c r="G29" s="10">
        <f t="shared" si="14"/>
        <v>0.71096128135936876</v>
      </c>
      <c r="H29" s="9">
        <f t="shared" si="15"/>
        <v>1149.0911709970796</v>
      </c>
      <c r="J29" s="7">
        <v>16</v>
      </c>
      <c r="K29" s="9">
        <f t="shared" si="0"/>
        <v>15000</v>
      </c>
      <c r="L29" s="9">
        <f t="shared" si="1"/>
        <v>0</v>
      </c>
      <c r="M29" s="9">
        <f t="shared" si="8"/>
        <v>15000</v>
      </c>
    </row>
    <row r="30" spans="1:13" x14ac:dyDescent="0.45">
      <c r="A30" s="7">
        <v>17</v>
      </c>
      <c r="B30" s="9">
        <f t="shared" si="10"/>
        <v>60000</v>
      </c>
      <c r="C30" s="9">
        <f t="shared" si="11"/>
        <v>15000</v>
      </c>
      <c r="D30" s="9">
        <f t="shared" si="12"/>
        <v>1293</v>
      </c>
      <c r="E30" s="9">
        <f t="shared" si="4"/>
        <v>0</v>
      </c>
      <c r="F30" s="9">
        <f t="shared" si="13"/>
        <v>1293</v>
      </c>
      <c r="G30" s="10">
        <f t="shared" si="14"/>
        <v>0.69596327282988479</v>
      </c>
      <c r="H30" s="9">
        <f t="shared" si="15"/>
        <v>899.88051176904105</v>
      </c>
      <c r="J30" s="7">
        <v>17</v>
      </c>
      <c r="K30" s="9">
        <f t="shared" si="0"/>
        <v>15000</v>
      </c>
      <c r="L30" s="9">
        <f t="shared" si="1"/>
        <v>0</v>
      </c>
      <c r="M30" s="9">
        <f t="shared" si="8"/>
        <v>15000</v>
      </c>
    </row>
    <row r="31" spans="1:13" x14ac:dyDescent="0.45">
      <c r="A31" s="7">
        <v>18</v>
      </c>
      <c r="B31" s="9">
        <f t="shared" si="10"/>
        <v>45000</v>
      </c>
      <c r="C31" s="9">
        <f t="shared" si="11"/>
        <v>15000</v>
      </c>
      <c r="D31" s="9">
        <f t="shared" si="12"/>
        <v>969.75</v>
      </c>
      <c r="E31" s="9">
        <f t="shared" si="4"/>
        <v>0</v>
      </c>
      <c r="F31" s="9">
        <f t="shared" si="13"/>
        <v>969.75</v>
      </c>
      <c r="G31" s="10">
        <f t="shared" si="14"/>
        <v>0.68128165320335254</v>
      </c>
      <c r="H31" s="9">
        <f t="shared" si="15"/>
        <v>660.67288319395118</v>
      </c>
      <c r="J31" s="7">
        <v>18</v>
      </c>
      <c r="K31" s="9">
        <f t="shared" si="0"/>
        <v>15000</v>
      </c>
      <c r="L31" s="9">
        <f t="shared" si="1"/>
        <v>0</v>
      </c>
      <c r="M31" s="9">
        <f t="shared" si="8"/>
        <v>15000</v>
      </c>
    </row>
    <row r="32" spans="1:13" x14ac:dyDescent="0.45">
      <c r="A32" s="7">
        <v>19</v>
      </c>
      <c r="B32" s="9">
        <f t="shared" si="10"/>
        <v>30000</v>
      </c>
      <c r="C32" s="9">
        <f t="shared" si="11"/>
        <v>15000</v>
      </c>
      <c r="D32" s="9">
        <f t="shared" si="12"/>
        <v>646.5</v>
      </c>
      <c r="E32" s="9">
        <f t="shared" si="4"/>
        <v>0</v>
      </c>
      <c r="F32" s="9">
        <f t="shared" si="13"/>
        <v>646.5</v>
      </c>
      <c r="G32" s="10">
        <f t="shared" si="14"/>
        <v>0.6669097481311268</v>
      </c>
      <c r="H32" s="9">
        <f t="shared" si="15"/>
        <v>431.15715216677347</v>
      </c>
      <c r="J32" s="7">
        <v>19</v>
      </c>
      <c r="K32" s="9">
        <f t="shared" si="0"/>
        <v>15000</v>
      </c>
      <c r="L32" s="9">
        <f t="shared" si="1"/>
        <v>0</v>
      </c>
      <c r="M32" s="9">
        <f t="shared" si="8"/>
        <v>15000</v>
      </c>
    </row>
    <row r="33" spans="1:13" x14ac:dyDescent="0.45">
      <c r="A33" s="7">
        <v>20</v>
      </c>
      <c r="B33" s="9">
        <f t="shared" si="10"/>
        <v>15000</v>
      </c>
      <c r="C33" s="9">
        <f t="shared" si="11"/>
        <v>15000</v>
      </c>
      <c r="D33" s="9">
        <f t="shared" si="12"/>
        <v>323.25</v>
      </c>
      <c r="E33" s="9">
        <f t="shared" si="4"/>
        <v>0</v>
      </c>
      <c r="F33" s="9">
        <f t="shared" si="13"/>
        <v>323.25</v>
      </c>
      <c r="G33" s="10">
        <f t="shared" si="14"/>
        <v>0.65284102406257816</v>
      </c>
      <c r="H33" s="9">
        <f t="shared" si="15"/>
        <v>211.0308610282284</v>
      </c>
      <c r="J33" s="7">
        <v>20</v>
      </c>
      <c r="K33" s="9">
        <f t="shared" si="0"/>
        <v>15000</v>
      </c>
      <c r="L33" s="9">
        <f t="shared" si="1"/>
        <v>0</v>
      </c>
      <c r="M33" s="9">
        <f t="shared" si="8"/>
        <v>15000</v>
      </c>
    </row>
    <row r="34" spans="1:13" x14ac:dyDescent="0.45">
      <c r="A34" s="24" t="s">
        <v>33</v>
      </c>
      <c r="B34" s="24"/>
      <c r="C34" s="24"/>
      <c r="D34" s="24"/>
      <c r="E34" s="24"/>
      <c r="F34" s="24"/>
      <c r="G34" s="24"/>
      <c r="H34" s="11">
        <f>SUM(H14:H33)</f>
        <v>58358.021389265334</v>
      </c>
    </row>
    <row r="35" spans="1:13" x14ac:dyDescent="0.45">
      <c r="H35" s="6"/>
    </row>
  </sheetData>
  <sheetProtection algorithmName="SHA-512" hashValue="JfGNuld6C12gegc3OBOCTiRGdM+IbSGxfCTuRM1ikiDilH6Qzjg0X6zNv4F1Xhpz6p2AskteM/BdhXbm5QM3Cw==" saltValue="p/LXCbqwP+1TXJi/S3it3Q==" spinCount="100000" sheet="1" formatCells="0" formatColumns="0" formatRows="0" insertColumns="0" insertRows="0" insertHyperlinks="0" deleteColumns="0" deleteRows="0" sort="0" autoFilter="0" pivotTables="0"/>
  <mergeCells count="2">
    <mergeCell ref="A34:G34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Wyszkowska Anna</cp:lastModifiedBy>
  <cp:lastPrinted>2023-03-09T10:16:29Z</cp:lastPrinted>
  <dcterms:created xsi:type="dcterms:W3CDTF">2023-03-09T08:19:27Z</dcterms:created>
  <dcterms:modified xsi:type="dcterms:W3CDTF">2023-05-05T11:40:19Z</dcterms:modified>
</cp:coreProperties>
</file>