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activeTab="1"/>
  </bookViews>
  <sheets>
    <sheet name="Model Obiegu " sheetId="13" r:id="rId1"/>
    <sheet name="Model Dom" sheetId="1" r:id="rId2"/>
    <sheet name="Model Szkoła" sheetId="1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1" l="1"/>
  <c r="C61" i="1"/>
  <c r="D61" i="1"/>
  <c r="E61" i="1"/>
  <c r="F61" i="1"/>
  <c r="G61" i="1"/>
  <c r="H61" i="1"/>
  <c r="I61" i="1"/>
  <c r="J61" i="1"/>
  <c r="K61" i="1"/>
  <c r="L61" i="1"/>
  <c r="M61" i="1"/>
  <c r="B64" i="1"/>
  <c r="C64" i="1"/>
  <c r="D64" i="1"/>
  <c r="E64" i="1"/>
  <c r="F64" i="1"/>
  <c r="G64" i="1"/>
  <c r="H64" i="1"/>
  <c r="I64" i="1"/>
  <c r="J64" i="1"/>
  <c r="K64" i="1"/>
  <c r="L64" i="1"/>
  <c r="M64" i="1"/>
  <c r="B70" i="1"/>
  <c r="C70" i="1"/>
  <c r="D70" i="1"/>
  <c r="E70" i="1"/>
  <c r="F70" i="1"/>
  <c r="G70" i="1"/>
  <c r="H70" i="1"/>
  <c r="I70" i="1"/>
  <c r="J70" i="1"/>
  <c r="K70" i="1"/>
  <c r="L70" i="1"/>
  <c r="M70" i="1"/>
  <c r="B73" i="1"/>
  <c r="C73" i="1"/>
  <c r="D73" i="1"/>
  <c r="E73" i="1"/>
  <c r="F73" i="1"/>
  <c r="G73" i="1"/>
  <c r="H73" i="1"/>
  <c r="I73" i="1"/>
  <c r="J73" i="1"/>
  <c r="K73" i="1"/>
  <c r="L73" i="1"/>
  <c r="M73" i="1"/>
  <c r="N76" i="1"/>
  <c r="J124" i="1"/>
  <c r="I125" i="1"/>
  <c r="J125" i="1" s="1"/>
  <c r="J126" i="1"/>
  <c r="J127" i="1"/>
  <c r="J133" i="1"/>
  <c r="J134" i="1"/>
  <c r="J135" i="1"/>
  <c r="J136" i="1"/>
  <c r="G9" i="11" l="1"/>
  <c r="H8" i="11"/>
  <c r="I8" i="11" s="1"/>
  <c r="H7" i="11"/>
  <c r="I7" i="11" s="1"/>
  <c r="I6" i="11"/>
  <c r="H6" i="11"/>
  <c r="H5" i="11"/>
  <c r="H9" i="11" s="1"/>
  <c r="J115" i="11"/>
  <c r="K114" i="11"/>
  <c r="L114" i="11" s="1"/>
  <c r="K113" i="11"/>
  <c r="L113" i="11" s="1"/>
  <c r="L112" i="11"/>
  <c r="K112" i="11"/>
  <c r="K111" i="11"/>
  <c r="K115" i="11" s="1"/>
  <c r="N79" i="11"/>
  <c r="M76" i="11"/>
  <c r="L76" i="11"/>
  <c r="K76" i="11"/>
  <c r="J76" i="11"/>
  <c r="I76" i="11"/>
  <c r="H76" i="11"/>
  <c r="G76" i="11"/>
  <c r="F76" i="11"/>
  <c r="E76" i="11"/>
  <c r="D76" i="11"/>
  <c r="C76" i="11"/>
  <c r="B76" i="11"/>
  <c r="M73" i="11"/>
  <c r="L73" i="11"/>
  <c r="K73" i="11"/>
  <c r="J73" i="11"/>
  <c r="I73" i="11"/>
  <c r="H73" i="11"/>
  <c r="G73" i="11"/>
  <c r="F73" i="11"/>
  <c r="E73" i="11"/>
  <c r="D73" i="11"/>
  <c r="C73" i="11"/>
  <c r="B73" i="11"/>
  <c r="M67" i="11"/>
  <c r="L67" i="11"/>
  <c r="K67" i="11"/>
  <c r="J67" i="11"/>
  <c r="I67" i="11"/>
  <c r="H67" i="11"/>
  <c r="G67" i="11"/>
  <c r="F67" i="11"/>
  <c r="E67" i="11"/>
  <c r="D67" i="11"/>
  <c r="C67" i="11"/>
  <c r="B67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M61" i="11"/>
  <c r="L61" i="11"/>
  <c r="K61" i="11"/>
  <c r="J61" i="11"/>
  <c r="I61" i="11"/>
  <c r="H61" i="11"/>
  <c r="G61" i="11"/>
  <c r="F61" i="11"/>
  <c r="E61" i="11"/>
  <c r="D61" i="11"/>
  <c r="C61" i="11"/>
  <c r="B61" i="11"/>
  <c r="M49" i="11"/>
  <c r="M57" i="11" s="1"/>
  <c r="L49" i="11"/>
  <c r="L57" i="11" s="1"/>
  <c r="K49" i="11"/>
  <c r="K57" i="11" s="1"/>
  <c r="J49" i="11"/>
  <c r="J55" i="11" s="1"/>
  <c r="I49" i="11"/>
  <c r="I55" i="11" s="1"/>
  <c r="H49" i="11"/>
  <c r="H55" i="11" s="1"/>
  <c r="G49" i="11"/>
  <c r="G55" i="11" s="1"/>
  <c r="F49" i="11"/>
  <c r="F57" i="11" s="1"/>
  <c r="E49" i="11"/>
  <c r="E57" i="11" s="1"/>
  <c r="D49" i="11"/>
  <c r="D57" i="11" s="1"/>
  <c r="C49" i="11"/>
  <c r="C55" i="11" s="1"/>
  <c r="B49" i="11"/>
  <c r="B55" i="11" s="1"/>
  <c r="M27" i="11"/>
  <c r="L27" i="11"/>
  <c r="K27" i="11"/>
  <c r="J27" i="11"/>
  <c r="I27" i="11"/>
  <c r="H27" i="11"/>
  <c r="G27" i="11"/>
  <c r="F27" i="11"/>
  <c r="E27" i="11"/>
  <c r="D27" i="11"/>
  <c r="C27" i="11"/>
  <c r="B27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M21" i="11"/>
  <c r="M24" i="11" s="1"/>
  <c r="M37" i="11" s="1"/>
  <c r="L21" i="11"/>
  <c r="L24" i="11" s="1"/>
  <c r="L37" i="11" s="1"/>
  <c r="K21" i="11"/>
  <c r="K24" i="11" s="1"/>
  <c r="K37" i="11" s="1"/>
  <c r="J21" i="11"/>
  <c r="J24" i="11" s="1"/>
  <c r="J37" i="11" s="1"/>
  <c r="I21" i="11"/>
  <c r="I24" i="11" s="1"/>
  <c r="I37" i="11" s="1"/>
  <c r="H21" i="11"/>
  <c r="H24" i="11" s="1"/>
  <c r="H37" i="11" s="1"/>
  <c r="G21" i="11"/>
  <c r="G24" i="11" s="1"/>
  <c r="G37" i="11" s="1"/>
  <c r="F21" i="11"/>
  <c r="F24" i="11" s="1"/>
  <c r="F37" i="11" s="1"/>
  <c r="E21" i="11"/>
  <c r="E24" i="11" s="1"/>
  <c r="E37" i="11" s="1"/>
  <c r="D21" i="11"/>
  <c r="D24" i="11" s="1"/>
  <c r="D37" i="11" s="1"/>
  <c r="C21" i="11"/>
  <c r="C24" i="11" s="1"/>
  <c r="C37" i="11" s="1"/>
  <c r="B21" i="11"/>
  <c r="B24" i="11" s="1"/>
  <c r="B37" i="11" s="1"/>
  <c r="M20" i="11"/>
  <c r="M23" i="11" s="1"/>
  <c r="L20" i="11"/>
  <c r="L23" i="11" s="1"/>
  <c r="K20" i="11"/>
  <c r="K23" i="11" s="1"/>
  <c r="J20" i="11"/>
  <c r="J23" i="11" s="1"/>
  <c r="I20" i="11"/>
  <c r="I23" i="11" s="1"/>
  <c r="H20" i="11"/>
  <c r="H23" i="11" s="1"/>
  <c r="G20" i="11"/>
  <c r="G23" i="11" s="1"/>
  <c r="F20" i="11"/>
  <c r="F23" i="11" s="1"/>
  <c r="E20" i="11"/>
  <c r="E23" i="11" s="1"/>
  <c r="D20" i="11"/>
  <c r="D23" i="11" s="1"/>
  <c r="C20" i="11"/>
  <c r="C23" i="11" s="1"/>
  <c r="B20" i="11"/>
  <c r="B23" i="11" s="1"/>
  <c r="N19" i="11"/>
  <c r="G34" i="11" l="1"/>
  <c r="G57" i="11"/>
  <c r="G38" i="11" s="1"/>
  <c r="G51" i="11"/>
  <c r="G54" i="11"/>
  <c r="G31" i="11" s="1"/>
  <c r="I5" i="11"/>
  <c r="I9" i="11" s="1"/>
  <c r="F87" i="11"/>
  <c r="E87" i="11"/>
  <c r="D87" i="11"/>
  <c r="C87" i="11"/>
  <c r="G87" i="11"/>
  <c r="J87" i="11"/>
  <c r="B87" i="11"/>
  <c r="I87" i="11"/>
  <c r="H87" i="11"/>
  <c r="B34" i="11"/>
  <c r="J34" i="11"/>
  <c r="D38" i="11"/>
  <c r="L38" i="11"/>
  <c r="E38" i="11"/>
  <c r="M38" i="11"/>
  <c r="D34" i="11"/>
  <c r="L34" i="11"/>
  <c r="F38" i="11"/>
  <c r="E34" i="11"/>
  <c r="M34" i="11"/>
  <c r="F34" i="11"/>
  <c r="C34" i="11"/>
  <c r="C30" i="11"/>
  <c r="K30" i="11"/>
  <c r="K34" i="11"/>
  <c r="H34" i="11"/>
  <c r="E88" i="11"/>
  <c r="D88" i="11"/>
  <c r="C88" i="11"/>
  <c r="J88" i="11"/>
  <c r="B88" i="11"/>
  <c r="I88" i="11"/>
  <c r="H88" i="11"/>
  <c r="F88" i="11"/>
  <c r="G88" i="11"/>
  <c r="I34" i="11"/>
  <c r="K38" i="11"/>
  <c r="D30" i="11"/>
  <c r="L30" i="11"/>
  <c r="H51" i="11"/>
  <c r="H54" i="11"/>
  <c r="H31" i="11" s="1"/>
  <c r="D55" i="11"/>
  <c r="L55" i="11"/>
  <c r="H57" i="11"/>
  <c r="G68" i="11"/>
  <c r="G69" i="11" s="1"/>
  <c r="E30" i="11"/>
  <c r="M30" i="11"/>
  <c r="I51" i="11"/>
  <c r="I54" i="11"/>
  <c r="I31" i="11" s="1"/>
  <c r="E55" i="11"/>
  <c r="M55" i="11"/>
  <c r="I57" i="11"/>
  <c r="F30" i="11"/>
  <c r="B51" i="11"/>
  <c r="J51" i="11"/>
  <c r="B54" i="11"/>
  <c r="B31" i="11" s="1"/>
  <c r="J54" i="11"/>
  <c r="J31" i="11" s="1"/>
  <c r="F55" i="11"/>
  <c r="B57" i="11"/>
  <c r="J57" i="11"/>
  <c r="K55" i="11"/>
  <c r="G30" i="11"/>
  <c r="C51" i="11"/>
  <c r="K51" i="11"/>
  <c r="C54" i="11"/>
  <c r="C31" i="11" s="1"/>
  <c r="K54" i="11"/>
  <c r="K31" i="11" s="1"/>
  <c r="C57" i="11"/>
  <c r="G65" i="11"/>
  <c r="G66" i="11" s="1"/>
  <c r="G43" i="11" s="1"/>
  <c r="H30" i="11"/>
  <c r="D51" i="11"/>
  <c r="L51" i="11"/>
  <c r="D54" i="11"/>
  <c r="D31" i="11" s="1"/>
  <c r="L54" i="11"/>
  <c r="L31" i="11" s="1"/>
  <c r="I30" i="11"/>
  <c r="E51" i="11"/>
  <c r="M51" i="11"/>
  <c r="E54" i="11"/>
  <c r="E31" i="11" s="1"/>
  <c r="M54" i="11"/>
  <c r="M31" i="11" s="1"/>
  <c r="L111" i="11"/>
  <c r="L115" i="11" s="1"/>
  <c r="B30" i="11"/>
  <c r="J30" i="11"/>
  <c r="F51" i="11"/>
  <c r="F54" i="11"/>
  <c r="F31" i="11" s="1"/>
  <c r="G32" i="11" l="1"/>
  <c r="G33" i="11"/>
  <c r="G36" i="11" s="1"/>
  <c r="L68" i="11"/>
  <c r="L69" i="11" s="1"/>
  <c r="L65" i="11"/>
  <c r="L66" i="11" s="1"/>
  <c r="L43" i="11" s="1"/>
  <c r="C68" i="11"/>
  <c r="C69" i="11" s="1"/>
  <c r="C65" i="11"/>
  <c r="C66" i="11" s="1"/>
  <c r="C43" i="11" s="1"/>
  <c r="J65" i="11"/>
  <c r="J66" i="11" s="1"/>
  <c r="J43" i="11" s="1"/>
  <c r="J68" i="11"/>
  <c r="J69" i="11" s="1"/>
  <c r="M33" i="11"/>
  <c r="M36" i="11" s="1"/>
  <c r="M32" i="11"/>
  <c r="H65" i="11"/>
  <c r="H66" i="11" s="1"/>
  <c r="H43" i="11" s="1"/>
  <c r="H68" i="11"/>
  <c r="H69" i="11" s="1"/>
  <c r="H32" i="11"/>
  <c r="H33" i="11"/>
  <c r="H36" i="11" s="1"/>
  <c r="F33" i="11"/>
  <c r="F36" i="11" s="1"/>
  <c r="F32" i="11"/>
  <c r="G86" i="11"/>
  <c r="F86" i="11"/>
  <c r="H86" i="11"/>
  <c r="E86" i="11"/>
  <c r="D86" i="11"/>
  <c r="C86" i="11"/>
  <c r="J86" i="11"/>
  <c r="B86" i="11"/>
  <c r="I86" i="11"/>
  <c r="D33" i="11"/>
  <c r="D36" i="11" s="1"/>
  <c r="D32" i="11"/>
  <c r="D68" i="11"/>
  <c r="D69" i="11" s="1"/>
  <c r="D65" i="11"/>
  <c r="D66" i="11" s="1"/>
  <c r="D43" i="11" s="1"/>
  <c r="M68" i="11"/>
  <c r="M69" i="11" s="1"/>
  <c r="M65" i="11"/>
  <c r="M66" i="11" s="1"/>
  <c r="M43" i="11" s="1"/>
  <c r="J38" i="11"/>
  <c r="I38" i="11"/>
  <c r="L33" i="11"/>
  <c r="L36" i="11" s="1"/>
  <c r="L32" i="11"/>
  <c r="E68" i="11"/>
  <c r="E69" i="11" s="1"/>
  <c r="E65" i="11"/>
  <c r="E66" i="11" s="1"/>
  <c r="E43" i="11" s="1"/>
  <c r="C38" i="11"/>
  <c r="B38" i="11"/>
  <c r="H38" i="11"/>
  <c r="I32" i="11"/>
  <c r="I33" i="11"/>
  <c r="I36" i="11" s="1"/>
  <c r="K33" i="11"/>
  <c r="K36" i="11" s="1"/>
  <c r="K32" i="11"/>
  <c r="E33" i="11"/>
  <c r="E36" i="11" s="1"/>
  <c r="E32" i="11"/>
  <c r="J32" i="11"/>
  <c r="J33" i="11"/>
  <c r="J36" i="11" s="1"/>
  <c r="C32" i="11"/>
  <c r="C33" i="11"/>
  <c r="C36" i="11" s="1"/>
  <c r="B65" i="11"/>
  <c r="B68" i="11"/>
  <c r="B69" i="11" s="1"/>
  <c r="F68" i="11"/>
  <c r="F69" i="11" s="1"/>
  <c r="F65" i="11"/>
  <c r="F66" i="11" s="1"/>
  <c r="F43" i="11" s="1"/>
  <c r="B32" i="11"/>
  <c r="B33" i="11"/>
  <c r="B36" i="11" s="1"/>
  <c r="K65" i="11"/>
  <c r="K66" i="11" s="1"/>
  <c r="K43" i="11" s="1"/>
  <c r="K68" i="11"/>
  <c r="K69" i="11" s="1"/>
  <c r="I65" i="11"/>
  <c r="I66" i="11" s="1"/>
  <c r="I43" i="11" s="1"/>
  <c r="I68" i="11"/>
  <c r="I69" i="11" s="1"/>
  <c r="I39" i="11" l="1"/>
  <c r="I40" i="11"/>
  <c r="I42" i="11" s="1"/>
  <c r="J39" i="11"/>
  <c r="J40" i="11"/>
  <c r="J42" i="11" s="1"/>
  <c r="K40" i="11"/>
  <c r="K42" i="11" s="1"/>
  <c r="K39" i="11"/>
  <c r="B39" i="11"/>
  <c r="B40" i="11"/>
  <c r="B42" i="11" s="1"/>
  <c r="N69" i="11"/>
  <c r="B10" i="11"/>
  <c r="B66" i="11"/>
  <c r="D40" i="11"/>
  <c r="D42" i="11" s="1"/>
  <c r="D39" i="11"/>
  <c r="G40" i="11"/>
  <c r="G42" i="11" s="1"/>
  <c r="G39" i="11"/>
  <c r="C40" i="11"/>
  <c r="C42" i="11" s="1"/>
  <c r="C39" i="11"/>
  <c r="E40" i="11"/>
  <c r="E42" i="11" s="1"/>
  <c r="E39" i="11"/>
  <c r="L40" i="11"/>
  <c r="L42" i="11" s="1"/>
  <c r="L39" i="11"/>
  <c r="F40" i="11"/>
  <c r="F42" i="11" s="1"/>
  <c r="F39" i="11"/>
  <c r="M40" i="11"/>
  <c r="M42" i="11" s="1"/>
  <c r="M39" i="11"/>
  <c r="H39" i="11"/>
  <c r="H40" i="11"/>
  <c r="H42" i="11" s="1"/>
  <c r="F45" i="11" l="1"/>
  <c r="F44" i="11"/>
  <c r="F52" i="11" s="1"/>
  <c r="B45" i="11"/>
  <c r="H44" i="11"/>
  <c r="H52" i="11" s="1"/>
  <c r="H45" i="11"/>
  <c r="L45" i="11"/>
  <c r="L44" i="11"/>
  <c r="L52" i="11" s="1"/>
  <c r="G44" i="11"/>
  <c r="G52" i="11" s="1"/>
  <c r="G45" i="11"/>
  <c r="K44" i="11"/>
  <c r="K52" i="11" s="1"/>
  <c r="K45" i="11"/>
  <c r="C45" i="11"/>
  <c r="C44" i="11"/>
  <c r="C52" i="11" s="1"/>
  <c r="J44" i="11"/>
  <c r="J52" i="11" s="1"/>
  <c r="J45" i="11"/>
  <c r="N66" i="11"/>
  <c r="N70" i="11" s="1"/>
  <c r="B43" i="11"/>
  <c r="B44" i="11" s="1"/>
  <c r="B52" i="11" s="1"/>
  <c r="M45" i="11"/>
  <c r="M44" i="11"/>
  <c r="M52" i="11" s="1"/>
  <c r="E45" i="11"/>
  <c r="E44" i="11"/>
  <c r="E52" i="11" s="1"/>
  <c r="I44" i="11"/>
  <c r="I52" i="11" s="1"/>
  <c r="I45" i="11"/>
  <c r="D45" i="11"/>
  <c r="D44" i="11"/>
  <c r="D52" i="11" s="1"/>
  <c r="B83" i="1"/>
  <c r="L77" i="11" l="1"/>
  <c r="L78" i="11" s="1"/>
  <c r="L74" i="11"/>
  <c r="L75" i="11" s="1"/>
  <c r="C74" i="11"/>
  <c r="C75" i="11" s="1"/>
  <c r="C77" i="11"/>
  <c r="C78" i="11" s="1"/>
  <c r="M77" i="11"/>
  <c r="M78" i="11" s="1"/>
  <c r="M74" i="11"/>
  <c r="M75" i="11" s="1"/>
  <c r="B74" i="11"/>
  <c r="B77" i="11"/>
  <c r="B78" i="11" s="1"/>
  <c r="D74" i="11"/>
  <c r="D75" i="11" s="1"/>
  <c r="D77" i="11"/>
  <c r="D78" i="11" s="1"/>
  <c r="I74" i="11"/>
  <c r="I75" i="11" s="1"/>
  <c r="I77" i="11"/>
  <c r="I78" i="11" s="1"/>
  <c r="J77" i="11"/>
  <c r="J78" i="11" s="1"/>
  <c r="J74" i="11"/>
  <c r="J75" i="11" s="1"/>
  <c r="G74" i="11"/>
  <c r="G75" i="11" s="1"/>
  <c r="G77" i="11"/>
  <c r="G78" i="11" s="1"/>
  <c r="E77" i="11"/>
  <c r="E78" i="11" s="1"/>
  <c r="E74" i="11"/>
  <c r="E75" i="11" s="1"/>
  <c r="H77" i="11"/>
  <c r="H78" i="11" s="1"/>
  <c r="H74" i="11"/>
  <c r="H75" i="11" s="1"/>
  <c r="F77" i="11"/>
  <c r="F78" i="11" s="1"/>
  <c r="F74" i="11"/>
  <c r="F75" i="11" s="1"/>
  <c r="K77" i="11"/>
  <c r="K78" i="11" s="1"/>
  <c r="K74" i="11"/>
  <c r="K75" i="11" s="1"/>
  <c r="N78" i="11" l="1"/>
  <c r="B11" i="11"/>
  <c r="B12" i="11" s="1"/>
  <c r="B75" i="11"/>
  <c r="N75" i="11" s="1"/>
  <c r="N80" i="11" s="1"/>
  <c r="N14" i="1" l="1"/>
  <c r="B84" i="1" l="1"/>
  <c r="E84" i="1" s="1"/>
  <c r="B85" i="1"/>
  <c r="E85" i="1" s="1"/>
  <c r="F83" i="1"/>
  <c r="C83" i="1" l="1"/>
  <c r="H83" i="1"/>
  <c r="G83" i="1"/>
  <c r="C84" i="1"/>
  <c r="E83" i="1"/>
  <c r="D83" i="1"/>
  <c r="G84" i="1"/>
  <c r="D84" i="1"/>
  <c r="F84" i="1"/>
  <c r="D85" i="1"/>
  <c r="I85" i="1"/>
  <c r="C85" i="1"/>
  <c r="H85" i="1"/>
  <c r="I84" i="1"/>
  <c r="G85" i="1"/>
  <c r="I83" i="1"/>
  <c r="H84" i="1"/>
  <c r="F85" i="1"/>
  <c r="C53" i="1"/>
  <c r="D53" i="1"/>
  <c r="E53" i="1"/>
  <c r="F53" i="1"/>
  <c r="G53" i="1"/>
  <c r="H53" i="1"/>
  <c r="I53" i="1"/>
  <c r="J53" i="1"/>
  <c r="K53" i="1"/>
  <c r="L53" i="1"/>
  <c r="M53" i="1"/>
  <c r="B53" i="1"/>
  <c r="B19" i="1"/>
  <c r="B34" i="1" l="1"/>
  <c r="G34" i="1"/>
  <c r="C34" i="1"/>
  <c r="D34" i="1"/>
  <c r="E34" i="1"/>
  <c r="F34" i="1"/>
  <c r="H34" i="1"/>
  <c r="I34" i="1"/>
  <c r="J34" i="1"/>
  <c r="K34" i="1"/>
  <c r="L34" i="1"/>
  <c r="M34" i="1"/>
  <c r="C20" i="1"/>
  <c r="D20" i="1"/>
  <c r="E20" i="1"/>
  <c r="F20" i="1"/>
  <c r="G20" i="1"/>
  <c r="H20" i="1"/>
  <c r="I20" i="1"/>
  <c r="J20" i="1"/>
  <c r="K20" i="1"/>
  <c r="L20" i="1"/>
  <c r="M20" i="1"/>
  <c r="B20" i="1"/>
  <c r="C19" i="1"/>
  <c r="D19" i="1"/>
  <c r="E19" i="1"/>
  <c r="F19" i="1"/>
  <c r="G19" i="1"/>
  <c r="H19" i="1"/>
  <c r="I19" i="1"/>
  <c r="J19" i="1"/>
  <c r="K19" i="1"/>
  <c r="L19" i="1"/>
  <c r="M19" i="1"/>
  <c r="C18" i="1"/>
  <c r="D18" i="1"/>
  <c r="E18" i="1"/>
  <c r="F18" i="1"/>
  <c r="G18" i="1"/>
  <c r="H18" i="1"/>
  <c r="I18" i="1"/>
  <c r="J18" i="1"/>
  <c r="K18" i="1"/>
  <c r="L18" i="1"/>
  <c r="M18" i="1"/>
  <c r="B18" i="1"/>
  <c r="C15" i="1"/>
  <c r="C17" i="1" s="1"/>
  <c r="D15" i="1"/>
  <c r="D17" i="1" s="1"/>
  <c r="E15" i="1"/>
  <c r="E17" i="1" s="1"/>
  <c r="F15" i="1"/>
  <c r="F17" i="1" s="1"/>
  <c r="G15" i="1"/>
  <c r="G17" i="1" s="1"/>
  <c r="H15" i="1"/>
  <c r="H17" i="1" s="1"/>
  <c r="I15" i="1"/>
  <c r="I17" i="1" s="1"/>
  <c r="J15" i="1"/>
  <c r="J17" i="1" s="1"/>
  <c r="K15" i="1"/>
  <c r="K17" i="1" s="1"/>
  <c r="L15" i="1"/>
  <c r="L17" i="1" s="1"/>
  <c r="M15" i="1"/>
  <c r="M17" i="1" s="1"/>
  <c r="B15" i="1"/>
  <c r="B17" i="1" s="1"/>
  <c r="C40" i="1"/>
  <c r="D40" i="1"/>
  <c r="E40" i="1"/>
  <c r="F40" i="1"/>
  <c r="G40" i="1"/>
  <c r="H40" i="1"/>
  <c r="I40" i="1"/>
  <c r="J40" i="1"/>
  <c r="K40" i="1"/>
  <c r="L40" i="1"/>
  <c r="M40" i="1"/>
  <c r="B40" i="1"/>
  <c r="B49" i="1" l="1"/>
  <c r="B46" i="1"/>
  <c r="I23" i="1"/>
  <c r="H26" i="1"/>
  <c r="J26" i="1"/>
  <c r="C26" i="1"/>
  <c r="G26" i="1"/>
  <c r="F26" i="1"/>
  <c r="D49" i="1"/>
  <c r="D42" i="1"/>
  <c r="L49" i="1"/>
  <c r="L42" i="1"/>
  <c r="C49" i="1"/>
  <c r="C42" i="1"/>
  <c r="H47" i="1"/>
  <c r="H42" i="1"/>
  <c r="M49" i="1"/>
  <c r="M42" i="1"/>
  <c r="K45" i="1"/>
  <c r="K42" i="1"/>
  <c r="I45" i="1"/>
  <c r="I42" i="1"/>
  <c r="G46" i="1"/>
  <c r="G42" i="1"/>
  <c r="E47" i="1"/>
  <c r="E42" i="1"/>
  <c r="J45" i="1"/>
  <c r="J42" i="1"/>
  <c r="B42" i="1"/>
  <c r="F49" i="1"/>
  <c r="F42" i="1"/>
  <c r="H23" i="1"/>
  <c r="M26" i="1"/>
  <c r="E26" i="1"/>
  <c r="L26" i="1"/>
  <c r="D26" i="1"/>
  <c r="K23" i="1"/>
  <c r="B26" i="1"/>
  <c r="K26" i="1"/>
  <c r="F23" i="1"/>
  <c r="I26" i="1"/>
  <c r="D46" i="1"/>
  <c r="F45" i="1"/>
  <c r="C46" i="1"/>
  <c r="H45" i="1"/>
  <c r="B45" i="1"/>
  <c r="L46" i="1"/>
  <c r="K49" i="1"/>
  <c r="K46" i="1"/>
  <c r="I49" i="1"/>
  <c r="F46" i="1"/>
  <c r="H49" i="1"/>
  <c r="G47" i="1"/>
  <c r="M46" i="1"/>
  <c r="E46" i="1"/>
  <c r="G45" i="1"/>
  <c r="B47" i="1"/>
  <c r="F47" i="1"/>
  <c r="J49" i="1"/>
  <c r="G23" i="1"/>
  <c r="J46" i="1"/>
  <c r="L45" i="1"/>
  <c r="D45" i="1"/>
  <c r="K47" i="1"/>
  <c r="C47" i="1"/>
  <c r="G49" i="1"/>
  <c r="E45" i="1"/>
  <c r="I46" i="1"/>
  <c r="C45" i="1"/>
  <c r="J47" i="1"/>
  <c r="M47" i="1"/>
  <c r="L47" i="1"/>
  <c r="H46" i="1"/>
  <c r="M45" i="1"/>
  <c r="I47" i="1"/>
  <c r="E49" i="1"/>
  <c r="D47" i="1"/>
  <c r="J23" i="1"/>
  <c r="M23" i="1"/>
  <c r="E23" i="1"/>
  <c r="D23" i="1"/>
  <c r="L23" i="1"/>
  <c r="C23" i="1"/>
  <c r="J62" i="1" l="1"/>
  <c r="J63" i="1" s="1"/>
  <c r="K62" i="1"/>
  <c r="K63" i="1" s="1"/>
  <c r="F62" i="1"/>
  <c r="F63" i="1" s="1"/>
  <c r="B65" i="1"/>
  <c r="B66" i="1" s="1"/>
  <c r="C62" i="1"/>
  <c r="C63" i="1" s="1"/>
  <c r="E62" i="1"/>
  <c r="E63" i="1" s="1"/>
  <c r="H62" i="1"/>
  <c r="H63" i="1" s="1"/>
  <c r="L62" i="1"/>
  <c r="L63" i="1" s="1"/>
  <c r="G62" i="1"/>
  <c r="G63" i="1" s="1"/>
  <c r="I62" i="1"/>
  <c r="I63" i="1" s="1"/>
  <c r="M62" i="1"/>
  <c r="M63" i="1" s="1"/>
  <c r="D62" i="1"/>
  <c r="D63" i="1" s="1"/>
  <c r="B62" i="1"/>
  <c r="B63" i="1" s="1"/>
  <c r="K29" i="1"/>
  <c r="J29" i="1"/>
  <c r="F29" i="1"/>
  <c r="E29" i="1"/>
  <c r="C29" i="1"/>
  <c r="H29" i="1"/>
  <c r="L29" i="1"/>
  <c r="G29" i="1"/>
  <c r="I29" i="1"/>
  <c r="M29" i="1"/>
  <c r="D29" i="1"/>
  <c r="B29" i="1"/>
  <c r="B24" i="1"/>
  <c r="J24" i="1"/>
  <c r="J25" i="1" s="1"/>
  <c r="G24" i="1"/>
  <c r="G25" i="1" s="1"/>
  <c r="D24" i="1"/>
  <c r="D25" i="1" s="1"/>
  <c r="K24" i="1"/>
  <c r="K25" i="1" s="1"/>
  <c r="E24" i="1"/>
  <c r="E25" i="1" s="1"/>
  <c r="F24" i="1"/>
  <c r="F25" i="1" s="1"/>
  <c r="I24" i="1"/>
  <c r="I25" i="1" s="1"/>
  <c r="L24" i="1"/>
  <c r="L25" i="1" s="1"/>
  <c r="C24" i="1"/>
  <c r="C25" i="1" s="1"/>
  <c r="H24" i="1"/>
  <c r="H25" i="1" s="1"/>
  <c r="M24" i="1"/>
  <c r="M25" i="1" s="1"/>
  <c r="B28" i="1"/>
  <c r="E28" i="1"/>
  <c r="J28" i="1"/>
  <c r="C28" i="1"/>
  <c r="B23" i="1"/>
  <c r="H28" i="1"/>
  <c r="I28" i="1"/>
  <c r="K28" i="1"/>
  <c r="L28" i="1"/>
  <c r="G28" i="1"/>
  <c r="M28" i="1"/>
  <c r="D28" i="1"/>
  <c r="F28" i="1"/>
  <c r="N63" i="1" l="1"/>
  <c r="G31" i="1"/>
  <c r="G33" i="1" s="1"/>
  <c r="G35" i="1" s="1"/>
  <c r="B31" i="1"/>
  <c r="B30" i="1"/>
  <c r="I31" i="1"/>
  <c r="I33" i="1" s="1"/>
  <c r="I36" i="1" s="1"/>
  <c r="B25" i="1"/>
  <c r="F31" i="1"/>
  <c r="F33" i="1" s="1"/>
  <c r="E31" i="1"/>
  <c r="E33" i="1" s="1"/>
  <c r="E36" i="1" s="1"/>
  <c r="J30" i="1"/>
  <c r="C31" i="1"/>
  <c r="C33" i="1" s="1"/>
  <c r="C36" i="1" s="1"/>
  <c r="L31" i="1"/>
  <c r="L33" i="1" s="1"/>
  <c r="J31" i="1"/>
  <c r="J33" i="1" s="1"/>
  <c r="K31" i="1"/>
  <c r="K33" i="1" s="1"/>
  <c r="D31" i="1"/>
  <c r="D33" i="1" s="1"/>
  <c r="D36" i="1" s="1"/>
  <c r="M31" i="1"/>
  <c r="M33" i="1" s="1"/>
  <c r="H31" i="1"/>
  <c r="H33" i="1" s="1"/>
  <c r="I30" i="1"/>
  <c r="D30" i="1"/>
  <c r="C30" i="1"/>
  <c r="G30" i="1"/>
  <c r="H30" i="1"/>
  <c r="L30" i="1"/>
  <c r="E30" i="1"/>
  <c r="M30" i="1"/>
  <c r="K30" i="1"/>
  <c r="F30" i="1"/>
  <c r="G56" i="1" l="1"/>
  <c r="G74" i="1" s="1"/>
  <c r="G75" i="1" s="1"/>
  <c r="G36" i="1"/>
  <c r="B33" i="1"/>
  <c r="B36" i="1" s="1"/>
  <c r="I35" i="1"/>
  <c r="I43" i="1" s="1"/>
  <c r="I56" i="1"/>
  <c r="I74" i="1" s="1"/>
  <c r="I75" i="1" s="1"/>
  <c r="F56" i="1"/>
  <c r="F74" i="1" s="1"/>
  <c r="F75" i="1" s="1"/>
  <c r="F36" i="1"/>
  <c r="F35" i="1"/>
  <c r="F43" i="1" s="1"/>
  <c r="D35" i="1"/>
  <c r="D43" i="1" s="1"/>
  <c r="D56" i="1"/>
  <c r="D74" i="1" s="1"/>
  <c r="D75" i="1" s="1"/>
  <c r="E35" i="1"/>
  <c r="E43" i="1" s="1"/>
  <c r="E56" i="1"/>
  <c r="E74" i="1" s="1"/>
  <c r="E75" i="1" s="1"/>
  <c r="L35" i="1"/>
  <c r="L43" i="1" s="1"/>
  <c r="L56" i="1"/>
  <c r="L74" i="1" s="1"/>
  <c r="L75" i="1" s="1"/>
  <c r="L36" i="1"/>
  <c r="C35" i="1"/>
  <c r="C43" i="1" s="1"/>
  <c r="C56" i="1"/>
  <c r="C74" i="1" s="1"/>
  <c r="C75" i="1" s="1"/>
  <c r="J35" i="1"/>
  <c r="J43" i="1" s="1"/>
  <c r="J56" i="1"/>
  <c r="J74" i="1" s="1"/>
  <c r="J75" i="1" s="1"/>
  <c r="J36" i="1"/>
  <c r="H35" i="1"/>
  <c r="H43" i="1" s="1"/>
  <c r="H36" i="1"/>
  <c r="H56" i="1"/>
  <c r="H74" i="1" s="1"/>
  <c r="H75" i="1" s="1"/>
  <c r="K35" i="1"/>
  <c r="K43" i="1" s="1"/>
  <c r="K56" i="1"/>
  <c r="K74" i="1" s="1"/>
  <c r="K75" i="1" s="1"/>
  <c r="K36" i="1"/>
  <c r="M35" i="1"/>
  <c r="M43" i="1" s="1"/>
  <c r="M56" i="1"/>
  <c r="M74" i="1" s="1"/>
  <c r="M75" i="1" s="1"/>
  <c r="M36" i="1"/>
  <c r="G43" i="1"/>
  <c r="J65" i="1" l="1"/>
  <c r="J66" i="1" s="1"/>
  <c r="J71" i="1"/>
  <c r="J72" i="1" s="1"/>
  <c r="D71" i="1"/>
  <c r="D72" i="1" s="1"/>
  <c r="D65" i="1"/>
  <c r="D66" i="1" s="1"/>
  <c r="F71" i="1"/>
  <c r="F72" i="1" s="1"/>
  <c r="F65" i="1"/>
  <c r="F66" i="1" s="1"/>
  <c r="G71" i="1"/>
  <c r="G72" i="1" s="1"/>
  <c r="G65" i="1"/>
  <c r="G66" i="1" s="1"/>
  <c r="K71" i="1"/>
  <c r="K72" i="1" s="1"/>
  <c r="K65" i="1"/>
  <c r="K66" i="1" s="1"/>
  <c r="H71" i="1"/>
  <c r="H72" i="1" s="1"/>
  <c r="H65" i="1"/>
  <c r="H66" i="1" s="1"/>
  <c r="L65" i="1"/>
  <c r="L66" i="1" s="1"/>
  <c r="L71" i="1"/>
  <c r="L72" i="1" s="1"/>
  <c r="C65" i="1"/>
  <c r="C66" i="1" s="1"/>
  <c r="C71" i="1"/>
  <c r="C72" i="1" s="1"/>
  <c r="I71" i="1"/>
  <c r="I72" i="1" s="1"/>
  <c r="I65" i="1"/>
  <c r="I66" i="1" s="1"/>
  <c r="M71" i="1"/>
  <c r="M72" i="1" s="1"/>
  <c r="M65" i="1"/>
  <c r="M66" i="1" s="1"/>
  <c r="E65" i="1"/>
  <c r="E66" i="1" s="1"/>
  <c r="E71" i="1"/>
  <c r="E72" i="1" s="1"/>
  <c r="B35" i="1"/>
  <c r="B43" i="1" s="1"/>
  <c r="B71" i="1" s="1"/>
  <c r="B72" i="1" s="1"/>
  <c r="B56" i="1"/>
  <c r="B74" i="1" s="1"/>
  <c r="B75" i="1" s="1"/>
  <c r="N75" i="1" s="1"/>
  <c r="B9" i="1"/>
  <c r="N66" i="1" l="1"/>
  <c r="N67" i="1" s="1"/>
  <c r="N72" i="1"/>
  <c r="N77" i="1" s="1"/>
  <c r="B10" i="1"/>
  <c r="B11" i="1" s="1"/>
</calcChain>
</file>

<file path=xl/sharedStrings.xml><?xml version="1.0" encoding="utf-8"?>
<sst xmlns="http://schemas.openxmlformats.org/spreadsheetml/2006/main" count="238" uniqueCount="136">
  <si>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</si>
  <si>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</si>
  <si>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</si>
  <si>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</si>
  <si>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</si>
  <si>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</si>
  <si>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</si>
  <si>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</si>
  <si>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</si>
  <si>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</si>
  <si>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</si>
  <si>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</si>
  <si>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współczynik spływu F</t>
  </si>
  <si>
    <t>powierzchnia dachu [m2]</t>
  </si>
  <si>
    <t>suma opadu [litrów]</t>
  </si>
  <si>
    <t>pojemność zbiornika na wodę deszczową [litrów]</t>
  </si>
  <si>
    <t>pojemność zbiornika na wodę szarą [litrów]</t>
  </si>
  <si>
    <t>pojemność zbiornika na wodę czarną do ogrodu [litrów]</t>
  </si>
  <si>
    <t>ilość osób w rodzinie [szt]</t>
  </si>
  <si>
    <t>miesięczne zapotrzebowanie na wodę do WC      [litrów/miesiąc]</t>
  </si>
  <si>
    <t>miesięczne zapotrzebowanie na wodę do ogrodu      [litrów/miesiąc]</t>
  </si>
  <si>
    <t>ilość wody czarnej do ogrodu, którą dysponujemy [litrów]</t>
  </si>
  <si>
    <t>spłukiwanie WC i pisuarów</t>
  </si>
  <si>
    <t>sprzątanie</t>
  </si>
  <si>
    <t xml:space="preserve">picie i gotowanie </t>
  </si>
  <si>
    <t xml:space="preserve">pranie </t>
  </si>
  <si>
    <t xml:space="preserve">prysznic, wanna, umywalka </t>
  </si>
  <si>
    <t>miesięczne zapotrzebowanie na wodę z wodociagu  do picia i gotowania [litrów/miesiąc]</t>
  </si>
  <si>
    <t>miesięczne zapotrzebowanie na wodę do sprzątania  [litrów/miesiąc]</t>
  </si>
  <si>
    <t>miesięczne zapotrzebowanie na wodę do mycia, prysznic, wanna, umywalka  [litrów/miesiąc]</t>
  </si>
  <si>
    <t>miesięczne zapotrzebowanie na wodę do prania     [litrów/miesiąc]</t>
  </si>
  <si>
    <t>ilość wody deszczowej którą dysponujemy z deszczu w danym miesiącu [litów]</t>
  </si>
  <si>
    <t>nadwyżka wody deszczowej w danym miesiącu, przelewająca się do zbiornika wody szarej [litrów]</t>
  </si>
  <si>
    <t>zapotrzebowanie na wodę deszczową w danym miesiącu [litrów]</t>
  </si>
  <si>
    <t>niedobór wody deszczowej w danym miesiącu [litrów]</t>
  </si>
  <si>
    <t>niedobory deszczu [litrow/miesiac]</t>
  </si>
  <si>
    <t>ilość wody szarej ktorą dysponujemy w danym miesiacu [litrow]</t>
  </si>
  <si>
    <t>zapotrzebowanie na wodę szarą w danym miesiącu [litrów]</t>
  </si>
  <si>
    <t>niedobór wody szarej w danym miesiącu [litrów]</t>
  </si>
  <si>
    <t xml:space="preserve"> - woda do prania, prysznica, wanny, umywalki zamienia się w wodę szarą </t>
  </si>
  <si>
    <t xml:space="preserve"> - jeżeli woda deszczowa napełni zbiornik wody deszczowej, przelewa się do zbiornika wody szarej </t>
  </si>
  <si>
    <t xml:space="preserve">KOSZT: WARIANT BEZ URZĄDZENIA </t>
  </si>
  <si>
    <t>zapotrzebowanie na wode [litrów]</t>
  </si>
  <si>
    <t>cena 1 m3 wody wodociagowe [zł/litr]</t>
  </si>
  <si>
    <t>OGRÓD PODARZ WODY CZARNEJ</t>
  </si>
  <si>
    <t>KOSZT: WARIANT Z URZĄDZENIEM</t>
  </si>
  <si>
    <t>ZAPOTRZEBOWANIE NA WODĘ SZARĄ</t>
  </si>
  <si>
    <t>ZAPOTRZEBOWANIE NA WODĘ CZARNĄ</t>
  </si>
  <si>
    <t>ZAPOTRZEBOWANIE NA WODĘ DESZCZOWĄ</t>
  </si>
  <si>
    <t xml:space="preserve"> ZAPOTRZEBOWANIE NA WODĘ WODOCIĄGOWĄ</t>
  </si>
  <si>
    <t>koszt wody [zł]</t>
  </si>
  <si>
    <t>cena 1 m3 wody wodociągowej [zł]</t>
  </si>
  <si>
    <t>cena 1 m3 odbioru ścieków [zł]</t>
  </si>
  <si>
    <t>zapotrzebowanie na odbior ścieków [litrów]</t>
  </si>
  <si>
    <t>ogród powierzchnia [m2]</t>
  </si>
  <si>
    <t>spłukiwanie WC i pisuarów [litrów/dzień]</t>
  </si>
  <si>
    <t>sprzątanie [litrów/dzień]</t>
  </si>
  <si>
    <t>picie i gotowanie [litrów/dzień]</t>
  </si>
  <si>
    <t>pranie [litrów/dzień]</t>
  </si>
  <si>
    <t>prysznic, wanna, umywalka [litrów/dzień]</t>
  </si>
  <si>
    <t>ogród [litrów/m2*dzień]</t>
  </si>
  <si>
    <t xml:space="preserve">ilość dni podlewania ogrodu w miesiącu </t>
  </si>
  <si>
    <t>zapotrzebowanie na wodę czarną w danym miesiącu [litrów]</t>
  </si>
  <si>
    <t>niedobór wody czarnej w danym miesiącu [litrów]</t>
  </si>
  <si>
    <t>nadwyżka wody czarnej w danym miesiącu, przelewająca się do skrzynek rozsączajacych [litrów]</t>
  </si>
  <si>
    <t>nadwyżka wody szarej w danym miesiącu, przelewająca się do zbiornika wody czarnej [litrów]</t>
  </si>
  <si>
    <t>miesięczne podarz wody do ogrodu [litrów/miesiąc]</t>
  </si>
  <si>
    <t>cena 1 m3 odebranych ścieków [zł/litr]</t>
  </si>
  <si>
    <t>suma:</t>
  </si>
  <si>
    <t>koszt energi elektrycznej [zł]</t>
  </si>
  <si>
    <t>koszt odebrania ścieków [zł]</t>
  </si>
  <si>
    <t>zapotrzebowanie na wodę wodociągową bez urządzenia[litrów/rok]</t>
  </si>
  <si>
    <t>zapotrzebowanie na wodę wodociągową z urządzeniem [litrów/rok]</t>
  </si>
  <si>
    <t>stopień redukcji poboru wody po zamontowaniu urządzenia [%]</t>
  </si>
  <si>
    <t xml:space="preserve">ilość osób </t>
  </si>
  <si>
    <t xml:space="preserve">zapotrzebowanie na wodę wodociągową </t>
  </si>
  <si>
    <t xml:space="preserve">zapotrzebowanie na wodę deszczową </t>
  </si>
  <si>
    <t xml:space="preserve">zapotrzebowanie na wodę szarą </t>
  </si>
  <si>
    <t>miesieczna suma opadów [mm/m2 miesiąc]</t>
  </si>
  <si>
    <t>deszcz</t>
  </si>
  <si>
    <t xml:space="preserve">szary </t>
  </si>
  <si>
    <t xml:space="preserve">czarny </t>
  </si>
  <si>
    <t>powierzchnia dachu</t>
  </si>
  <si>
    <t xml:space="preserve"> - woda wodociągowa używana do gotowania, zamienia się w wodę czarną </t>
  </si>
  <si>
    <t xml:space="preserve"> - jeżeli zbiornik wody szarej się napełni, woda z zbiornika wody szarej przelewa się do zbiornika wody czarnej</t>
  </si>
  <si>
    <t xml:space="preserve"> - woda deszcowa do sprzątania, WC, pisuarów zamienia się w wodę czarną </t>
  </si>
  <si>
    <t>Normy zużycia wody (na podstawie Rozporządzenia Ministra Infrastruktury z dnia 14 stycznia 2002  r. w sprawie określenia przeciętnych norm zużycia wody.</t>
  </si>
  <si>
    <t>ilość osób w szkole [szt]</t>
  </si>
  <si>
    <t>Picie [litrów/miesiąc]</t>
  </si>
  <si>
    <t>WC i pisuary [litrów/miesiąc]</t>
  </si>
  <si>
    <t>umywalka [litrów/miesiac]</t>
  </si>
  <si>
    <t>sprzątanie [litrów/miesiac]</t>
  </si>
  <si>
    <t>Szkoła/przedszkole  [litrów/miesiąc]</t>
  </si>
  <si>
    <t>[m3/miesiac]</t>
  </si>
  <si>
    <t>Szkoła/przedszkole</t>
  </si>
  <si>
    <t xml:space="preserve">Picie </t>
  </si>
  <si>
    <t>WC i pisuary</t>
  </si>
  <si>
    <t>umywalka</t>
  </si>
  <si>
    <t>[litry/miesiac]</t>
  </si>
  <si>
    <t>[litry/dzien]</t>
  </si>
  <si>
    <t>miesięczne zapotrzebowanie na wodę z wodociagu  do picia i gotowania [litrow/miesiąc]</t>
  </si>
  <si>
    <t>miesięczne zapotrzebowanie na wodę do umywalki  [litrow/miesiąc]</t>
  </si>
  <si>
    <t>miesięczne zapotrzebowanie na wodę do WC [litrow/miesiąc]</t>
  </si>
  <si>
    <t>[litry/mc]</t>
  </si>
  <si>
    <t>[m3/mc]</t>
  </si>
  <si>
    <t xml:space="preserve"> - woda wodociągowa picia, zamienia się w wodę czarną </t>
  </si>
  <si>
    <t xml:space="preserve"> - woda do sprzątania, mycia rąk zamienia się w wodę szarą </t>
  </si>
  <si>
    <t>miesięczne zapotrzebowanie na wodę do sprzątanie  [litrow/miesiąc]</t>
  </si>
  <si>
    <t xml:space="preserve">nadwyżka wody deszczowej w danym miesięcu, pozostająca w zbiorniku wody deszczowej </t>
  </si>
  <si>
    <t>powierzchnia parkingu [m2]</t>
  </si>
  <si>
    <t>ilość wody szarej z parkingu dysponujemy w danym miesiacu [litrow]</t>
  </si>
  <si>
    <t>powierzchnia prakingu [m2]</t>
  </si>
  <si>
    <t>suma opadu deszczu na dach [litrów]</t>
  </si>
  <si>
    <t>suma opadu deszczu na parking [litrów]</t>
  </si>
  <si>
    <t>woda D1</t>
  </si>
  <si>
    <t>woda K1</t>
  </si>
  <si>
    <t>woda K2</t>
  </si>
  <si>
    <t>m3</t>
  </si>
  <si>
    <t>Woda W0</t>
  </si>
  <si>
    <t xml:space="preserve">suma: </t>
  </si>
  <si>
    <t>Substraty </t>
  </si>
  <si>
    <t> Rozkład</t>
  </si>
  <si>
    <t xml:space="preserve">Produkty </t>
  </si>
  <si>
    <t>W1</t>
  </si>
  <si>
    <t>Woda D1</t>
  </si>
  <si>
    <t>W2</t>
  </si>
  <si>
    <t>Woda K1</t>
  </si>
  <si>
    <t>W3</t>
  </si>
  <si>
    <t>Woda K2</t>
  </si>
  <si>
    <t>W4</t>
  </si>
  <si>
    <t>400 litrów na dobę / 24 *8</t>
  </si>
  <si>
    <t xml:space="preserve">400 litrów zaspokojonych potrzeb </t>
  </si>
  <si>
    <t xml:space="preserve">800 litrów </t>
  </si>
  <si>
    <t>Susbtraty</t>
  </si>
  <si>
    <t xml:space="preserve">zasymulowanie pracę prawdziwego domu </t>
  </si>
  <si>
    <t xml:space="preserve">8 godzin testów, godzina 2 oraz 5 to godziny pikowe zwieksza się przepływ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</si>
</sst>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,##0.0000\ &quot;zł&quot;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4"/>
      <name val="Calibri"/>
      <family val="2"/>
      <scheme val="minor"/>
    </font>
    <font>
      <b/>
      <sz val="9"/>
      <color theme="4"/>
      <name val="Calibri"/>
      <family val="2"/>
      <charset val="238"/>
      <scheme val="minor"/>
    </font>
    <font>
      <b/>
      <sz val="9"/>
      <color theme="9" tint="-0.249977111117893"/>
      <name val="Calibri"/>
      <family val="2"/>
      <charset val="238"/>
      <scheme val="minor"/>
    </font>
    <font>
      <sz val="9"/>
      <color theme="9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rgb="FF363636"/>
      <name val="Arial"/>
      <family val="2"/>
      <charset val="238"/>
    </font>
    <font>
      <sz val="9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4" xfId="0" applyFont="1" applyBorder="1"/>
    <xf numFmtId="2" fontId="1" fillId="0" borderId="0" xfId="0" applyNumberFormat="1" applyFont="1"/>
    <xf numFmtId="2" fontId="1" fillId="0" borderId="1" xfId="0" applyNumberFormat="1" applyFont="1" applyBorder="1"/>
    <xf numFmtId="164" fontId="1" fillId="0" borderId="1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4" fontId="1" fillId="0" borderId="4" xfId="0" applyNumberFormat="1" applyFont="1" applyBorder="1"/>
    <xf numFmtId="165" fontId="1" fillId="0" borderId="4" xfId="0" applyNumberFormat="1" applyFont="1" applyBorder="1"/>
    <xf numFmtId="0" fontId="1" fillId="0" borderId="0" xfId="0" applyFont="1" applyBorder="1"/>
    <xf numFmtId="2" fontId="1" fillId="0" borderId="0" xfId="0" applyNumberFormat="1" applyFont="1" applyBorder="1"/>
    <xf numFmtId="164" fontId="1" fillId="6" borderId="1" xfId="0" applyNumberFormat="1" applyFont="1" applyFill="1" applyBorder="1"/>
    <xf numFmtId="164" fontId="1" fillId="3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2" borderId="1" xfId="0" applyFont="1" applyFill="1" applyBorder="1"/>
    <xf numFmtId="9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1" fontId="1" fillId="0" borderId="0" xfId="0" applyNumberFormat="1" applyFont="1"/>
    <xf numFmtId="9" fontId="1" fillId="0" borderId="1" xfId="0" applyNumberFormat="1" applyFont="1" applyBorder="1"/>
    <xf numFmtId="0" fontId="1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1" fillId="7" borderId="0" xfId="0" applyFont="1" applyFill="1" applyAlignment="1"/>
    <xf numFmtId="0" fontId="1" fillId="7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9" fontId="12" fillId="0" borderId="18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0" borderId="1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'Model Dom'!$A$83</c:f>
              <c:strCache>
                <c:ptCount val="1"/>
                <c:pt idx="0">
                  <c:v>zapotrzebowanie na wodę wodociągową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'Model Dom'!$B$82:$I$82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'Model Dom'!$B$83:$I$83</c:f>
              <c:numCache>
                <c:formatCode>General</c:formatCode>
                <c:ptCount val="8"/>
                <c:pt idx="0">
                  <c:v>90</c:v>
                </c:pt>
                <c:pt idx="1">
                  <c:v>180</c:v>
                </c:pt>
                <c:pt idx="2">
                  <c:v>270</c:v>
                </c:pt>
                <c:pt idx="3">
                  <c:v>360</c:v>
                </c:pt>
                <c:pt idx="4">
                  <c:v>450</c:v>
                </c:pt>
                <c:pt idx="5">
                  <c:v>540</c:v>
                </c:pt>
                <c:pt idx="6">
                  <c:v>630</c:v>
                </c:pt>
                <c:pt idx="7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5-411D-BF62-D8E2AB83A02F}"/>
            </c:ext>
          </c:extLst>
        </c:ser>
        <c:ser>
          <c:idx val="1"/>
          <c:order val="1"/>
          <c:tx>
            <c:strRef>
              <c:f>'Model Dom'!$A$84</c:f>
              <c:strCache>
                <c:ptCount val="1"/>
                <c:pt idx="0">
                  <c:v>zapotrzebowanie na wodę deszczową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'Model Dom'!$B$84:$I$84</c:f>
              <c:numCache>
                <c:formatCode>General</c:formatCode>
                <c:ptCount val="8"/>
                <c:pt idx="0">
                  <c:v>2010</c:v>
                </c:pt>
                <c:pt idx="1">
                  <c:v>4020</c:v>
                </c:pt>
                <c:pt idx="2">
                  <c:v>6030</c:v>
                </c:pt>
                <c:pt idx="3">
                  <c:v>8040</c:v>
                </c:pt>
                <c:pt idx="4">
                  <c:v>10050</c:v>
                </c:pt>
                <c:pt idx="5">
                  <c:v>12060</c:v>
                </c:pt>
                <c:pt idx="6">
                  <c:v>14070</c:v>
                </c:pt>
                <c:pt idx="7">
                  <c:v>16080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F5-411D-BF62-D8E2AB83A02F}"/>
            </c:ext>
          </c:extLst>
        </c:ser>
        <c:ser>
          <c:idx val="2"/>
          <c:order val="2"/>
          <c:tx>
            <c:strRef>
              <c:f>'Model Dom'!$A$85</c:f>
              <c:strCache>
                <c:ptCount val="1"/>
                <c:pt idx="0">
                  <c:v>zapotrzebowanie na wodę szarą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'Model Dom'!$B$85:$I$85</c:f>
              <c:numCache>
                <c:formatCode>General</c:formatCode>
                <c:ptCount val="8"/>
                <c:pt idx="0">
                  <c:v>900</c:v>
                </c:pt>
                <c:pt idx="1">
                  <c:v>1800</c:v>
                </c:pt>
                <c:pt idx="2">
                  <c:v>2700</c:v>
                </c:pt>
                <c:pt idx="3">
                  <c:v>3600</c:v>
                </c:pt>
                <c:pt idx="4">
                  <c:v>4500</c:v>
                </c:pt>
                <c:pt idx="5">
                  <c:v>5400</c:v>
                </c:pt>
                <c:pt idx="6">
                  <c:v>6300</c:v>
                </c:pt>
                <c:pt idx="7">
                  <c:v>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F5-411D-BF62-D8E2AB83A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4357616"/>
        <c:axId val="1534362192"/>
        <c:axId val="0"/>
      </c:bar3DChart>
      <c:catAx>
        <c:axId val="153435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34362192"/>
        <c:crosses val="autoZero"/>
        <c:auto val="1"/>
        <c:lblAlgn val="ctr"/>
        <c:lblOffset val="100"/>
        <c:noMultiLvlLbl val="0"/>
      </c:catAx>
      <c:valAx>
        <c:axId val="153436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34357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'Model Dom'!$A$14</c:f>
              <c:strCache>
                <c:ptCount val="1"/>
                <c:pt idx="0">
                  <c:v>miesieczna suma opadów [mm/m2 miesiąc]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'Model Dom'!$B$13:$M$13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'Model Dom'!$B$14:$M$14</c:f>
              <c:numCache>
                <c:formatCode>General</c:formatCode>
                <c:ptCount val="12"/>
                <c:pt idx="0">
                  <c:v>22</c:v>
                </c:pt>
                <c:pt idx="1">
                  <c:v>23</c:v>
                </c:pt>
                <c:pt idx="2">
                  <c:v>25</c:v>
                </c:pt>
                <c:pt idx="3">
                  <c:v>33</c:v>
                </c:pt>
                <c:pt idx="4">
                  <c:v>53</c:v>
                </c:pt>
                <c:pt idx="5">
                  <c:v>67</c:v>
                </c:pt>
                <c:pt idx="6">
                  <c:v>71</c:v>
                </c:pt>
                <c:pt idx="7">
                  <c:v>58</c:v>
                </c:pt>
                <c:pt idx="8">
                  <c:v>43</c:v>
                </c:pt>
                <c:pt idx="9">
                  <c:v>35</c:v>
                </c:pt>
                <c:pt idx="10">
                  <c:v>39</c:v>
                </c:pt>
                <c:pt idx="1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1-47EF-BE1F-A30B87DF4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4357616"/>
        <c:axId val="1534362192"/>
        <c:axId val="0"/>
      </c:bar3DChart>
      <c:catAx>
        <c:axId val="153435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34362192"/>
        <c:crosses val="autoZero"/>
        <c:auto val="1"/>
        <c:lblAlgn val="ctr"/>
        <c:lblOffset val="100"/>
        <c:noMultiLvlLbl val="0"/>
      </c:catAx>
      <c:valAx>
        <c:axId val="153436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34357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152147</xdr:colOff>
      <xdr:row>27</xdr:row>
      <xdr:rowOff>112888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94480" cy="506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173182</xdr:colOff>
      <xdr:row>96</xdr:row>
      <xdr:rowOff>69272</xdr:rowOff>
    </xdr:from>
    <xdr:to>
      <xdr:col>3</xdr:col>
      <xdr:colOff>221096</xdr:colOff>
      <xdr:row>115</xdr:row>
      <xdr:rowOff>75045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96</xdr:row>
      <xdr:rowOff>0</xdr:rowOff>
    </xdr:from>
    <xdr:to>
      <xdr:col>11</xdr:col>
      <xdr:colOff>7793</xdr:colOff>
      <xdr:row>115</xdr:row>
      <xdr:rowOff>8949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311727</xdr:colOff>
      <xdr:row>135</xdr:row>
      <xdr:rowOff>98137</xdr:rowOff>
    </xdr:from>
    <xdr:to>
      <xdr:col>4</xdr:col>
      <xdr:colOff>291292</xdr:colOff>
      <xdr:row>167</xdr:row>
      <xdr:rowOff>121227</xdr:rowOff>
    </xdr:to>
    <xdr:pic>
      <xdr:nvPicPr>
        <xdr:cNvPr id="4" name="Obraz 3" descr="C:\Users\michaloleszko\AppData\Local\Microsoft\Windows\INetCache\Content.MSO\5FAA5F60.tmp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727" y="22063364"/>
          <a:ext cx="5134610" cy="4832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236682</xdr:colOff>
      <xdr:row>116</xdr:row>
      <xdr:rowOff>51956</xdr:rowOff>
    </xdr:from>
    <xdr:to>
      <xdr:col>5</xdr:col>
      <xdr:colOff>356177</xdr:colOff>
      <xdr:row>134</xdr:row>
      <xdr:rowOff>49653</xdr:rowOff>
    </xdr:to>
    <xdr:pic>
      <xdr:nvPicPr>
        <xdr:cNvPr id="5" name="Obraz 4" descr="Image result for zapotrzebowanie ludzi na wodę mycie sprzatanie WC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682" y="19165456"/>
          <a:ext cx="5886450" cy="2724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5</xdr:col>
      <xdr:colOff>101600</xdr:colOff>
      <xdr:row>199</xdr:row>
      <xdr:rowOff>114300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32050"/>
          <a:ext cx="5861050" cy="422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106</xdr:row>
      <xdr:rowOff>0</xdr:rowOff>
    </xdr:from>
    <xdr:to>
      <xdr:col>4</xdr:col>
      <xdr:colOff>565727</xdr:colOff>
      <xdr:row>151</xdr:row>
      <xdr:rowOff>5225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29727"/>
          <a:ext cx="5720772" cy="6793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0" zoomScaleNormal="90" workbookViewId="0">
      <selection activeCell="M32" sqref="M32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9"/>
  <sheetViews>
    <sheetView tabSelected="1" zoomScale="120" zoomScaleNormal="120" workbookViewId="0">
      <selection activeCell="O26" sqref="O26"/>
    </sheetView>
  </sheetViews>
  <sheetFormatPr defaultRowHeight="12" x14ac:dyDescent="0.3"/>
  <cols>
    <col min="1" max="1" width="47.54296875" style="1" customWidth="1"/>
    <col min="2" max="5" width="8.7265625" style="1"/>
    <col min="6" max="6" width="9.90625" style="1" customWidth="1"/>
    <col min="7" max="7" width="9.08984375" style="1" customWidth="1"/>
    <col min="8" max="10" width="8.7265625" style="1"/>
    <col min="11" max="11" width="10.26953125" style="1" bestFit="1" customWidth="1"/>
    <col min="12" max="16384" width="8.7265625" style="1"/>
  </cols>
  <sheetData>
    <row r="2" spans="1:14" x14ac:dyDescent="0.3">
      <c r="A2" s="2" t="s">
        <v>18</v>
      </c>
      <c r="B2" s="6">
        <v>4</v>
      </c>
    </row>
    <row r="3" spans="1:14" x14ac:dyDescent="0.3">
      <c r="A3" s="3" t="s">
        <v>13</v>
      </c>
      <c r="B3" s="6">
        <v>140</v>
      </c>
      <c r="G3" s="6"/>
    </row>
    <row r="4" spans="1:14" x14ac:dyDescent="0.3">
      <c r="A4" s="3" t="s">
        <v>51</v>
      </c>
      <c r="B4" s="25">
        <v>3.5</v>
      </c>
      <c r="D4" s="60" t="s">
        <v>55</v>
      </c>
      <c r="E4" s="60"/>
      <c r="F4" s="60"/>
      <c r="G4" s="7">
        <v>30</v>
      </c>
      <c r="H4" s="1" t="s">
        <v>83</v>
      </c>
    </row>
    <row r="5" spans="1:14" x14ac:dyDescent="0.3">
      <c r="A5" s="3" t="s">
        <v>52</v>
      </c>
      <c r="B5" s="25">
        <v>6</v>
      </c>
      <c r="D5" s="60" t="s">
        <v>56</v>
      </c>
      <c r="E5" s="60"/>
      <c r="F5" s="60"/>
      <c r="G5" s="7">
        <v>6</v>
      </c>
      <c r="H5" s="1" t="s">
        <v>85</v>
      </c>
    </row>
    <row r="6" spans="1:14" x14ac:dyDescent="0.3">
      <c r="A6" s="2" t="s">
        <v>15</v>
      </c>
      <c r="B6" s="6">
        <v>8000</v>
      </c>
      <c r="D6" s="56" t="s">
        <v>57</v>
      </c>
      <c r="E6" s="56"/>
      <c r="F6" s="56"/>
      <c r="G6" s="37">
        <v>3</v>
      </c>
      <c r="H6" s="1" t="s">
        <v>39</v>
      </c>
    </row>
    <row r="7" spans="1:14" x14ac:dyDescent="0.3">
      <c r="A7" s="2" t="s">
        <v>16</v>
      </c>
      <c r="B7" s="6">
        <v>6000</v>
      </c>
      <c r="D7" s="56" t="s">
        <v>58</v>
      </c>
      <c r="E7" s="56"/>
      <c r="F7" s="56"/>
      <c r="G7" s="37">
        <v>25</v>
      </c>
      <c r="H7" s="1" t="s">
        <v>40</v>
      </c>
    </row>
    <row r="8" spans="1:14" x14ac:dyDescent="0.3">
      <c r="A8" s="2" t="s">
        <v>17</v>
      </c>
      <c r="B8" s="6">
        <v>5000</v>
      </c>
      <c r="D8" s="56" t="s">
        <v>59</v>
      </c>
      <c r="E8" s="56"/>
      <c r="F8" s="56"/>
      <c r="G8" s="37">
        <v>36</v>
      </c>
      <c r="H8" s="1" t="s">
        <v>84</v>
      </c>
    </row>
    <row r="9" spans="1:14" x14ac:dyDescent="0.3">
      <c r="A9" s="2" t="s">
        <v>71</v>
      </c>
      <c r="B9" s="35">
        <f>SUM(B62:M62)</f>
        <v>169000</v>
      </c>
      <c r="D9" s="56" t="s">
        <v>60</v>
      </c>
      <c r="E9" s="56"/>
      <c r="F9" s="56"/>
      <c r="G9" s="37">
        <v>2.5</v>
      </c>
    </row>
    <row r="10" spans="1:14" x14ac:dyDescent="0.3">
      <c r="A10" s="2" t="s">
        <v>72</v>
      </c>
      <c r="B10" s="35">
        <f>SUM(B71:M71)</f>
        <v>36521</v>
      </c>
      <c r="D10" s="60" t="s">
        <v>54</v>
      </c>
      <c r="E10" s="60"/>
      <c r="F10" s="60"/>
      <c r="G10" s="7">
        <v>200</v>
      </c>
    </row>
    <row r="11" spans="1:14" x14ac:dyDescent="0.3">
      <c r="A11" s="2" t="s">
        <v>73</v>
      </c>
      <c r="B11" s="36">
        <f>(B9-B10)/B9</f>
        <v>0.78389940828402371</v>
      </c>
      <c r="D11" s="33"/>
      <c r="E11" s="33"/>
      <c r="F11" s="33"/>
      <c r="G11" s="34"/>
    </row>
    <row r="13" spans="1:14" x14ac:dyDescent="0.3">
      <c r="A13" s="3"/>
      <c r="B13" s="3" t="s">
        <v>0</v>
      </c>
      <c r="C13" s="3" t="s">
        <v>1</v>
      </c>
      <c r="D13" s="3" t="s">
        <v>2</v>
      </c>
      <c r="E13" s="3" t="s">
        <v>3</v>
      </c>
      <c r="F13" s="3" t="s">
        <v>4</v>
      </c>
      <c r="G13" s="3" t="s">
        <v>5</v>
      </c>
      <c r="H13" s="3" t="s">
        <v>6</v>
      </c>
      <c r="I13" s="3" t="s">
        <v>7</v>
      </c>
      <c r="J13" s="3" t="s">
        <v>8</v>
      </c>
      <c r="K13" s="3" t="s">
        <v>9</v>
      </c>
      <c r="L13" s="3" t="s">
        <v>10</v>
      </c>
      <c r="M13" s="3" t="s">
        <v>11</v>
      </c>
    </row>
    <row r="14" spans="1:14" x14ac:dyDescent="0.3">
      <c r="A14" s="3" t="s">
        <v>78</v>
      </c>
      <c r="B14" s="4">
        <v>22</v>
      </c>
      <c r="C14" s="4">
        <v>23</v>
      </c>
      <c r="D14" s="4">
        <v>25</v>
      </c>
      <c r="E14" s="4">
        <v>33</v>
      </c>
      <c r="F14" s="4">
        <v>53</v>
      </c>
      <c r="G14" s="4">
        <v>67</v>
      </c>
      <c r="H14" s="4">
        <v>71</v>
      </c>
      <c r="I14" s="4">
        <v>58</v>
      </c>
      <c r="J14" s="4">
        <v>43</v>
      </c>
      <c r="K14" s="4">
        <v>35</v>
      </c>
      <c r="L14" s="4">
        <v>39</v>
      </c>
      <c r="M14" s="4">
        <v>32</v>
      </c>
      <c r="N14" s="1">
        <f>SUM(B14:M14)</f>
        <v>501</v>
      </c>
    </row>
    <row r="15" spans="1:14" x14ac:dyDescent="0.3">
      <c r="A15" s="3" t="s">
        <v>13</v>
      </c>
      <c r="B15" s="3">
        <f t="shared" ref="B15:M15" si="0">$B$3</f>
        <v>140</v>
      </c>
      <c r="C15" s="3">
        <f t="shared" si="0"/>
        <v>140</v>
      </c>
      <c r="D15" s="3">
        <f t="shared" si="0"/>
        <v>140</v>
      </c>
      <c r="E15" s="3">
        <f t="shared" si="0"/>
        <v>140</v>
      </c>
      <c r="F15" s="3">
        <f t="shared" si="0"/>
        <v>140</v>
      </c>
      <c r="G15" s="3">
        <f t="shared" si="0"/>
        <v>140</v>
      </c>
      <c r="H15" s="3">
        <f t="shared" si="0"/>
        <v>140</v>
      </c>
      <c r="I15" s="3">
        <f t="shared" si="0"/>
        <v>140</v>
      </c>
      <c r="J15" s="3">
        <f t="shared" si="0"/>
        <v>140</v>
      </c>
      <c r="K15" s="3">
        <f t="shared" si="0"/>
        <v>140</v>
      </c>
      <c r="L15" s="3">
        <f t="shared" si="0"/>
        <v>140</v>
      </c>
      <c r="M15" s="3">
        <f t="shared" si="0"/>
        <v>140</v>
      </c>
    </row>
    <row r="16" spans="1:14" x14ac:dyDescent="0.3">
      <c r="A16" s="3" t="s">
        <v>12</v>
      </c>
      <c r="B16" s="3">
        <v>0.95</v>
      </c>
      <c r="C16" s="3">
        <v>0.95</v>
      </c>
      <c r="D16" s="3">
        <v>0.95</v>
      </c>
      <c r="E16" s="3">
        <v>0.95</v>
      </c>
      <c r="F16" s="3">
        <v>0.95</v>
      </c>
      <c r="G16" s="3">
        <v>0.95</v>
      </c>
      <c r="H16" s="3">
        <v>0.95</v>
      </c>
      <c r="I16" s="3">
        <v>0.95</v>
      </c>
      <c r="J16" s="3">
        <v>0.95</v>
      </c>
      <c r="K16" s="3">
        <v>0.95</v>
      </c>
      <c r="L16" s="3">
        <v>0.95</v>
      </c>
      <c r="M16" s="3">
        <v>0.95</v>
      </c>
    </row>
    <row r="17" spans="1:13" x14ac:dyDescent="0.3">
      <c r="A17" s="2" t="s">
        <v>14</v>
      </c>
      <c r="B17" s="2">
        <f>B14*B15*B16</f>
        <v>2926</v>
      </c>
      <c r="C17" s="2">
        <f t="shared" ref="C17:M17" si="1">C14*C15*C16</f>
        <v>3059</v>
      </c>
      <c r="D17" s="2">
        <f t="shared" si="1"/>
        <v>3325</v>
      </c>
      <c r="E17" s="2">
        <f t="shared" si="1"/>
        <v>4389</v>
      </c>
      <c r="F17" s="2">
        <f t="shared" si="1"/>
        <v>7049</v>
      </c>
      <c r="G17" s="2">
        <f t="shared" si="1"/>
        <v>8911</v>
      </c>
      <c r="H17" s="2">
        <f t="shared" si="1"/>
        <v>9443</v>
      </c>
      <c r="I17" s="2">
        <f t="shared" si="1"/>
        <v>7714</v>
      </c>
      <c r="J17" s="2">
        <f t="shared" si="1"/>
        <v>5719</v>
      </c>
      <c r="K17" s="2">
        <f t="shared" si="1"/>
        <v>4655</v>
      </c>
      <c r="L17" s="2">
        <f t="shared" si="1"/>
        <v>5187</v>
      </c>
      <c r="M17" s="2">
        <f t="shared" si="1"/>
        <v>4256</v>
      </c>
    </row>
    <row r="18" spans="1:13" x14ac:dyDescent="0.3">
      <c r="A18" s="2" t="s">
        <v>15</v>
      </c>
      <c r="B18" s="3">
        <f>$B$6</f>
        <v>8000</v>
      </c>
      <c r="C18" s="3">
        <f t="shared" ref="C18:M18" si="2">$B$6</f>
        <v>8000</v>
      </c>
      <c r="D18" s="3">
        <f t="shared" si="2"/>
        <v>8000</v>
      </c>
      <c r="E18" s="3">
        <f t="shared" si="2"/>
        <v>8000</v>
      </c>
      <c r="F18" s="3">
        <f t="shared" si="2"/>
        <v>8000</v>
      </c>
      <c r="G18" s="3">
        <f t="shared" si="2"/>
        <v>8000</v>
      </c>
      <c r="H18" s="3">
        <f t="shared" si="2"/>
        <v>8000</v>
      </c>
      <c r="I18" s="3">
        <f t="shared" si="2"/>
        <v>8000</v>
      </c>
      <c r="J18" s="3">
        <f t="shared" si="2"/>
        <v>8000</v>
      </c>
      <c r="K18" s="3">
        <f t="shared" si="2"/>
        <v>8000</v>
      </c>
      <c r="L18" s="3">
        <f t="shared" si="2"/>
        <v>8000</v>
      </c>
      <c r="M18" s="3">
        <f t="shared" si="2"/>
        <v>8000</v>
      </c>
    </row>
    <row r="19" spans="1:13" x14ac:dyDescent="0.3">
      <c r="A19" s="2" t="s">
        <v>16</v>
      </c>
      <c r="B19" s="3">
        <f>$B$7</f>
        <v>6000</v>
      </c>
      <c r="C19" s="3">
        <f t="shared" ref="C19:M19" si="3">$B$7</f>
        <v>6000</v>
      </c>
      <c r="D19" s="3">
        <f t="shared" si="3"/>
        <v>6000</v>
      </c>
      <c r="E19" s="3">
        <f t="shared" si="3"/>
        <v>6000</v>
      </c>
      <c r="F19" s="3">
        <f t="shared" si="3"/>
        <v>6000</v>
      </c>
      <c r="G19" s="3">
        <f t="shared" si="3"/>
        <v>6000</v>
      </c>
      <c r="H19" s="3">
        <f t="shared" si="3"/>
        <v>6000</v>
      </c>
      <c r="I19" s="3">
        <f t="shared" si="3"/>
        <v>6000</v>
      </c>
      <c r="J19" s="3">
        <f t="shared" si="3"/>
        <v>6000</v>
      </c>
      <c r="K19" s="3">
        <f t="shared" si="3"/>
        <v>6000</v>
      </c>
      <c r="L19" s="3">
        <f t="shared" si="3"/>
        <v>6000</v>
      </c>
      <c r="M19" s="3">
        <f t="shared" si="3"/>
        <v>6000</v>
      </c>
    </row>
    <row r="20" spans="1:13" x14ac:dyDescent="0.3">
      <c r="A20" s="2" t="s">
        <v>17</v>
      </c>
      <c r="B20" s="3">
        <f>$B$8</f>
        <v>5000</v>
      </c>
      <c r="C20" s="3">
        <f t="shared" ref="C20:M20" si="4">$B$8</f>
        <v>5000</v>
      </c>
      <c r="D20" s="3">
        <f t="shared" si="4"/>
        <v>5000</v>
      </c>
      <c r="E20" s="3">
        <f t="shared" si="4"/>
        <v>5000</v>
      </c>
      <c r="F20" s="3">
        <f t="shared" si="4"/>
        <v>5000</v>
      </c>
      <c r="G20" s="3">
        <f t="shared" si="4"/>
        <v>5000</v>
      </c>
      <c r="H20" s="3">
        <f t="shared" si="4"/>
        <v>5000</v>
      </c>
      <c r="I20" s="3">
        <f t="shared" si="4"/>
        <v>5000</v>
      </c>
      <c r="J20" s="3">
        <f t="shared" si="4"/>
        <v>5000</v>
      </c>
      <c r="K20" s="3">
        <f t="shared" si="4"/>
        <v>5000</v>
      </c>
      <c r="L20" s="3">
        <f t="shared" si="4"/>
        <v>5000</v>
      </c>
      <c r="M20" s="3">
        <f t="shared" si="4"/>
        <v>5000</v>
      </c>
    </row>
    <row r="23" spans="1:13" ht="24" x14ac:dyDescent="0.3">
      <c r="A23" s="16" t="s">
        <v>31</v>
      </c>
      <c r="B23" s="17">
        <f t="shared" ref="B23:M23" si="5">IF(B18&gt;B17,B17,B18)</f>
        <v>2926</v>
      </c>
      <c r="C23" s="17">
        <f t="shared" si="5"/>
        <v>3059</v>
      </c>
      <c r="D23" s="17">
        <f t="shared" si="5"/>
        <v>3325</v>
      </c>
      <c r="E23" s="17">
        <f t="shared" si="5"/>
        <v>4389</v>
      </c>
      <c r="F23" s="17">
        <f t="shared" si="5"/>
        <v>7049</v>
      </c>
      <c r="G23" s="17">
        <f t="shared" si="5"/>
        <v>8000</v>
      </c>
      <c r="H23" s="17">
        <f t="shared" si="5"/>
        <v>8000</v>
      </c>
      <c r="I23" s="17">
        <f>IF(I18&gt;I17,I17,I18)</f>
        <v>7714</v>
      </c>
      <c r="J23" s="17">
        <f t="shared" si="5"/>
        <v>5719</v>
      </c>
      <c r="K23" s="17">
        <f t="shared" si="5"/>
        <v>4655</v>
      </c>
      <c r="L23" s="17">
        <f t="shared" si="5"/>
        <v>5187</v>
      </c>
      <c r="M23" s="17">
        <f t="shared" si="5"/>
        <v>4256</v>
      </c>
    </row>
    <row r="24" spans="1:13" x14ac:dyDescent="0.3">
      <c r="A24" s="16" t="s">
        <v>33</v>
      </c>
      <c r="B24" s="17">
        <f>B45+B47+B46</f>
        <v>8040</v>
      </c>
      <c r="C24" s="17">
        <f t="shared" ref="C24:M24" si="6">C45+C47+C46</f>
        <v>8040</v>
      </c>
      <c r="D24" s="17">
        <f t="shared" si="6"/>
        <v>8040</v>
      </c>
      <c r="E24" s="17">
        <f t="shared" si="6"/>
        <v>8040</v>
      </c>
      <c r="F24" s="17">
        <f t="shared" si="6"/>
        <v>8040</v>
      </c>
      <c r="G24" s="17">
        <f t="shared" si="6"/>
        <v>8040</v>
      </c>
      <c r="H24" s="17">
        <f t="shared" si="6"/>
        <v>8040</v>
      </c>
      <c r="I24" s="17">
        <f t="shared" si="6"/>
        <v>8040</v>
      </c>
      <c r="J24" s="17">
        <f t="shared" si="6"/>
        <v>8040</v>
      </c>
      <c r="K24" s="17">
        <f t="shared" si="6"/>
        <v>8040</v>
      </c>
      <c r="L24" s="17">
        <f t="shared" si="6"/>
        <v>8040</v>
      </c>
      <c r="M24" s="17">
        <f t="shared" si="6"/>
        <v>8040</v>
      </c>
    </row>
    <row r="25" spans="1:13" x14ac:dyDescent="0.3">
      <c r="A25" s="16" t="s">
        <v>34</v>
      </c>
      <c r="B25" s="17">
        <f>IF(B23&gt;B24,0,B23-B24)</f>
        <v>-5114</v>
      </c>
      <c r="C25" s="17">
        <f t="shared" ref="C25:M25" si="7">IF(C23&gt;C24,0,C23-C24)</f>
        <v>-4981</v>
      </c>
      <c r="D25" s="17">
        <f t="shared" si="7"/>
        <v>-4715</v>
      </c>
      <c r="E25" s="17">
        <f t="shared" si="7"/>
        <v>-3651</v>
      </c>
      <c r="F25" s="17">
        <f t="shared" si="7"/>
        <v>-991</v>
      </c>
      <c r="G25" s="17">
        <f t="shared" si="7"/>
        <v>-40</v>
      </c>
      <c r="H25" s="17">
        <f t="shared" si="7"/>
        <v>-40</v>
      </c>
      <c r="I25" s="17">
        <f t="shared" si="7"/>
        <v>-326</v>
      </c>
      <c r="J25" s="17">
        <f t="shared" si="7"/>
        <v>-2321</v>
      </c>
      <c r="K25" s="17">
        <f t="shared" si="7"/>
        <v>-3385</v>
      </c>
      <c r="L25" s="17">
        <f t="shared" si="7"/>
        <v>-2853</v>
      </c>
      <c r="M25" s="17">
        <f t="shared" si="7"/>
        <v>-3784</v>
      </c>
    </row>
    <row r="26" spans="1:13" ht="24" x14ac:dyDescent="0.3">
      <c r="A26" s="16" t="s">
        <v>32</v>
      </c>
      <c r="B26" s="17">
        <f>IF(B18&gt;B17,0,B17-B18)</f>
        <v>0</v>
      </c>
      <c r="C26" s="17">
        <f>IF(C18&gt;C17,0,C17-C18)</f>
        <v>0</v>
      </c>
      <c r="D26" s="17">
        <f t="shared" ref="D26:M26" si="8">IF(D18&gt;D17,0,D17-D18)</f>
        <v>0</v>
      </c>
      <c r="E26" s="17">
        <f t="shared" si="8"/>
        <v>0</v>
      </c>
      <c r="F26" s="17">
        <f t="shared" si="8"/>
        <v>0</v>
      </c>
      <c r="G26" s="17">
        <f t="shared" si="8"/>
        <v>911</v>
      </c>
      <c r="H26" s="17">
        <f>IF(H18&gt;H17,0,H17-H18)</f>
        <v>1443</v>
      </c>
      <c r="I26" s="17">
        <f t="shared" si="8"/>
        <v>0</v>
      </c>
      <c r="J26" s="17">
        <f t="shared" si="8"/>
        <v>0</v>
      </c>
      <c r="K26" s="17">
        <f t="shared" si="8"/>
        <v>0</v>
      </c>
      <c r="L26" s="17">
        <f t="shared" si="8"/>
        <v>0</v>
      </c>
      <c r="M26" s="17">
        <f t="shared" si="8"/>
        <v>0</v>
      </c>
    </row>
    <row r="27" spans="1:13" x14ac:dyDescent="0.3">
      <c r="A27" s="8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3">
      <c r="A28" s="18" t="s">
        <v>36</v>
      </c>
      <c r="B28" s="18">
        <f t="shared" ref="B28:M28" si="9">IF((B26+B45+B47)&gt;$B$7,$B$7,(B26+B45+B47))</f>
        <v>6000</v>
      </c>
      <c r="C28" s="18">
        <f t="shared" si="9"/>
        <v>6000</v>
      </c>
      <c r="D28" s="18">
        <f t="shared" si="9"/>
        <v>6000</v>
      </c>
      <c r="E28" s="18">
        <f t="shared" si="9"/>
        <v>6000</v>
      </c>
      <c r="F28" s="18">
        <f t="shared" si="9"/>
        <v>6000</v>
      </c>
      <c r="G28" s="18">
        <f t="shared" si="9"/>
        <v>6000</v>
      </c>
      <c r="H28" s="18">
        <f t="shared" si="9"/>
        <v>6000</v>
      </c>
      <c r="I28" s="18">
        <f t="shared" si="9"/>
        <v>6000</v>
      </c>
      <c r="J28" s="18">
        <f t="shared" si="9"/>
        <v>6000</v>
      </c>
      <c r="K28" s="18">
        <f t="shared" si="9"/>
        <v>6000</v>
      </c>
      <c r="L28" s="18">
        <f t="shared" si="9"/>
        <v>6000</v>
      </c>
      <c r="M28" s="18">
        <f t="shared" si="9"/>
        <v>6000</v>
      </c>
    </row>
    <row r="29" spans="1:13" x14ac:dyDescent="0.3">
      <c r="A29" s="19" t="s">
        <v>37</v>
      </c>
      <c r="B29" s="18">
        <f>B49</f>
        <v>3600</v>
      </c>
      <c r="C29" s="18">
        <f t="shared" ref="C29:M29" si="10">C49</f>
        <v>3600</v>
      </c>
      <c r="D29" s="18">
        <f t="shared" si="10"/>
        <v>3600</v>
      </c>
      <c r="E29" s="18">
        <f t="shared" si="10"/>
        <v>3600</v>
      </c>
      <c r="F29" s="18">
        <f t="shared" si="10"/>
        <v>3600</v>
      </c>
      <c r="G29" s="18">
        <f t="shared" si="10"/>
        <v>3600</v>
      </c>
      <c r="H29" s="18">
        <f t="shared" si="10"/>
        <v>3600</v>
      </c>
      <c r="I29" s="18">
        <f t="shared" si="10"/>
        <v>3600</v>
      </c>
      <c r="J29" s="18">
        <f t="shared" si="10"/>
        <v>3600</v>
      </c>
      <c r="K29" s="18">
        <f t="shared" si="10"/>
        <v>3600</v>
      </c>
      <c r="L29" s="18">
        <f t="shared" si="10"/>
        <v>3600</v>
      </c>
      <c r="M29" s="18">
        <f t="shared" si="10"/>
        <v>3600</v>
      </c>
    </row>
    <row r="30" spans="1:13" x14ac:dyDescent="0.3">
      <c r="A30" s="19" t="s">
        <v>38</v>
      </c>
      <c r="B30" s="18">
        <f t="shared" ref="B30:M30" si="11">IF(B28&gt;B29,0,B28-B29)</f>
        <v>0</v>
      </c>
      <c r="C30" s="18">
        <f t="shared" si="11"/>
        <v>0</v>
      </c>
      <c r="D30" s="18">
        <f t="shared" si="11"/>
        <v>0</v>
      </c>
      <c r="E30" s="18">
        <f t="shared" si="11"/>
        <v>0</v>
      </c>
      <c r="F30" s="18">
        <f t="shared" si="11"/>
        <v>0</v>
      </c>
      <c r="G30" s="18">
        <f t="shared" si="11"/>
        <v>0</v>
      </c>
      <c r="H30" s="18">
        <f t="shared" si="11"/>
        <v>0</v>
      </c>
      <c r="I30" s="18">
        <f t="shared" si="11"/>
        <v>0</v>
      </c>
      <c r="J30" s="18">
        <f t="shared" si="11"/>
        <v>0</v>
      </c>
      <c r="K30" s="18">
        <f t="shared" si="11"/>
        <v>0</v>
      </c>
      <c r="L30" s="18">
        <f t="shared" si="11"/>
        <v>0</v>
      </c>
      <c r="M30" s="18">
        <f t="shared" si="11"/>
        <v>0</v>
      </c>
    </row>
    <row r="31" spans="1:13" ht="24" x14ac:dyDescent="0.3">
      <c r="A31" s="19" t="s">
        <v>65</v>
      </c>
      <c r="B31" s="18">
        <f>IF(B28&gt;$B$7,0,B28-B29)</f>
        <v>2400</v>
      </c>
      <c r="C31" s="18">
        <f t="shared" ref="C31:M31" si="12">IF(C28&gt;$B$7,0,C28-C29)</f>
        <v>2400</v>
      </c>
      <c r="D31" s="18">
        <f t="shared" si="12"/>
        <v>2400</v>
      </c>
      <c r="E31" s="18">
        <f t="shared" si="12"/>
        <v>2400</v>
      </c>
      <c r="F31" s="18">
        <f t="shared" si="12"/>
        <v>2400</v>
      </c>
      <c r="G31" s="18">
        <f t="shared" si="12"/>
        <v>2400</v>
      </c>
      <c r="H31" s="18">
        <f t="shared" si="12"/>
        <v>2400</v>
      </c>
      <c r="I31" s="18">
        <f t="shared" si="12"/>
        <v>2400</v>
      </c>
      <c r="J31" s="18">
        <f t="shared" si="12"/>
        <v>2400</v>
      </c>
      <c r="K31" s="18">
        <f t="shared" si="12"/>
        <v>2400</v>
      </c>
      <c r="L31" s="18">
        <f t="shared" si="12"/>
        <v>2400</v>
      </c>
      <c r="M31" s="18">
        <f t="shared" si="12"/>
        <v>2400</v>
      </c>
    </row>
    <row r="32" spans="1:13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3">
      <c r="A33" s="20" t="s">
        <v>21</v>
      </c>
      <c r="B33" s="20">
        <f>IF((B31+B46+B49)&gt;$B$8,$B$8,(B31+B46+B49))</f>
        <v>5000</v>
      </c>
      <c r="C33" s="20">
        <f t="shared" ref="C33:M33" si="13">IF((C31+C46+C49)&gt;$B$8,$B$8,(C31+C46+C49))</f>
        <v>5000</v>
      </c>
      <c r="D33" s="20">
        <f t="shared" si="13"/>
        <v>5000</v>
      </c>
      <c r="E33" s="20">
        <f t="shared" si="13"/>
        <v>5000</v>
      </c>
      <c r="F33" s="20">
        <f t="shared" si="13"/>
        <v>5000</v>
      </c>
      <c r="G33" s="20">
        <f t="shared" si="13"/>
        <v>5000</v>
      </c>
      <c r="H33" s="20">
        <f t="shared" si="13"/>
        <v>5000</v>
      </c>
      <c r="I33" s="20">
        <f t="shared" si="13"/>
        <v>5000</v>
      </c>
      <c r="J33" s="20">
        <f t="shared" si="13"/>
        <v>5000</v>
      </c>
      <c r="K33" s="20">
        <f t="shared" si="13"/>
        <v>5000</v>
      </c>
      <c r="L33" s="20">
        <f t="shared" si="13"/>
        <v>5000</v>
      </c>
      <c r="M33" s="20">
        <f t="shared" si="13"/>
        <v>5000</v>
      </c>
    </row>
    <row r="34" spans="1:13" x14ac:dyDescent="0.3">
      <c r="A34" s="21" t="s">
        <v>62</v>
      </c>
      <c r="B34" s="20">
        <f>B53</f>
        <v>0</v>
      </c>
      <c r="C34" s="20">
        <f t="shared" ref="C34:M34" si="14">C53</f>
        <v>0</v>
      </c>
      <c r="D34" s="20">
        <f t="shared" si="14"/>
        <v>0</v>
      </c>
      <c r="E34" s="20">
        <f t="shared" si="14"/>
        <v>2500</v>
      </c>
      <c r="F34" s="20">
        <f t="shared" si="14"/>
        <v>5000</v>
      </c>
      <c r="G34" s="20">
        <f t="shared" si="14"/>
        <v>5000</v>
      </c>
      <c r="H34" s="20">
        <f t="shared" si="14"/>
        <v>5000</v>
      </c>
      <c r="I34" s="20">
        <f t="shared" si="14"/>
        <v>5000</v>
      </c>
      <c r="J34" s="20">
        <f t="shared" si="14"/>
        <v>2500</v>
      </c>
      <c r="K34" s="20">
        <f t="shared" si="14"/>
        <v>0</v>
      </c>
      <c r="L34" s="20">
        <f t="shared" si="14"/>
        <v>0</v>
      </c>
      <c r="M34" s="20">
        <f t="shared" si="14"/>
        <v>0</v>
      </c>
    </row>
    <row r="35" spans="1:13" x14ac:dyDescent="0.3">
      <c r="A35" s="21" t="s">
        <v>63</v>
      </c>
      <c r="B35" s="20">
        <f>IF(B33&gt;B34,0,B33-B34)</f>
        <v>0</v>
      </c>
      <c r="C35" s="20">
        <f t="shared" ref="C35:M35" si="15">IF(C33&gt;C34,0,C33-C34)</f>
        <v>0</v>
      </c>
      <c r="D35" s="20">
        <f t="shared" si="15"/>
        <v>0</v>
      </c>
      <c r="E35" s="20">
        <f t="shared" si="15"/>
        <v>0</v>
      </c>
      <c r="F35" s="20">
        <f t="shared" si="15"/>
        <v>0</v>
      </c>
      <c r="G35" s="20">
        <f t="shared" si="15"/>
        <v>0</v>
      </c>
      <c r="H35" s="20">
        <f t="shared" si="15"/>
        <v>0</v>
      </c>
      <c r="I35" s="20">
        <f t="shared" si="15"/>
        <v>0</v>
      </c>
      <c r="J35" s="20">
        <f t="shared" si="15"/>
        <v>0</v>
      </c>
      <c r="K35" s="20">
        <f t="shared" si="15"/>
        <v>0</v>
      </c>
      <c r="L35" s="20">
        <f t="shared" si="15"/>
        <v>0</v>
      </c>
      <c r="M35" s="20">
        <f t="shared" si="15"/>
        <v>0</v>
      </c>
    </row>
    <row r="36" spans="1:13" ht="24" x14ac:dyDescent="0.3">
      <c r="A36" s="21" t="s">
        <v>64</v>
      </c>
      <c r="B36" s="20">
        <f>IF(B33&gt;$B$7,B33-B34,0)</f>
        <v>0</v>
      </c>
      <c r="C36" s="20">
        <f>IF(C33&gt;$B$7,C33-C34,0)</f>
        <v>0</v>
      </c>
      <c r="D36" s="20">
        <f>IF(D33&gt;$B$7,D33-D34,0)</f>
        <v>0</v>
      </c>
      <c r="E36" s="20">
        <f>IF(E33&gt;$B$7,E33-E34,0)</f>
        <v>0</v>
      </c>
      <c r="F36" s="20">
        <f>IF(F33&gt;$B$7,F33-F34,0)</f>
        <v>0</v>
      </c>
      <c r="G36" s="20">
        <f t="shared" ref="G36:M36" si="16">IF(G33&gt;$B$7,0,G33-G34)</f>
        <v>0</v>
      </c>
      <c r="H36" s="20">
        <f t="shared" si="16"/>
        <v>0</v>
      </c>
      <c r="I36" s="20">
        <f t="shared" si="16"/>
        <v>0</v>
      </c>
      <c r="J36" s="20">
        <f t="shared" si="16"/>
        <v>2500</v>
      </c>
      <c r="K36" s="20">
        <f t="shared" si="16"/>
        <v>5000</v>
      </c>
      <c r="L36" s="20">
        <f t="shared" si="16"/>
        <v>5000</v>
      </c>
      <c r="M36" s="20">
        <f t="shared" si="16"/>
        <v>5000</v>
      </c>
    </row>
    <row r="37" spans="1:13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ht="12.5" thickBot="1" x14ac:dyDescent="0.35">
      <c r="A40" s="2" t="s">
        <v>18</v>
      </c>
      <c r="B40" s="11">
        <f t="shared" ref="B40:M40" si="17">$B$2</f>
        <v>4</v>
      </c>
      <c r="C40" s="11">
        <f t="shared" si="17"/>
        <v>4</v>
      </c>
      <c r="D40" s="11">
        <f t="shared" si="17"/>
        <v>4</v>
      </c>
      <c r="E40" s="11">
        <f t="shared" si="17"/>
        <v>4</v>
      </c>
      <c r="F40" s="11">
        <f t="shared" si="17"/>
        <v>4</v>
      </c>
      <c r="G40" s="11">
        <f t="shared" si="17"/>
        <v>4</v>
      </c>
      <c r="H40" s="11">
        <f t="shared" si="17"/>
        <v>4</v>
      </c>
      <c r="I40" s="11">
        <f t="shared" si="17"/>
        <v>4</v>
      </c>
      <c r="J40" s="11">
        <f t="shared" si="17"/>
        <v>4</v>
      </c>
      <c r="K40" s="11">
        <f t="shared" si="17"/>
        <v>4</v>
      </c>
      <c r="L40" s="11">
        <f t="shared" si="17"/>
        <v>4</v>
      </c>
      <c r="M40" s="11">
        <f t="shared" si="17"/>
        <v>4</v>
      </c>
    </row>
    <row r="41" spans="1:13" ht="12.5" thickBot="1" x14ac:dyDescent="0.35">
      <c r="A41" s="9"/>
      <c r="B41" s="64" t="s">
        <v>49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6"/>
    </row>
    <row r="42" spans="1:13" ht="24.5" thickBot="1" x14ac:dyDescent="0.35">
      <c r="A42" s="10" t="s">
        <v>27</v>
      </c>
      <c r="B42" s="12">
        <f>(B40*$G$6*30)</f>
        <v>360</v>
      </c>
      <c r="C42" s="12">
        <f t="shared" ref="C42:M42" si="18">(C40*$G$6*30)</f>
        <v>360</v>
      </c>
      <c r="D42" s="12">
        <f t="shared" si="18"/>
        <v>360</v>
      </c>
      <c r="E42" s="12">
        <f t="shared" si="18"/>
        <v>360</v>
      </c>
      <c r="F42" s="12">
        <f t="shared" si="18"/>
        <v>360</v>
      </c>
      <c r="G42" s="12">
        <f t="shared" si="18"/>
        <v>360</v>
      </c>
      <c r="H42" s="12">
        <f t="shared" si="18"/>
        <v>360</v>
      </c>
      <c r="I42" s="12">
        <f t="shared" si="18"/>
        <v>360</v>
      </c>
      <c r="J42" s="12">
        <f t="shared" si="18"/>
        <v>360</v>
      </c>
      <c r="K42" s="12">
        <f t="shared" si="18"/>
        <v>360</v>
      </c>
      <c r="L42" s="12">
        <f t="shared" si="18"/>
        <v>360</v>
      </c>
      <c r="M42" s="12">
        <f t="shared" si="18"/>
        <v>360</v>
      </c>
    </row>
    <row r="43" spans="1:13" ht="12.5" thickBot="1" x14ac:dyDescent="0.35">
      <c r="A43" s="10" t="s">
        <v>35</v>
      </c>
      <c r="B43" s="15">
        <f>-B25-B30-B35</f>
        <v>5114</v>
      </c>
      <c r="C43" s="15">
        <f t="shared" ref="C43:M43" si="19">-C25-C30-C35</f>
        <v>4981</v>
      </c>
      <c r="D43" s="15">
        <f t="shared" si="19"/>
        <v>4715</v>
      </c>
      <c r="E43" s="15">
        <f t="shared" si="19"/>
        <v>3651</v>
      </c>
      <c r="F43" s="15">
        <f t="shared" si="19"/>
        <v>991</v>
      </c>
      <c r="G43" s="15">
        <f t="shared" si="19"/>
        <v>40</v>
      </c>
      <c r="H43" s="15">
        <f t="shared" si="19"/>
        <v>40</v>
      </c>
      <c r="I43" s="15">
        <f t="shared" si="19"/>
        <v>326</v>
      </c>
      <c r="J43" s="15">
        <f t="shared" si="19"/>
        <v>2321</v>
      </c>
      <c r="K43" s="15">
        <f t="shared" si="19"/>
        <v>3385</v>
      </c>
      <c r="L43" s="15">
        <f t="shared" si="19"/>
        <v>2853</v>
      </c>
      <c r="M43" s="15">
        <f t="shared" si="19"/>
        <v>3784</v>
      </c>
    </row>
    <row r="44" spans="1:13" ht="12.5" thickBot="1" x14ac:dyDescent="0.35">
      <c r="A44" s="8"/>
      <c r="B44" s="67" t="s">
        <v>48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9"/>
    </row>
    <row r="45" spans="1:13" ht="24" x14ac:dyDescent="0.3">
      <c r="A45" s="8" t="s">
        <v>29</v>
      </c>
      <c r="B45" s="2">
        <f>B40*$G$8*30</f>
        <v>4320</v>
      </c>
      <c r="C45" s="2">
        <f t="shared" ref="C45:L45" si="20">C40*$G$8*30</f>
        <v>4320</v>
      </c>
      <c r="D45" s="2">
        <f t="shared" si="20"/>
        <v>4320</v>
      </c>
      <c r="E45" s="2">
        <f t="shared" si="20"/>
        <v>4320</v>
      </c>
      <c r="F45" s="2">
        <f t="shared" si="20"/>
        <v>4320</v>
      </c>
      <c r="G45" s="2">
        <f t="shared" si="20"/>
        <v>4320</v>
      </c>
      <c r="H45" s="2">
        <f t="shared" si="20"/>
        <v>4320</v>
      </c>
      <c r="I45" s="2">
        <f t="shared" si="20"/>
        <v>4320</v>
      </c>
      <c r="J45" s="2">
        <f t="shared" si="20"/>
        <v>4320</v>
      </c>
      <c r="K45" s="2">
        <f t="shared" si="20"/>
        <v>4320</v>
      </c>
      <c r="L45" s="2">
        <f t="shared" si="20"/>
        <v>4320</v>
      </c>
      <c r="M45" s="2">
        <f>M40*$G$8*30</f>
        <v>4320</v>
      </c>
    </row>
    <row r="46" spans="1:13" x14ac:dyDescent="0.3">
      <c r="A46" s="8" t="s">
        <v>28</v>
      </c>
      <c r="B46" s="2">
        <f>B40*$G$5*30</f>
        <v>720</v>
      </c>
      <c r="C46" s="2">
        <f t="shared" ref="C46:M46" si="21">C40*$G$5*30</f>
        <v>720</v>
      </c>
      <c r="D46" s="2">
        <f t="shared" si="21"/>
        <v>720</v>
      </c>
      <c r="E46" s="2">
        <f t="shared" si="21"/>
        <v>720</v>
      </c>
      <c r="F46" s="2">
        <f t="shared" si="21"/>
        <v>720</v>
      </c>
      <c r="G46" s="2">
        <f t="shared" si="21"/>
        <v>720</v>
      </c>
      <c r="H46" s="2">
        <f t="shared" si="21"/>
        <v>720</v>
      </c>
      <c r="I46" s="2">
        <f t="shared" si="21"/>
        <v>720</v>
      </c>
      <c r="J46" s="2">
        <f t="shared" si="21"/>
        <v>720</v>
      </c>
      <c r="K46" s="2">
        <f t="shared" si="21"/>
        <v>720</v>
      </c>
      <c r="L46" s="2">
        <f t="shared" si="21"/>
        <v>720</v>
      </c>
      <c r="M46" s="2">
        <f t="shared" si="21"/>
        <v>720</v>
      </c>
    </row>
    <row r="47" spans="1:13" ht="12.5" thickBot="1" x14ac:dyDescent="0.35">
      <c r="A47" s="8" t="s">
        <v>30</v>
      </c>
      <c r="B47" s="2">
        <f t="shared" ref="B47:M47" si="22">B40*$G$7*30</f>
        <v>3000</v>
      </c>
      <c r="C47" s="2">
        <f t="shared" si="22"/>
        <v>3000</v>
      </c>
      <c r="D47" s="2">
        <f t="shared" si="22"/>
        <v>3000</v>
      </c>
      <c r="E47" s="2">
        <f t="shared" si="22"/>
        <v>3000</v>
      </c>
      <c r="F47" s="2">
        <f t="shared" si="22"/>
        <v>3000</v>
      </c>
      <c r="G47" s="2">
        <f t="shared" si="22"/>
        <v>3000</v>
      </c>
      <c r="H47" s="2">
        <f t="shared" si="22"/>
        <v>3000</v>
      </c>
      <c r="I47" s="2">
        <f t="shared" si="22"/>
        <v>3000</v>
      </c>
      <c r="J47" s="2">
        <f t="shared" si="22"/>
        <v>3000</v>
      </c>
      <c r="K47" s="2">
        <f t="shared" si="22"/>
        <v>3000</v>
      </c>
      <c r="L47" s="2">
        <f t="shared" si="22"/>
        <v>3000</v>
      </c>
      <c r="M47" s="2">
        <f t="shared" si="22"/>
        <v>3000</v>
      </c>
    </row>
    <row r="48" spans="1:13" ht="12.5" thickBot="1" x14ac:dyDescent="0.35">
      <c r="A48" s="8"/>
      <c r="B48" s="70" t="s">
        <v>46</v>
      </c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2"/>
    </row>
    <row r="49" spans="1:14" x14ac:dyDescent="0.3">
      <c r="A49" s="8" t="s">
        <v>19</v>
      </c>
      <c r="B49" s="2">
        <f t="shared" ref="B49:M49" si="23">B40*$G$4*30</f>
        <v>3600</v>
      </c>
      <c r="C49" s="2">
        <f t="shared" si="23"/>
        <v>3600</v>
      </c>
      <c r="D49" s="2">
        <f t="shared" si="23"/>
        <v>3600</v>
      </c>
      <c r="E49" s="2">
        <f t="shared" si="23"/>
        <v>3600</v>
      </c>
      <c r="F49" s="2">
        <f t="shared" si="23"/>
        <v>3600</v>
      </c>
      <c r="G49" s="2">
        <f t="shared" si="23"/>
        <v>3600</v>
      </c>
      <c r="H49" s="2">
        <f t="shared" si="23"/>
        <v>3600</v>
      </c>
      <c r="I49" s="2">
        <f t="shared" si="23"/>
        <v>3600</v>
      </c>
      <c r="J49" s="2">
        <f t="shared" si="23"/>
        <v>3600</v>
      </c>
      <c r="K49" s="2">
        <f t="shared" si="23"/>
        <v>3600</v>
      </c>
      <c r="L49" s="2">
        <f t="shared" si="23"/>
        <v>3600</v>
      </c>
      <c r="M49" s="2">
        <f t="shared" si="23"/>
        <v>3600</v>
      </c>
    </row>
    <row r="50" spans="1:14" ht="12.5" thickBot="1" x14ac:dyDescent="0.35">
      <c r="A50" s="14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4" ht="12.5" thickBot="1" x14ac:dyDescent="0.35">
      <c r="B51" s="57" t="s">
        <v>47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9"/>
    </row>
    <row r="52" spans="1:14" x14ac:dyDescent="0.3">
      <c r="A52" s="8" t="s">
        <v>61</v>
      </c>
      <c r="B52" s="26">
        <v>0</v>
      </c>
      <c r="C52" s="26">
        <v>0</v>
      </c>
      <c r="D52" s="26">
        <v>0</v>
      </c>
      <c r="E52" s="26">
        <v>5</v>
      </c>
      <c r="F52" s="26">
        <v>10</v>
      </c>
      <c r="G52" s="26">
        <v>10</v>
      </c>
      <c r="H52" s="26">
        <v>10</v>
      </c>
      <c r="I52" s="26">
        <v>10</v>
      </c>
      <c r="J52" s="26">
        <v>5</v>
      </c>
      <c r="K52" s="26">
        <v>0</v>
      </c>
      <c r="L52" s="26">
        <v>0</v>
      </c>
      <c r="M52" s="26">
        <v>0</v>
      </c>
    </row>
    <row r="53" spans="1:14" x14ac:dyDescent="0.3">
      <c r="A53" s="8" t="s">
        <v>20</v>
      </c>
      <c r="B53" s="2">
        <f>$G$9*$G$10*B52</f>
        <v>0</v>
      </c>
      <c r="C53" s="2">
        <f t="shared" ref="C53:M53" si="24">$G$9*$G$10*C52</f>
        <v>0</v>
      </c>
      <c r="D53" s="2">
        <f t="shared" si="24"/>
        <v>0</v>
      </c>
      <c r="E53" s="2">
        <f t="shared" si="24"/>
        <v>2500</v>
      </c>
      <c r="F53" s="2">
        <f t="shared" si="24"/>
        <v>5000</v>
      </c>
      <c r="G53" s="2">
        <f t="shared" si="24"/>
        <v>5000</v>
      </c>
      <c r="H53" s="2">
        <f t="shared" si="24"/>
        <v>5000</v>
      </c>
      <c r="I53" s="2">
        <f t="shared" si="24"/>
        <v>5000</v>
      </c>
      <c r="J53" s="2">
        <f t="shared" si="24"/>
        <v>2500</v>
      </c>
      <c r="K53" s="2">
        <f t="shared" si="24"/>
        <v>0</v>
      </c>
      <c r="L53" s="2">
        <f t="shared" si="24"/>
        <v>0</v>
      </c>
      <c r="M53" s="2">
        <f t="shared" si="24"/>
        <v>0</v>
      </c>
    </row>
    <row r="54" spans="1:14" ht="12.5" thickBot="1" x14ac:dyDescent="0.35"/>
    <row r="55" spans="1:14" ht="12.5" thickBot="1" x14ac:dyDescent="0.35">
      <c r="B55" s="57" t="s">
        <v>44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9"/>
    </row>
    <row r="56" spans="1:14" x14ac:dyDescent="0.3">
      <c r="A56" s="8" t="s">
        <v>66</v>
      </c>
      <c r="B56" s="22">
        <f>B33</f>
        <v>5000</v>
      </c>
      <c r="C56" s="22">
        <f t="shared" ref="C56:M56" si="25">C33</f>
        <v>5000</v>
      </c>
      <c r="D56" s="22">
        <f t="shared" si="25"/>
        <v>5000</v>
      </c>
      <c r="E56" s="22">
        <f t="shared" si="25"/>
        <v>5000</v>
      </c>
      <c r="F56" s="22">
        <f t="shared" si="25"/>
        <v>5000</v>
      </c>
      <c r="G56" s="22">
        <f t="shared" si="25"/>
        <v>5000</v>
      </c>
      <c r="H56" s="22">
        <f t="shared" si="25"/>
        <v>5000</v>
      </c>
      <c r="I56" s="22">
        <f t="shared" si="25"/>
        <v>5000</v>
      </c>
      <c r="J56" s="22">
        <f t="shared" si="25"/>
        <v>5000</v>
      </c>
      <c r="K56" s="22">
        <f t="shared" si="25"/>
        <v>5000</v>
      </c>
      <c r="L56" s="22">
        <f t="shared" si="25"/>
        <v>5000</v>
      </c>
      <c r="M56" s="22">
        <f t="shared" si="25"/>
        <v>5000</v>
      </c>
    </row>
    <row r="60" spans="1:14" ht="12.5" hidden="1" customHeight="1" thickBot="1" x14ac:dyDescent="0.35">
      <c r="B60" s="57" t="s">
        <v>41</v>
      </c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5"/>
    </row>
    <row r="61" spans="1:14" hidden="1" x14ac:dyDescent="0.3">
      <c r="A61" s="6" t="s">
        <v>43</v>
      </c>
      <c r="B61" s="28">
        <f t="shared" ref="B61:M61" si="26">$B$4/1000</f>
        <v>3.5000000000000001E-3</v>
      </c>
      <c r="C61" s="28">
        <f t="shared" si="26"/>
        <v>3.5000000000000001E-3</v>
      </c>
      <c r="D61" s="28">
        <f t="shared" si="26"/>
        <v>3.5000000000000001E-3</v>
      </c>
      <c r="E61" s="28">
        <f t="shared" si="26"/>
        <v>3.5000000000000001E-3</v>
      </c>
      <c r="F61" s="28">
        <f t="shared" si="26"/>
        <v>3.5000000000000001E-3</v>
      </c>
      <c r="G61" s="28">
        <f t="shared" si="26"/>
        <v>3.5000000000000001E-3</v>
      </c>
      <c r="H61" s="28">
        <f t="shared" si="26"/>
        <v>3.5000000000000001E-3</v>
      </c>
      <c r="I61" s="28">
        <f t="shared" si="26"/>
        <v>3.5000000000000001E-3</v>
      </c>
      <c r="J61" s="28">
        <f t="shared" si="26"/>
        <v>3.5000000000000001E-3</v>
      </c>
      <c r="K61" s="28">
        <f t="shared" si="26"/>
        <v>3.5000000000000001E-3</v>
      </c>
      <c r="L61" s="28">
        <f t="shared" si="26"/>
        <v>3.5000000000000001E-3</v>
      </c>
      <c r="M61" s="28">
        <f t="shared" si="26"/>
        <v>3.5000000000000001E-3</v>
      </c>
    </row>
    <row r="62" spans="1:14" hidden="1" x14ac:dyDescent="0.3">
      <c r="A62" s="6" t="s">
        <v>42</v>
      </c>
      <c r="B62" s="6">
        <f t="shared" ref="B62:M62" si="27">B53+B49+B46+B47+B45+B42</f>
        <v>12000</v>
      </c>
      <c r="C62" s="6">
        <f t="shared" si="27"/>
        <v>12000</v>
      </c>
      <c r="D62" s="6">
        <f t="shared" si="27"/>
        <v>12000</v>
      </c>
      <c r="E62" s="6">
        <f t="shared" si="27"/>
        <v>14500</v>
      </c>
      <c r="F62" s="6">
        <f t="shared" si="27"/>
        <v>17000</v>
      </c>
      <c r="G62" s="6">
        <f t="shared" si="27"/>
        <v>17000</v>
      </c>
      <c r="H62" s="6">
        <f t="shared" si="27"/>
        <v>17000</v>
      </c>
      <c r="I62" s="6">
        <f t="shared" si="27"/>
        <v>17000</v>
      </c>
      <c r="J62" s="6">
        <f t="shared" si="27"/>
        <v>14500</v>
      </c>
      <c r="K62" s="6">
        <f t="shared" si="27"/>
        <v>12000</v>
      </c>
      <c r="L62" s="6">
        <f t="shared" si="27"/>
        <v>12000</v>
      </c>
      <c r="M62" s="6">
        <f t="shared" si="27"/>
        <v>12000</v>
      </c>
    </row>
    <row r="63" spans="1:14" hidden="1" x14ac:dyDescent="0.3">
      <c r="A63" s="6" t="s">
        <v>50</v>
      </c>
      <c r="B63" s="27">
        <f>B61*B62</f>
        <v>42</v>
      </c>
      <c r="C63" s="27">
        <f t="shared" ref="C63:M63" si="28">C61*C62</f>
        <v>42</v>
      </c>
      <c r="D63" s="27">
        <f t="shared" si="28"/>
        <v>42</v>
      </c>
      <c r="E63" s="27">
        <f t="shared" si="28"/>
        <v>50.75</v>
      </c>
      <c r="F63" s="27">
        <f t="shared" si="28"/>
        <v>59.5</v>
      </c>
      <c r="G63" s="27">
        <f t="shared" si="28"/>
        <v>59.5</v>
      </c>
      <c r="H63" s="27">
        <f t="shared" si="28"/>
        <v>59.5</v>
      </c>
      <c r="I63" s="27">
        <f t="shared" si="28"/>
        <v>59.5</v>
      </c>
      <c r="J63" s="27">
        <f t="shared" si="28"/>
        <v>50.75</v>
      </c>
      <c r="K63" s="27">
        <f t="shared" si="28"/>
        <v>42</v>
      </c>
      <c r="L63" s="27">
        <f t="shared" si="28"/>
        <v>42</v>
      </c>
      <c r="M63" s="27">
        <f t="shared" si="28"/>
        <v>42</v>
      </c>
      <c r="N63" s="31">
        <f>SUM(B63:M63)</f>
        <v>591.5</v>
      </c>
    </row>
    <row r="64" spans="1:14" hidden="1" x14ac:dyDescent="0.3">
      <c r="A64" s="6" t="s">
        <v>67</v>
      </c>
      <c r="B64" s="28">
        <f t="shared" ref="B64:M64" si="29">$B$5/1000</f>
        <v>6.0000000000000001E-3</v>
      </c>
      <c r="C64" s="28">
        <f t="shared" si="29"/>
        <v>6.0000000000000001E-3</v>
      </c>
      <c r="D64" s="28">
        <f t="shared" si="29"/>
        <v>6.0000000000000001E-3</v>
      </c>
      <c r="E64" s="28">
        <f t="shared" si="29"/>
        <v>6.0000000000000001E-3</v>
      </c>
      <c r="F64" s="28">
        <f t="shared" si="29"/>
        <v>6.0000000000000001E-3</v>
      </c>
      <c r="G64" s="28">
        <f t="shared" si="29"/>
        <v>6.0000000000000001E-3</v>
      </c>
      <c r="H64" s="28">
        <f t="shared" si="29"/>
        <v>6.0000000000000001E-3</v>
      </c>
      <c r="I64" s="28">
        <f t="shared" si="29"/>
        <v>6.0000000000000001E-3</v>
      </c>
      <c r="J64" s="28">
        <f t="shared" si="29"/>
        <v>6.0000000000000001E-3</v>
      </c>
      <c r="K64" s="28">
        <f t="shared" si="29"/>
        <v>6.0000000000000001E-3</v>
      </c>
      <c r="L64" s="28">
        <f t="shared" si="29"/>
        <v>6.0000000000000001E-3</v>
      </c>
      <c r="M64" s="28">
        <f t="shared" si="29"/>
        <v>6.0000000000000001E-3</v>
      </c>
    </row>
    <row r="65" spans="1:14" hidden="1" x14ac:dyDescent="0.3">
      <c r="A65" s="6" t="s">
        <v>53</v>
      </c>
      <c r="B65" s="6">
        <f>B42+B45+B47+B46+B49</f>
        <v>12000</v>
      </c>
      <c r="C65" s="6">
        <f t="shared" ref="C65:M65" si="30">C42+C43+C45+C47+C46+C49</f>
        <v>16981</v>
      </c>
      <c r="D65" s="6">
        <f t="shared" si="30"/>
        <v>16715</v>
      </c>
      <c r="E65" s="6">
        <f t="shared" si="30"/>
        <v>15651</v>
      </c>
      <c r="F65" s="6">
        <f t="shared" si="30"/>
        <v>12991</v>
      </c>
      <c r="G65" s="6">
        <f t="shared" si="30"/>
        <v>12040</v>
      </c>
      <c r="H65" s="6">
        <f t="shared" si="30"/>
        <v>12040</v>
      </c>
      <c r="I65" s="6">
        <f t="shared" si="30"/>
        <v>12326</v>
      </c>
      <c r="J65" s="6">
        <f t="shared" si="30"/>
        <v>14321</v>
      </c>
      <c r="K65" s="6">
        <f t="shared" si="30"/>
        <v>15385</v>
      </c>
      <c r="L65" s="6">
        <f t="shared" si="30"/>
        <v>14853</v>
      </c>
      <c r="M65" s="6">
        <f t="shared" si="30"/>
        <v>15784</v>
      </c>
    </row>
    <row r="66" spans="1:14" hidden="1" x14ac:dyDescent="0.3">
      <c r="A66" s="6" t="s">
        <v>70</v>
      </c>
      <c r="B66" s="24">
        <f t="shared" ref="B66:M66" si="31">B64*B65</f>
        <v>72</v>
      </c>
      <c r="C66" s="24">
        <f t="shared" si="31"/>
        <v>101.886</v>
      </c>
      <c r="D66" s="24">
        <f t="shared" si="31"/>
        <v>100.29</v>
      </c>
      <c r="E66" s="24">
        <f t="shared" si="31"/>
        <v>93.906000000000006</v>
      </c>
      <c r="F66" s="24">
        <f t="shared" si="31"/>
        <v>77.945999999999998</v>
      </c>
      <c r="G66" s="24">
        <f t="shared" si="31"/>
        <v>72.239999999999995</v>
      </c>
      <c r="H66" s="24">
        <f t="shared" si="31"/>
        <v>72.239999999999995</v>
      </c>
      <c r="I66" s="24">
        <f t="shared" si="31"/>
        <v>73.956000000000003</v>
      </c>
      <c r="J66" s="24">
        <f t="shared" si="31"/>
        <v>85.926000000000002</v>
      </c>
      <c r="K66" s="24">
        <f t="shared" si="31"/>
        <v>92.31</v>
      </c>
      <c r="L66" s="24">
        <f t="shared" si="31"/>
        <v>89.117999999999995</v>
      </c>
      <c r="M66" s="24">
        <f t="shared" si="31"/>
        <v>94.704000000000008</v>
      </c>
      <c r="N66" s="31">
        <f>SUM(B66:M66)</f>
        <v>1026.5219999999999</v>
      </c>
    </row>
    <row r="67" spans="1:14" hidden="1" x14ac:dyDescent="0.3">
      <c r="A67" s="29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1" t="s">
        <v>68</v>
      </c>
      <c r="N67" s="31">
        <f>N63+N66</f>
        <v>1618.0219999999999</v>
      </c>
    </row>
    <row r="68" spans="1:14" ht="12.5" hidden="1" thickBot="1" x14ac:dyDescent="0.35"/>
    <row r="69" spans="1:14" ht="12.5" hidden="1" customHeight="1" thickBot="1" x14ac:dyDescent="0.35">
      <c r="B69" s="57" t="s">
        <v>45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5"/>
    </row>
    <row r="70" spans="1:14" hidden="1" x14ac:dyDescent="0.3">
      <c r="A70" s="6" t="s">
        <v>43</v>
      </c>
      <c r="B70" s="28">
        <f t="shared" ref="B70:M70" si="32">$B$4/1000</f>
        <v>3.5000000000000001E-3</v>
      </c>
      <c r="C70" s="28">
        <f t="shared" si="32"/>
        <v>3.5000000000000001E-3</v>
      </c>
      <c r="D70" s="28">
        <f t="shared" si="32"/>
        <v>3.5000000000000001E-3</v>
      </c>
      <c r="E70" s="28">
        <f t="shared" si="32"/>
        <v>3.5000000000000001E-3</v>
      </c>
      <c r="F70" s="28">
        <f t="shared" si="32"/>
        <v>3.5000000000000001E-3</v>
      </c>
      <c r="G70" s="28">
        <f t="shared" si="32"/>
        <v>3.5000000000000001E-3</v>
      </c>
      <c r="H70" s="28">
        <f t="shared" si="32"/>
        <v>3.5000000000000001E-3</v>
      </c>
      <c r="I70" s="28">
        <f t="shared" si="32"/>
        <v>3.5000000000000001E-3</v>
      </c>
      <c r="J70" s="28">
        <f t="shared" si="32"/>
        <v>3.5000000000000001E-3</v>
      </c>
      <c r="K70" s="28">
        <f t="shared" si="32"/>
        <v>3.5000000000000001E-3</v>
      </c>
      <c r="L70" s="28">
        <f t="shared" si="32"/>
        <v>3.5000000000000001E-3</v>
      </c>
      <c r="M70" s="28">
        <f t="shared" si="32"/>
        <v>3.5000000000000001E-3</v>
      </c>
    </row>
    <row r="71" spans="1:14" hidden="1" x14ac:dyDescent="0.3">
      <c r="A71" s="6" t="s">
        <v>42</v>
      </c>
      <c r="B71" s="6">
        <f t="shared" ref="B71:M71" si="33">B42+B43</f>
        <v>5474</v>
      </c>
      <c r="C71" s="6">
        <f t="shared" si="33"/>
        <v>5341</v>
      </c>
      <c r="D71" s="6">
        <f t="shared" si="33"/>
        <v>5075</v>
      </c>
      <c r="E71" s="6">
        <f t="shared" si="33"/>
        <v>4011</v>
      </c>
      <c r="F71" s="6">
        <f t="shared" si="33"/>
        <v>1351</v>
      </c>
      <c r="G71" s="6">
        <f t="shared" si="33"/>
        <v>400</v>
      </c>
      <c r="H71" s="6">
        <f t="shared" si="33"/>
        <v>400</v>
      </c>
      <c r="I71" s="6">
        <f t="shared" si="33"/>
        <v>686</v>
      </c>
      <c r="J71" s="6">
        <f t="shared" si="33"/>
        <v>2681</v>
      </c>
      <c r="K71" s="6">
        <f t="shared" si="33"/>
        <v>3745</v>
      </c>
      <c r="L71" s="6">
        <f t="shared" si="33"/>
        <v>3213</v>
      </c>
      <c r="M71" s="6">
        <f t="shared" si="33"/>
        <v>4144</v>
      </c>
    </row>
    <row r="72" spans="1:14" hidden="1" x14ac:dyDescent="0.3">
      <c r="A72" s="6" t="s">
        <v>50</v>
      </c>
      <c r="B72" s="27">
        <f>B70*B71</f>
        <v>19.158999999999999</v>
      </c>
      <c r="C72" s="27">
        <f t="shared" ref="C72:M72" si="34">C70*C71</f>
        <v>18.6935</v>
      </c>
      <c r="D72" s="27">
        <f t="shared" si="34"/>
        <v>17.762499999999999</v>
      </c>
      <c r="E72" s="27">
        <f t="shared" si="34"/>
        <v>14.038500000000001</v>
      </c>
      <c r="F72" s="27">
        <f t="shared" si="34"/>
        <v>4.7285000000000004</v>
      </c>
      <c r="G72" s="27">
        <f t="shared" si="34"/>
        <v>1.4000000000000001</v>
      </c>
      <c r="H72" s="27">
        <f t="shared" si="34"/>
        <v>1.4000000000000001</v>
      </c>
      <c r="I72" s="27">
        <f t="shared" si="34"/>
        <v>2.4010000000000002</v>
      </c>
      <c r="J72" s="27">
        <f t="shared" si="34"/>
        <v>9.3834999999999997</v>
      </c>
      <c r="K72" s="27">
        <f t="shared" si="34"/>
        <v>13.1075</v>
      </c>
      <c r="L72" s="27">
        <f t="shared" si="34"/>
        <v>11.2455</v>
      </c>
      <c r="M72" s="27">
        <f t="shared" si="34"/>
        <v>14.504</v>
      </c>
      <c r="N72" s="32">
        <f>SUM(B72:M72)</f>
        <v>127.82350000000001</v>
      </c>
    </row>
    <row r="73" spans="1:14" hidden="1" x14ac:dyDescent="0.3">
      <c r="A73" s="6" t="s">
        <v>67</v>
      </c>
      <c r="B73" s="28">
        <f>$B$5/1000</f>
        <v>6.0000000000000001E-3</v>
      </c>
      <c r="C73" s="28">
        <f t="shared" ref="C73:M73" si="35">$B$5/1000</f>
        <v>6.0000000000000001E-3</v>
      </c>
      <c r="D73" s="28">
        <f t="shared" si="35"/>
        <v>6.0000000000000001E-3</v>
      </c>
      <c r="E73" s="28">
        <f t="shared" si="35"/>
        <v>6.0000000000000001E-3</v>
      </c>
      <c r="F73" s="28">
        <f t="shared" si="35"/>
        <v>6.0000000000000001E-3</v>
      </c>
      <c r="G73" s="28">
        <f t="shared" si="35"/>
        <v>6.0000000000000001E-3</v>
      </c>
      <c r="H73" s="28">
        <f t="shared" si="35"/>
        <v>6.0000000000000001E-3</v>
      </c>
      <c r="I73" s="28">
        <f t="shared" si="35"/>
        <v>6.0000000000000001E-3</v>
      </c>
      <c r="J73" s="28">
        <f t="shared" si="35"/>
        <v>6.0000000000000001E-3</v>
      </c>
      <c r="K73" s="28">
        <f t="shared" si="35"/>
        <v>6.0000000000000001E-3</v>
      </c>
      <c r="L73" s="28">
        <f t="shared" si="35"/>
        <v>6.0000000000000001E-3</v>
      </c>
      <c r="M73" s="28">
        <f t="shared" si="35"/>
        <v>6.0000000000000001E-3</v>
      </c>
      <c r="N73" s="23"/>
    </row>
    <row r="74" spans="1:14" hidden="1" x14ac:dyDescent="0.3">
      <c r="A74" s="6" t="s">
        <v>53</v>
      </c>
      <c r="B74" s="6">
        <f>(B50+B53+B54+B56+B57)*0.1</f>
        <v>500</v>
      </c>
      <c r="C74" s="6">
        <f t="shared" ref="C74:M74" si="36">(C50+C53+C54+C56+C57)*0.1</f>
        <v>500</v>
      </c>
      <c r="D74" s="6">
        <f t="shared" si="36"/>
        <v>500</v>
      </c>
      <c r="E74" s="6">
        <f t="shared" si="36"/>
        <v>750</v>
      </c>
      <c r="F74" s="6">
        <f t="shared" si="36"/>
        <v>1000</v>
      </c>
      <c r="G74" s="6">
        <f t="shared" si="36"/>
        <v>1000</v>
      </c>
      <c r="H74" s="6">
        <f t="shared" si="36"/>
        <v>1000</v>
      </c>
      <c r="I74" s="6">
        <f t="shared" si="36"/>
        <v>1000</v>
      </c>
      <c r="J74" s="6">
        <f t="shared" si="36"/>
        <v>750</v>
      </c>
      <c r="K74" s="6">
        <f t="shared" si="36"/>
        <v>500</v>
      </c>
      <c r="L74" s="6">
        <f t="shared" si="36"/>
        <v>500</v>
      </c>
      <c r="M74" s="6">
        <f t="shared" si="36"/>
        <v>500</v>
      </c>
    </row>
    <row r="75" spans="1:14" hidden="1" x14ac:dyDescent="0.3">
      <c r="A75" s="6" t="s">
        <v>70</v>
      </c>
      <c r="B75" s="24">
        <f>B73*B74</f>
        <v>3</v>
      </c>
      <c r="C75" s="24">
        <f t="shared" ref="C75:M75" si="37">C73*C74</f>
        <v>3</v>
      </c>
      <c r="D75" s="24">
        <f t="shared" si="37"/>
        <v>3</v>
      </c>
      <c r="E75" s="24">
        <f t="shared" si="37"/>
        <v>4.5</v>
      </c>
      <c r="F75" s="24">
        <f t="shared" si="37"/>
        <v>6</v>
      </c>
      <c r="G75" s="24">
        <f t="shared" si="37"/>
        <v>6</v>
      </c>
      <c r="H75" s="24">
        <f t="shared" si="37"/>
        <v>6</v>
      </c>
      <c r="I75" s="24">
        <f t="shared" si="37"/>
        <v>6</v>
      </c>
      <c r="J75" s="24">
        <f t="shared" si="37"/>
        <v>4.5</v>
      </c>
      <c r="K75" s="24">
        <f t="shared" si="37"/>
        <v>3</v>
      </c>
      <c r="L75" s="24">
        <f t="shared" si="37"/>
        <v>3</v>
      </c>
      <c r="M75" s="24">
        <f t="shared" si="37"/>
        <v>3</v>
      </c>
      <c r="N75" s="32">
        <f>SUM(B75:M75)</f>
        <v>51</v>
      </c>
    </row>
    <row r="76" spans="1:14" hidden="1" x14ac:dyDescent="0.3">
      <c r="A76" s="6" t="s">
        <v>69</v>
      </c>
      <c r="B76" s="27">
        <v>20</v>
      </c>
      <c r="C76" s="27">
        <v>20</v>
      </c>
      <c r="D76" s="27">
        <v>20</v>
      </c>
      <c r="E76" s="27">
        <v>20</v>
      </c>
      <c r="F76" s="27">
        <v>20</v>
      </c>
      <c r="G76" s="27">
        <v>20</v>
      </c>
      <c r="H76" s="27">
        <v>20</v>
      </c>
      <c r="I76" s="27">
        <v>20</v>
      </c>
      <c r="J76" s="27">
        <v>20</v>
      </c>
      <c r="K76" s="27">
        <v>20</v>
      </c>
      <c r="L76" s="27">
        <v>20</v>
      </c>
      <c r="M76" s="27">
        <v>20</v>
      </c>
      <c r="N76" s="32">
        <f>SUM(B76:M76)</f>
        <v>240</v>
      </c>
    </row>
    <row r="77" spans="1:14" hidden="1" x14ac:dyDescent="0.3">
      <c r="M77" s="1" t="s">
        <v>68</v>
      </c>
      <c r="N77" s="32">
        <f>N72+N75+N76</f>
        <v>418.82350000000002</v>
      </c>
    </row>
    <row r="78" spans="1:14" hidden="1" x14ac:dyDescent="0.3"/>
    <row r="82" spans="1:21" x14ac:dyDescent="0.3">
      <c r="A82" s="6" t="s">
        <v>74</v>
      </c>
      <c r="B82" s="6">
        <v>1</v>
      </c>
      <c r="C82" s="6">
        <v>2</v>
      </c>
      <c r="D82" s="6">
        <v>3</v>
      </c>
      <c r="E82" s="6">
        <v>4</v>
      </c>
      <c r="F82" s="6">
        <v>5</v>
      </c>
      <c r="G82" s="6">
        <v>6</v>
      </c>
      <c r="H82" s="6">
        <v>7</v>
      </c>
      <c r="I82" s="6">
        <v>8</v>
      </c>
    </row>
    <row r="83" spans="1:21" x14ac:dyDescent="0.3">
      <c r="A83" s="6" t="s">
        <v>75</v>
      </c>
      <c r="B83" s="6">
        <f>G6*30</f>
        <v>90</v>
      </c>
      <c r="C83" s="6">
        <f t="shared" ref="C83:I83" si="38">$B83*C82</f>
        <v>180</v>
      </c>
      <c r="D83" s="6">
        <f t="shared" si="38"/>
        <v>270</v>
      </c>
      <c r="E83" s="6">
        <f t="shared" si="38"/>
        <v>360</v>
      </c>
      <c r="F83" s="6">
        <f t="shared" si="38"/>
        <v>450</v>
      </c>
      <c r="G83" s="6">
        <f t="shared" si="38"/>
        <v>540</v>
      </c>
      <c r="H83" s="6">
        <f t="shared" si="38"/>
        <v>630</v>
      </c>
      <c r="I83" s="6">
        <f t="shared" si="38"/>
        <v>720</v>
      </c>
    </row>
    <row r="84" spans="1:21" x14ac:dyDescent="0.3">
      <c r="A84" s="6" t="s">
        <v>76</v>
      </c>
      <c r="B84" s="6">
        <f>(G5+G7+G8)*30</f>
        <v>2010</v>
      </c>
      <c r="C84" s="6">
        <f t="shared" ref="C84:I84" si="39">$B84*C82</f>
        <v>4020</v>
      </c>
      <c r="D84" s="6">
        <f t="shared" si="39"/>
        <v>6030</v>
      </c>
      <c r="E84" s="6">
        <f t="shared" si="39"/>
        <v>8040</v>
      </c>
      <c r="F84" s="6">
        <f t="shared" si="39"/>
        <v>10050</v>
      </c>
      <c r="G84" s="6">
        <f t="shared" si="39"/>
        <v>12060</v>
      </c>
      <c r="H84" s="6">
        <f t="shared" si="39"/>
        <v>14070</v>
      </c>
      <c r="I84" s="6">
        <f t="shared" si="39"/>
        <v>16080</v>
      </c>
    </row>
    <row r="85" spans="1:21" x14ac:dyDescent="0.3">
      <c r="A85" s="6" t="s">
        <v>77</v>
      </c>
      <c r="B85" s="6">
        <f>G4*30</f>
        <v>900</v>
      </c>
      <c r="C85" s="6">
        <f t="shared" ref="C85:I85" si="40">$B85*C82</f>
        <v>1800</v>
      </c>
      <c r="D85" s="6">
        <f t="shared" si="40"/>
        <v>2700</v>
      </c>
      <c r="E85" s="6">
        <f t="shared" si="40"/>
        <v>3600</v>
      </c>
      <c r="F85" s="6">
        <f t="shared" si="40"/>
        <v>4500</v>
      </c>
      <c r="G85" s="6">
        <f t="shared" si="40"/>
        <v>5400</v>
      </c>
      <c r="H85" s="6">
        <f t="shared" si="40"/>
        <v>6300</v>
      </c>
      <c r="I85" s="6">
        <f t="shared" si="40"/>
        <v>7200</v>
      </c>
    </row>
    <row r="88" spans="1:21" x14ac:dyDescent="0.3">
      <c r="A88" s="2" t="s">
        <v>22</v>
      </c>
      <c r="B88" s="2">
        <v>30</v>
      </c>
      <c r="E88" s="55" t="s">
        <v>82</v>
      </c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</row>
    <row r="89" spans="1:21" x14ac:dyDescent="0.3">
      <c r="A89" s="2" t="s">
        <v>23</v>
      </c>
      <c r="B89" s="2">
        <v>6</v>
      </c>
      <c r="D89" s="2" t="s">
        <v>74</v>
      </c>
      <c r="E89" s="6">
        <v>80</v>
      </c>
      <c r="F89" s="6">
        <v>90</v>
      </c>
      <c r="G89" s="6">
        <v>100</v>
      </c>
      <c r="H89" s="6">
        <v>110</v>
      </c>
      <c r="I89" s="6">
        <v>120</v>
      </c>
      <c r="J89" s="6">
        <v>130</v>
      </c>
      <c r="K89" s="6">
        <v>140</v>
      </c>
      <c r="L89" s="6">
        <v>150</v>
      </c>
      <c r="M89" s="6">
        <v>160</v>
      </c>
      <c r="N89" s="6">
        <v>170</v>
      </c>
      <c r="O89" s="6">
        <v>180</v>
      </c>
      <c r="P89" s="6">
        <v>190</v>
      </c>
      <c r="Q89" s="6">
        <v>200</v>
      </c>
      <c r="S89" s="1" t="s">
        <v>79</v>
      </c>
      <c r="T89" s="1" t="s">
        <v>80</v>
      </c>
      <c r="U89" s="1" t="s">
        <v>81</v>
      </c>
    </row>
    <row r="90" spans="1:21" x14ac:dyDescent="0.3">
      <c r="A90" s="2" t="s">
        <v>24</v>
      </c>
      <c r="B90" s="2">
        <v>3</v>
      </c>
      <c r="D90" s="2">
        <v>2</v>
      </c>
      <c r="E90" s="39">
        <v>0.83</v>
      </c>
      <c r="F90" s="39">
        <v>0.86</v>
      </c>
      <c r="G90" s="39">
        <v>0.89</v>
      </c>
      <c r="H90" s="39">
        <v>0.91</v>
      </c>
      <c r="I90" s="39">
        <v>0.93</v>
      </c>
      <c r="J90" s="39">
        <v>0.94</v>
      </c>
      <c r="K90" s="39">
        <v>0.95</v>
      </c>
      <c r="L90" s="39">
        <v>0.95</v>
      </c>
      <c r="M90" s="39">
        <v>0.96</v>
      </c>
      <c r="N90" s="39">
        <v>0.97</v>
      </c>
      <c r="O90" s="39">
        <v>0.97</v>
      </c>
      <c r="P90" s="39">
        <v>0.97</v>
      </c>
      <c r="Q90" s="39">
        <v>0.97</v>
      </c>
      <c r="S90" s="38">
        <v>4000</v>
      </c>
      <c r="T90" s="38">
        <v>5000</v>
      </c>
      <c r="U90" s="1">
        <v>5000</v>
      </c>
    </row>
    <row r="91" spans="1:21" x14ac:dyDescent="0.3">
      <c r="A91" s="2" t="s">
        <v>25</v>
      </c>
      <c r="B91" s="2">
        <v>25</v>
      </c>
      <c r="D91" s="2">
        <v>3</v>
      </c>
      <c r="E91" s="39">
        <v>0.72</v>
      </c>
      <c r="F91" s="39">
        <v>0.75</v>
      </c>
      <c r="G91" s="39">
        <v>0.78</v>
      </c>
      <c r="H91" s="39">
        <v>0.81</v>
      </c>
      <c r="I91" s="39">
        <v>0.83</v>
      </c>
      <c r="J91" s="39">
        <v>0.85</v>
      </c>
      <c r="K91" s="39">
        <v>0.86</v>
      </c>
      <c r="L91" s="39">
        <v>0.88</v>
      </c>
      <c r="M91" s="39">
        <v>0.9</v>
      </c>
      <c r="N91" s="39">
        <v>0.91</v>
      </c>
      <c r="O91" s="39">
        <v>0.92</v>
      </c>
      <c r="P91" s="39">
        <v>0.93</v>
      </c>
      <c r="Q91" s="39">
        <v>0.94</v>
      </c>
      <c r="S91" s="38">
        <v>6000</v>
      </c>
      <c r="T91" s="38">
        <v>5000</v>
      </c>
      <c r="U91" s="38">
        <v>5000</v>
      </c>
    </row>
    <row r="92" spans="1:21" x14ac:dyDescent="0.3">
      <c r="A92" s="2" t="s">
        <v>26</v>
      </c>
      <c r="B92" s="2">
        <v>36</v>
      </c>
      <c r="D92" s="2">
        <v>4</v>
      </c>
      <c r="E92" s="39">
        <v>0.63</v>
      </c>
      <c r="F92" s="39">
        <v>0.66</v>
      </c>
      <c r="G92" s="39">
        <v>0.68</v>
      </c>
      <c r="H92" s="39">
        <v>0.7</v>
      </c>
      <c r="I92" s="39">
        <v>0.72</v>
      </c>
      <c r="J92" s="39">
        <v>0.73</v>
      </c>
      <c r="K92" s="39">
        <v>0.74</v>
      </c>
      <c r="L92" s="39">
        <v>0.76</v>
      </c>
      <c r="M92" s="39">
        <v>0.77</v>
      </c>
      <c r="N92" s="39">
        <v>0.79</v>
      </c>
      <c r="O92" s="39">
        <v>0.8</v>
      </c>
      <c r="P92" s="39">
        <v>0.8</v>
      </c>
      <c r="Q92" s="39">
        <v>0.8</v>
      </c>
      <c r="S92" s="38">
        <v>6000</v>
      </c>
      <c r="T92" s="38">
        <v>5000</v>
      </c>
      <c r="U92" s="38">
        <v>5000</v>
      </c>
    </row>
    <row r="93" spans="1:21" x14ac:dyDescent="0.3">
      <c r="D93" s="2">
        <v>5</v>
      </c>
      <c r="E93" s="39">
        <v>0.56999999999999995</v>
      </c>
      <c r="F93" s="39">
        <v>0.59</v>
      </c>
      <c r="G93" s="39">
        <v>0.61</v>
      </c>
      <c r="H93" s="39">
        <v>0.64</v>
      </c>
      <c r="I93" s="39">
        <v>0.66</v>
      </c>
      <c r="J93" s="39">
        <v>0.67</v>
      </c>
      <c r="K93" s="39">
        <v>0.69</v>
      </c>
      <c r="L93" s="39">
        <v>0.7</v>
      </c>
      <c r="M93" s="39">
        <v>0.71</v>
      </c>
      <c r="N93" s="39">
        <v>0.72</v>
      </c>
      <c r="O93" s="39">
        <v>0.73</v>
      </c>
      <c r="P93" s="39">
        <v>0.74</v>
      </c>
      <c r="Q93" s="39">
        <v>0.75</v>
      </c>
      <c r="S93" s="38">
        <v>8000</v>
      </c>
      <c r="T93" s="38">
        <v>5000</v>
      </c>
      <c r="U93" s="38">
        <v>5000</v>
      </c>
    </row>
    <row r="94" spans="1:21" x14ac:dyDescent="0.3">
      <c r="D94" s="2">
        <v>6</v>
      </c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>
        <v>0.65</v>
      </c>
      <c r="Q94" s="39">
        <v>0.66</v>
      </c>
      <c r="S94" s="38">
        <v>12000</v>
      </c>
      <c r="T94" s="38">
        <v>6000</v>
      </c>
      <c r="U94" s="38">
        <v>5000</v>
      </c>
    </row>
    <row r="123" spans="8:11" x14ac:dyDescent="0.3">
      <c r="H123" s="47"/>
      <c r="I123" s="47"/>
      <c r="J123" s="47">
        <v>10</v>
      </c>
      <c r="K123" s="47" t="s">
        <v>117</v>
      </c>
    </row>
    <row r="124" spans="8:11" x14ac:dyDescent="0.3">
      <c r="H124" s="47" t="s">
        <v>118</v>
      </c>
      <c r="I124" s="48">
        <v>0.03</v>
      </c>
      <c r="J124" s="47">
        <f>I124*$J$123</f>
        <v>0.3</v>
      </c>
      <c r="K124" s="47" t="s">
        <v>117</v>
      </c>
    </row>
    <row r="125" spans="8:11" x14ac:dyDescent="0.3">
      <c r="H125" s="47" t="s">
        <v>114</v>
      </c>
      <c r="I125" s="48">
        <f>36%+25%+6%</f>
        <v>0.66999999999999993</v>
      </c>
      <c r="J125" s="47">
        <f t="shared" ref="J125:J127" si="41">I125*$J$123</f>
        <v>6.6999999999999993</v>
      </c>
      <c r="K125" s="47" t="s">
        <v>117</v>
      </c>
    </row>
    <row r="126" spans="8:11" x14ac:dyDescent="0.3">
      <c r="H126" s="47" t="s">
        <v>115</v>
      </c>
      <c r="I126" s="48">
        <v>0.3</v>
      </c>
      <c r="J126" s="47">
        <f t="shared" si="41"/>
        <v>3</v>
      </c>
      <c r="K126" s="47" t="s">
        <v>117</v>
      </c>
    </row>
    <row r="127" spans="8:11" x14ac:dyDescent="0.3">
      <c r="H127" s="47" t="s">
        <v>116</v>
      </c>
      <c r="I127" s="49">
        <v>1</v>
      </c>
      <c r="J127" s="47">
        <f t="shared" si="41"/>
        <v>10</v>
      </c>
      <c r="K127" s="47" t="s">
        <v>117</v>
      </c>
    </row>
    <row r="129" spans="8:14" x14ac:dyDescent="0.3">
      <c r="I129" s="1" t="s">
        <v>119</v>
      </c>
    </row>
    <row r="130" spans="8:14" x14ac:dyDescent="0.3">
      <c r="J130" s="1" t="s">
        <v>130</v>
      </c>
    </row>
    <row r="131" spans="8:14" ht="12.5" thickBot="1" x14ac:dyDescent="0.35"/>
    <row r="132" spans="8:14" ht="12.5" thickBot="1" x14ac:dyDescent="0.35">
      <c r="H132" s="50" t="s">
        <v>120</v>
      </c>
      <c r="I132" s="51" t="s">
        <v>121</v>
      </c>
      <c r="J132" s="51">
        <v>400</v>
      </c>
      <c r="K132" s="51" t="s">
        <v>122</v>
      </c>
    </row>
    <row r="133" spans="8:14" ht="12.5" thickBot="1" x14ac:dyDescent="0.35">
      <c r="H133" s="52" t="s">
        <v>118</v>
      </c>
      <c r="I133" s="53">
        <v>0.03</v>
      </c>
      <c r="J133" s="54">
        <f>J132*I133</f>
        <v>12</v>
      </c>
      <c r="K133" s="54" t="s">
        <v>123</v>
      </c>
    </row>
    <row r="134" spans="8:14" ht="12.5" thickBot="1" x14ac:dyDescent="0.35">
      <c r="H134" s="52" t="s">
        <v>124</v>
      </c>
      <c r="I134" s="53">
        <v>0.67</v>
      </c>
      <c r="J134" s="54">
        <f>J132*I134</f>
        <v>268</v>
      </c>
      <c r="K134" s="54" t="s">
        <v>125</v>
      </c>
    </row>
    <row r="135" spans="8:14" ht="12.5" thickBot="1" x14ac:dyDescent="0.35">
      <c r="H135" s="52" t="s">
        <v>126</v>
      </c>
      <c r="I135" s="53">
        <v>0.3</v>
      </c>
      <c r="J135" s="54">
        <f>J132*I135</f>
        <v>120</v>
      </c>
      <c r="K135" s="54" t="s">
        <v>127</v>
      </c>
    </row>
    <row r="136" spans="8:14" ht="12.5" thickBot="1" x14ac:dyDescent="0.35">
      <c r="H136" s="52" t="s">
        <v>128</v>
      </c>
      <c r="I136" s="53">
        <v>1</v>
      </c>
      <c r="J136" s="54">
        <f>J132*I136</f>
        <v>400</v>
      </c>
      <c r="K136" s="54" t="s">
        <v>129</v>
      </c>
      <c r="N136" s="1" t="s">
        <v>134</v>
      </c>
    </row>
    <row r="137" spans="8:14" x14ac:dyDescent="0.3">
      <c r="N137" s="1" t="s">
        <v>135</v>
      </c>
    </row>
    <row r="138" spans="8:14" x14ac:dyDescent="0.3">
      <c r="I138" s="1" t="s">
        <v>133</v>
      </c>
      <c r="J138" s="1" t="s">
        <v>131</v>
      </c>
    </row>
    <row r="139" spans="8:14" x14ac:dyDescent="0.3">
      <c r="I139" s="1" t="s">
        <v>122</v>
      </c>
      <c r="J139" s="1" t="s">
        <v>132</v>
      </c>
    </row>
  </sheetData>
  <mergeCells count="15">
    <mergeCell ref="E88:Q88"/>
    <mergeCell ref="D9:F9"/>
    <mergeCell ref="B55:M55"/>
    <mergeCell ref="D4:F4"/>
    <mergeCell ref="D5:F5"/>
    <mergeCell ref="D6:F6"/>
    <mergeCell ref="D7:F7"/>
    <mergeCell ref="D8:F8"/>
    <mergeCell ref="D10:F10"/>
    <mergeCell ref="B60:M60"/>
    <mergeCell ref="B69:M69"/>
    <mergeCell ref="B41:M41"/>
    <mergeCell ref="B44:M44"/>
    <mergeCell ref="B48:M48"/>
    <mergeCell ref="B51:M5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5"/>
  <sheetViews>
    <sheetView topLeftCell="A104" zoomScale="110" zoomScaleNormal="110" workbookViewId="0">
      <selection activeCell="A96" sqref="A96"/>
    </sheetView>
  </sheetViews>
  <sheetFormatPr defaultRowHeight="12" x14ac:dyDescent="0.3"/>
  <cols>
    <col min="1" max="1" width="47.54296875" style="1" customWidth="1"/>
    <col min="2" max="5" width="8.7265625" style="1"/>
    <col min="6" max="6" width="9.90625" style="1" customWidth="1"/>
    <col min="7" max="7" width="10.26953125" style="1" customWidth="1"/>
    <col min="8" max="9" width="8.7265625" style="1"/>
    <col min="10" max="10" width="9.453125" style="1" customWidth="1"/>
    <col min="11" max="11" width="10.26953125" style="1" bestFit="1" customWidth="1"/>
    <col min="12" max="16384" width="8.7265625" style="1"/>
  </cols>
  <sheetData>
    <row r="2" spans="1:20" x14ac:dyDescent="0.3">
      <c r="A2" s="2" t="s">
        <v>87</v>
      </c>
      <c r="B2" s="6">
        <v>350</v>
      </c>
    </row>
    <row r="3" spans="1:20" x14ac:dyDescent="0.3">
      <c r="A3" s="3" t="s">
        <v>13</v>
      </c>
      <c r="B3" s="6">
        <v>1000</v>
      </c>
    </row>
    <row r="4" spans="1:20" ht="12" customHeight="1" x14ac:dyDescent="0.3">
      <c r="A4" s="3" t="s">
        <v>109</v>
      </c>
      <c r="B4" s="6">
        <v>1000</v>
      </c>
      <c r="D4" s="73" t="s">
        <v>92</v>
      </c>
      <c r="E4" s="73"/>
      <c r="F4" s="73"/>
      <c r="G4" s="44" t="s">
        <v>99</v>
      </c>
      <c r="H4" s="44" t="s">
        <v>103</v>
      </c>
      <c r="I4" s="44" t="s">
        <v>104</v>
      </c>
      <c r="J4" s="43" t="s">
        <v>86</v>
      </c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1:20" x14ac:dyDescent="0.3">
      <c r="A5" s="3" t="s">
        <v>51</v>
      </c>
      <c r="B5" s="25">
        <v>3.5</v>
      </c>
      <c r="D5" s="56" t="s">
        <v>88</v>
      </c>
      <c r="E5" s="56"/>
      <c r="F5" s="56"/>
      <c r="G5" s="2">
        <v>2</v>
      </c>
      <c r="H5" s="2">
        <f>G5*25</f>
        <v>50</v>
      </c>
      <c r="I5" s="45">
        <f>H5/1000</f>
        <v>0.05</v>
      </c>
    </row>
    <row r="6" spans="1:20" x14ac:dyDescent="0.3">
      <c r="A6" s="3" t="s">
        <v>52</v>
      </c>
      <c r="B6" s="25">
        <v>6</v>
      </c>
      <c r="D6" s="74" t="s">
        <v>89</v>
      </c>
      <c r="E6" s="75"/>
      <c r="F6" s="76"/>
      <c r="G6" s="2">
        <v>9</v>
      </c>
      <c r="H6" s="2">
        <f>G6*25</f>
        <v>225</v>
      </c>
      <c r="I6" s="45">
        <f>H6/1000</f>
        <v>0.22500000000000001</v>
      </c>
    </row>
    <row r="7" spans="1:20" x14ac:dyDescent="0.3">
      <c r="A7" s="2" t="s">
        <v>15</v>
      </c>
      <c r="B7" s="6">
        <v>100000</v>
      </c>
      <c r="D7" s="77" t="s">
        <v>90</v>
      </c>
      <c r="E7" s="78"/>
      <c r="F7" s="79"/>
      <c r="G7" s="2">
        <v>3</v>
      </c>
      <c r="H7" s="2">
        <f>G7*25</f>
        <v>75</v>
      </c>
      <c r="I7" s="45">
        <f>H7/1000</f>
        <v>7.4999999999999997E-2</v>
      </c>
    </row>
    <row r="8" spans="1:20" x14ac:dyDescent="0.3">
      <c r="A8" s="2" t="s">
        <v>16</v>
      </c>
      <c r="B8" s="6">
        <v>100000</v>
      </c>
      <c r="D8" s="77" t="s">
        <v>91</v>
      </c>
      <c r="E8" s="78"/>
      <c r="F8" s="79"/>
      <c r="G8" s="2">
        <v>1</v>
      </c>
      <c r="H8" s="2">
        <f>G8*25</f>
        <v>25</v>
      </c>
      <c r="I8" s="45">
        <f>H8/1000</f>
        <v>2.5000000000000001E-2</v>
      </c>
    </row>
    <row r="9" spans="1:20" x14ac:dyDescent="0.3">
      <c r="A9" s="2" t="s">
        <v>17</v>
      </c>
      <c r="B9" s="6">
        <v>40000</v>
      </c>
      <c r="D9" s="33"/>
      <c r="E9" s="33"/>
      <c r="F9" s="42" t="s">
        <v>68</v>
      </c>
      <c r="G9" s="46">
        <f>SUM(G5:G8)</f>
        <v>15</v>
      </c>
      <c r="H9" s="46">
        <f>SUM(H5:H8)</f>
        <v>375</v>
      </c>
      <c r="I9" s="46">
        <f>SUM(I5:I8)</f>
        <v>0.37500000000000006</v>
      </c>
    </row>
    <row r="10" spans="1:20" x14ac:dyDescent="0.3">
      <c r="A10" s="2" t="s">
        <v>71</v>
      </c>
      <c r="B10" s="35">
        <f>SUM(B65:M65)</f>
        <v>1470000</v>
      </c>
      <c r="D10" s="33"/>
      <c r="E10" s="33"/>
      <c r="F10" s="33"/>
      <c r="G10" s="34"/>
    </row>
    <row r="11" spans="1:20" x14ac:dyDescent="0.3">
      <c r="A11" s="2" t="s">
        <v>72</v>
      </c>
      <c r="B11" s="35">
        <f>SUM(B74:M74)</f>
        <v>307000</v>
      </c>
      <c r="D11" s="56" t="s">
        <v>60</v>
      </c>
      <c r="E11" s="56"/>
      <c r="F11" s="56"/>
      <c r="G11" s="37">
        <v>2.5</v>
      </c>
      <c r="H11" s="1" t="s">
        <v>105</v>
      </c>
    </row>
    <row r="12" spans="1:20" x14ac:dyDescent="0.3">
      <c r="A12" s="2" t="s">
        <v>73</v>
      </c>
      <c r="B12" s="36">
        <f>(B10-B11)/B10</f>
        <v>0.79115646258503403</v>
      </c>
      <c r="D12" s="60" t="s">
        <v>54</v>
      </c>
      <c r="E12" s="60"/>
      <c r="F12" s="60"/>
      <c r="G12" s="46">
        <v>200</v>
      </c>
      <c r="H12" s="1" t="s">
        <v>85</v>
      </c>
    </row>
    <row r="13" spans="1:20" x14ac:dyDescent="0.3">
      <c r="A13" s="13"/>
      <c r="D13" s="33"/>
      <c r="E13" s="33"/>
      <c r="F13" s="33"/>
      <c r="G13" s="34"/>
      <c r="H13" s="1" t="s">
        <v>106</v>
      </c>
    </row>
    <row r="14" spans="1:20" x14ac:dyDescent="0.3">
      <c r="A14" s="13"/>
      <c r="D14" s="33"/>
      <c r="E14" s="33"/>
      <c r="F14" s="33"/>
      <c r="G14" s="34"/>
      <c r="H14" s="1" t="s">
        <v>40</v>
      </c>
    </row>
    <row r="15" spans="1:20" x14ac:dyDescent="0.3">
      <c r="A15" s="13"/>
      <c r="D15" s="33"/>
      <c r="E15" s="33"/>
      <c r="F15" s="33"/>
      <c r="G15" s="34"/>
      <c r="H15" s="1" t="s">
        <v>84</v>
      </c>
    </row>
    <row r="16" spans="1:20" x14ac:dyDescent="0.3">
      <c r="A16" s="13"/>
      <c r="C16" s="5"/>
      <c r="D16" s="13"/>
      <c r="E16" s="13"/>
      <c r="F16" s="13"/>
      <c r="G16" s="13"/>
    </row>
    <row r="18" spans="1:14" x14ac:dyDescent="0.3">
      <c r="A18" s="3"/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 t="s">
        <v>7</v>
      </c>
      <c r="J18" s="3" t="s">
        <v>8</v>
      </c>
      <c r="K18" s="3" t="s">
        <v>9</v>
      </c>
      <c r="L18" s="3" t="s">
        <v>10</v>
      </c>
      <c r="M18" s="3" t="s">
        <v>11</v>
      </c>
    </row>
    <row r="19" spans="1:14" x14ac:dyDescent="0.3">
      <c r="A19" s="3" t="s">
        <v>78</v>
      </c>
      <c r="B19" s="4">
        <v>22</v>
      </c>
      <c r="C19" s="4">
        <v>23</v>
      </c>
      <c r="D19" s="4">
        <v>25</v>
      </c>
      <c r="E19" s="4">
        <v>33</v>
      </c>
      <c r="F19" s="4">
        <v>53</v>
      </c>
      <c r="G19" s="4">
        <v>67</v>
      </c>
      <c r="H19" s="4">
        <v>71</v>
      </c>
      <c r="I19" s="4">
        <v>58</v>
      </c>
      <c r="J19" s="4">
        <v>43</v>
      </c>
      <c r="K19" s="4">
        <v>35</v>
      </c>
      <c r="L19" s="4">
        <v>39</v>
      </c>
      <c r="M19" s="4">
        <v>32</v>
      </c>
      <c r="N19" s="1">
        <f>SUM(B19:M19)</f>
        <v>501</v>
      </c>
    </row>
    <row r="20" spans="1:14" x14ac:dyDescent="0.3">
      <c r="A20" s="3" t="s">
        <v>13</v>
      </c>
      <c r="B20" s="3">
        <f t="shared" ref="B20:M20" si="0">$B$3</f>
        <v>1000</v>
      </c>
      <c r="C20" s="3">
        <f t="shared" si="0"/>
        <v>1000</v>
      </c>
      <c r="D20" s="3">
        <f t="shared" si="0"/>
        <v>1000</v>
      </c>
      <c r="E20" s="3">
        <f t="shared" si="0"/>
        <v>1000</v>
      </c>
      <c r="F20" s="3">
        <f t="shared" si="0"/>
        <v>1000</v>
      </c>
      <c r="G20" s="3">
        <f t="shared" si="0"/>
        <v>1000</v>
      </c>
      <c r="H20" s="3">
        <f t="shared" si="0"/>
        <v>1000</v>
      </c>
      <c r="I20" s="3">
        <f t="shared" si="0"/>
        <v>1000</v>
      </c>
      <c r="J20" s="3">
        <f t="shared" si="0"/>
        <v>1000</v>
      </c>
      <c r="K20" s="3">
        <f t="shared" si="0"/>
        <v>1000</v>
      </c>
      <c r="L20" s="3">
        <f t="shared" si="0"/>
        <v>1000</v>
      </c>
      <c r="M20" s="3">
        <f t="shared" si="0"/>
        <v>1000</v>
      </c>
    </row>
    <row r="21" spans="1:14" x14ac:dyDescent="0.3">
      <c r="A21" s="3" t="s">
        <v>111</v>
      </c>
      <c r="B21" s="3">
        <f>$B$4</f>
        <v>1000</v>
      </c>
      <c r="C21" s="3">
        <f t="shared" ref="C21:M21" si="1">$B$4</f>
        <v>1000</v>
      </c>
      <c r="D21" s="3">
        <f t="shared" si="1"/>
        <v>1000</v>
      </c>
      <c r="E21" s="3">
        <f t="shared" si="1"/>
        <v>1000</v>
      </c>
      <c r="F21" s="3">
        <f t="shared" si="1"/>
        <v>1000</v>
      </c>
      <c r="G21" s="3">
        <f t="shared" si="1"/>
        <v>1000</v>
      </c>
      <c r="H21" s="3">
        <f t="shared" si="1"/>
        <v>1000</v>
      </c>
      <c r="I21" s="3">
        <f t="shared" si="1"/>
        <v>1000</v>
      </c>
      <c r="J21" s="3">
        <f t="shared" si="1"/>
        <v>1000</v>
      </c>
      <c r="K21" s="3">
        <f t="shared" si="1"/>
        <v>1000</v>
      </c>
      <c r="L21" s="3">
        <f t="shared" si="1"/>
        <v>1000</v>
      </c>
      <c r="M21" s="3">
        <f t="shared" si="1"/>
        <v>1000</v>
      </c>
    </row>
    <row r="22" spans="1:14" x14ac:dyDescent="0.3">
      <c r="A22" s="3" t="s">
        <v>12</v>
      </c>
      <c r="B22" s="3">
        <v>0.95</v>
      </c>
      <c r="C22" s="3">
        <v>0.95</v>
      </c>
      <c r="D22" s="3">
        <v>0.95</v>
      </c>
      <c r="E22" s="3">
        <v>0.95</v>
      </c>
      <c r="F22" s="3">
        <v>0.95</v>
      </c>
      <c r="G22" s="3">
        <v>0.95</v>
      </c>
      <c r="H22" s="3">
        <v>0.95</v>
      </c>
      <c r="I22" s="3">
        <v>0.95</v>
      </c>
      <c r="J22" s="3">
        <v>0.95</v>
      </c>
      <c r="K22" s="3">
        <v>0.95</v>
      </c>
      <c r="L22" s="3">
        <v>0.95</v>
      </c>
      <c r="M22" s="3">
        <v>0.95</v>
      </c>
    </row>
    <row r="23" spans="1:14" x14ac:dyDescent="0.3">
      <c r="A23" s="2" t="s">
        <v>112</v>
      </c>
      <c r="B23" s="2">
        <f>B19*B20*B22</f>
        <v>20900</v>
      </c>
      <c r="C23" s="2">
        <f t="shared" ref="C23:M23" si="2">C19*C20*C22</f>
        <v>21850</v>
      </c>
      <c r="D23" s="2">
        <f t="shared" si="2"/>
        <v>23750</v>
      </c>
      <c r="E23" s="2">
        <f t="shared" si="2"/>
        <v>31350</v>
      </c>
      <c r="F23" s="2">
        <f t="shared" si="2"/>
        <v>50350</v>
      </c>
      <c r="G23" s="2">
        <f t="shared" si="2"/>
        <v>63650</v>
      </c>
      <c r="H23" s="2">
        <f t="shared" si="2"/>
        <v>67450</v>
      </c>
      <c r="I23" s="2">
        <f t="shared" si="2"/>
        <v>55100</v>
      </c>
      <c r="J23" s="2">
        <f t="shared" si="2"/>
        <v>40850</v>
      </c>
      <c r="K23" s="2">
        <f t="shared" si="2"/>
        <v>33250</v>
      </c>
      <c r="L23" s="2">
        <f t="shared" si="2"/>
        <v>37050</v>
      </c>
      <c r="M23" s="2">
        <f t="shared" si="2"/>
        <v>30400</v>
      </c>
    </row>
    <row r="24" spans="1:14" x14ac:dyDescent="0.3">
      <c r="A24" s="2" t="s">
        <v>113</v>
      </c>
      <c r="B24" s="2">
        <f>B19*B21*B22</f>
        <v>20900</v>
      </c>
      <c r="C24" s="2">
        <f t="shared" ref="C24:M24" si="3">C19*C21*C22</f>
        <v>21850</v>
      </c>
      <c r="D24" s="2">
        <f t="shared" si="3"/>
        <v>23750</v>
      </c>
      <c r="E24" s="2">
        <f t="shared" si="3"/>
        <v>31350</v>
      </c>
      <c r="F24" s="2">
        <f t="shared" si="3"/>
        <v>50350</v>
      </c>
      <c r="G24" s="2">
        <f t="shared" si="3"/>
        <v>63650</v>
      </c>
      <c r="H24" s="2">
        <f t="shared" si="3"/>
        <v>67450</v>
      </c>
      <c r="I24" s="2">
        <f t="shared" si="3"/>
        <v>55100</v>
      </c>
      <c r="J24" s="2">
        <f t="shared" si="3"/>
        <v>40850</v>
      </c>
      <c r="K24" s="2">
        <f t="shared" si="3"/>
        <v>33250</v>
      </c>
      <c r="L24" s="2">
        <f t="shared" si="3"/>
        <v>37050</v>
      </c>
      <c r="M24" s="2">
        <f t="shared" si="3"/>
        <v>30400</v>
      </c>
    </row>
    <row r="25" spans="1:14" x14ac:dyDescent="0.3">
      <c r="A25" s="2" t="s">
        <v>15</v>
      </c>
      <c r="B25" s="3">
        <f>$B$7</f>
        <v>100000</v>
      </c>
      <c r="C25" s="3">
        <f t="shared" ref="C25:M25" si="4">$B$7</f>
        <v>100000</v>
      </c>
      <c r="D25" s="3">
        <f t="shared" si="4"/>
        <v>100000</v>
      </c>
      <c r="E25" s="3">
        <f t="shared" si="4"/>
        <v>100000</v>
      </c>
      <c r="F25" s="3">
        <f t="shared" si="4"/>
        <v>100000</v>
      </c>
      <c r="G25" s="3">
        <f t="shared" si="4"/>
        <v>100000</v>
      </c>
      <c r="H25" s="3">
        <f t="shared" si="4"/>
        <v>100000</v>
      </c>
      <c r="I25" s="3">
        <f t="shared" si="4"/>
        <v>100000</v>
      </c>
      <c r="J25" s="3">
        <f t="shared" si="4"/>
        <v>100000</v>
      </c>
      <c r="K25" s="3">
        <f t="shared" si="4"/>
        <v>100000</v>
      </c>
      <c r="L25" s="3">
        <f t="shared" si="4"/>
        <v>100000</v>
      </c>
      <c r="M25" s="3">
        <f t="shared" si="4"/>
        <v>100000</v>
      </c>
    </row>
    <row r="26" spans="1:14" x14ac:dyDescent="0.3">
      <c r="A26" s="2" t="s">
        <v>16</v>
      </c>
      <c r="B26" s="3">
        <f>$B$8</f>
        <v>100000</v>
      </c>
      <c r="C26" s="3">
        <f t="shared" ref="C26:M26" si="5">$B$8</f>
        <v>100000</v>
      </c>
      <c r="D26" s="3">
        <f t="shared" si="5"/>
        <v>100000</v>
      </c>
      <c r="E26" s="3">
        <f t="shared" si="5"/>
        <v>100000</v>
      </c>
      <c r="F26" s="3">
        <f t="shared" si="5"/>
        <v>100000</v>
      </c>
      <c r="G26" s="3">
        <f t="shared" si="5"/>
        <v>100000</v>
      </c>
      <c r="H26" s="3">
        <f t="shared" si="5"/>
        <v>100000</v>
      </c>
      <c r="I26" s="3">
        <f t="shared" si="5"/>
        <v>100000</v>
      </c>
      <c r="J26" s="3">
        <f t="shared" si="5"/>
        <v>100000</v>
      </c>
      <c r="K26" s="3">
        <f t="shared" si="5"/>
        <v>100000</v>
      </c>
      <c r="L26" s="3">
        <f t="shared" si="5"/>
        <v>100000</v>
      </c>
      <c r="M26" s="3">
        <f t="shared" si="5"/>
        <v>100000</v>
      </c>
    </row>
    <row r="27" spans="1:14" x14ac:dyDescent="0.3">
      <c r="A27" s="2" t="s">
        <v>17</v>
      </c>
      <c r="B27" s="3">
        <f>$B$9</f>
        <v>40000</v>
      </c>
      <c r="C27" s="3">
        <f t="shared" ref="C27:M27" si="6">$B$9</f>
        <v>40000</v>
      </c>
      <c r="D27" s="3">
        <f t="shared" si="6"/>
        <v>40000</v>
      </c>
      <c r="E27" s="3">
        <f t="shared" si="6"/>
        <v>40000</v>
      </c>
      <c r="F27" s="3">
        <f t="shared" si="6"/>
        <v>40000</v>
      </c>
      <c r="G27" s="3">
        <f t="shared" si="6"/>
        <v>40000</v>
      </c>
      <c r="H27" s="3">
        <f t="shared" si="6"/>
        <v>40000</v>
      </c>
      <c r="I27" s="3">
        <f t="shared" si="6"/>
        <v>40000</v>
      </c>
      <c r="J27" s="3">
        <f t="shared" si="6"/>
        <v>40000</v>
      </c>
      <c r="K27" s="3">
        <f t="shared" si="6"/>
        <v>40000</v>
      </c>
      <c r="L27" s="3">
        <f t="shared" si="6"/>
        <v>40000</v>
      </c>
      <c r="M27" s="3">
        <f t="shared" si="6"/>
        <v>40000</v>
      </c>
    </row>
    <row r="30" spans="1:14" ht="24" x14ac:dyDescent="0.3">
      <c r="A30" s="16" t="s">
        <v>31</v>
      </c>
      <c r="B30" s="17">
        <f>IF(B25&gt;B23,B23,B25)</f>
        <v>20900</v>
      </c>
      <c r="C30" s="17">
        <f t="shared" ref="C30:M30" si="7">IF(C25&gt;C23,C23,C25)</f>
        <v>21850</v>
      </c>
      <c r="D30" s="17">
        <f t="shared" si="7"/>
        <v>23750</v>
      </c>
      <c r="E30" s="17">
        <f t="shared" si="7"/>
        <v>31350</v>
      </c>
      <c r="F30" s="17">
        <f t="shared" si="7"/>
        <v>50350</v>
      </c>
      <c r="G30" s="17">
        <f t="shared" si="7"/>
        <v>63650</v>
      </c>
      <c r="H30" s="17">
        <f t="shared" si="7"/>
        <v>67450</v>
      </c>
      <c r="I30" s="17">
        <f>IF(I25&gt;I23,I23,I25)</f>
        <v>55100</v>
      </c>
      <c r="J30" s="17">
        <f t="shared" si="7"/>
        <v>40850</v>
      </c>
      <c r="K30" s="17">
        <f t="shared" si="7"/>
        <v>33250</v>
      </c>
      <c r="L30" s="17">
        <f t="shared" si="7"/>
        <v>37050</v>
      </c>
      <c r="M30" s="17">
        <f t="shared" si="7"/>
        <v>30400</v>
      </c>
    </row>
    <row r="31" spans="1:14" x14ac:dyDescent="0.3">
      <c r="A31" s="16" t="s">
        <v>33</v>
      </c>
      <c r="B31" s="17">
        <f>B54</f>
        <v>26250</v>
      </c>
      <c r="C31" s="17">
        <f t="shared" ref="C31:M31" si="8">C54</f>
        <v>26250</v>
      </c>
      <c r="D31" s="17">
        <f t="shared" si="8"/>
        <v>26250</v>
      </c>
      <c r="E31" s="17">
        <f t="shared" si="8"/>
        <v>26250</v>
      </c>
      <c r="F31" s="17">
        <f t="shared" si="8"/>
        <v>26250</v>
      </c>
      <c r="G31" s="17">
        <f t="shared" si="8"/>
        <v>26250</v>
      </c>
      <c r="H31" s="17">
        <f t="shared" si="8"/>
        <v>26250</v>
      </c>
      <c r="I31" s="17">
        <f t="shared" si="8"/>
        <v>26250</v>
      </c>
      <c r="J31" s="17">
        <f t="shared" si="8"/>
        <v>26250</v>
      </c>
      <c r="K31" s="17">
        <f t="shared" si="8"/>
        <v>26250</v>
      </c>
      <c r="L31" s="17">
        <f t="shared" si="8"/>
        <v>26250</v>
      </c>
      <c r="M31" s="17">
        <f t="shared" si="8"/>
        <v>26250</v>
      </c>
    </row>
    <row r="32" spans="1:14" x14ac:dyDescent="0.3">
      <c r="A32" s="16" t="s">
        <v>34</v>
      </c>
      <c r="B32" s="17">
        <f t="shared" ref="B32:M32" si="9">IF(B30&gt;B31,0,B30-B31)</f>
        <v>-5350</v>
      </c>
      <c r="C32" s="17">
        <f t="shared" si="9"/>
        <v>-4400</v>
      </c>
      <c r="D32" s="17">
        <f t="shared" si="9"/>
        <v>-2500</v>
      </c>
      <c r="E32" s="17">
        <f t="shared" si="9"/>
        <v>0</v>
      </c>
      <c r="F32" s="17">
        <f t="shared" si="9"/>
        <v>0</v>
      </c>
      <c r="G32" s="17">
        <f t="shared" si="9"/>
        <v>0</v>
      </c>
      <c r="H32" s="17">
        <f t="shared" si="9"/>
        <v>0</v>
      </c>
      <c r="I32" s="17">
        <f t="shared" si="9"/>
        <v>0</v>
      </c>
      <c r="J32" s="17">
        <f t="shared" si="9"/>
        <v>0</v>
      </c>
      <c r="K32" s="17">
        <f t="shared" si="9"/>
        <v>0</v>
      </c>
      <c r="L32" s="17">
        <f t="shared" si="9"/>
        <v>0</v>
      </c>
      <c r="M32" s="17">
        <f t="shared" si="9"/>
        <v>0</v>
      </c>
    </row>
    <row r="33" spans="1:13" ht="24" x14ac:dyDescent="0.3">
      <c r="A33" s="16" t="s">
        <v>108</v>
      </c>
      <c r="B33" s="17">
        <f t="shared" ref="B33:M33" si="10">IF(B30&lt;B31,0,B30-B31)</f>
        <v>0</v>
      </c>
      <c r="C33" s="17">
        <f t="shared" si="10"/>
        <v>0</v>
      </c>
      <c r="D33" s="17">
        <f t="shared" si="10"/>
        <v>0</v>
      </c>
      <c r="E33" s="17">
        <f t="shared" si="10"/>
        <v>5100</v>
      </c>
      <c r="F33" s="17">
        <f t="shared" si="10"/>
        <v>24100</v>
      </c>
      <c r="G33" s="17">
        <f t="shared" si="10"/>
        <v>37400</v>
      </c>
      <c r="H33" s="17">
        <f t="shared" si="10"/>
        <v>41200</v>
      </c>
      <c r="I33" s="17">
        <f t="shared" si="10"/>
        <v>28850</v>
      </c>
      <c r="J33" s="17">
        <f t="shared" si="10"/>
        <v>14600</v>
      </c>
      <c r="K33" s="17">
        <f t="shared" si="10"/>
        <v>7000</v>
      </c>
      <c r="L33" s="17">
        <f t="shared" si="10"/>
        <v>10800</v>
      </c>
      <c r="M33" s="17">
        <f t="shared" si="10"/>
        <v>4150</v>
      </c>
    </row>
    <row r="34" spans="1:13" ht="24" x14ac:dyDescent="0.3">
      <c r="A34" s="16" t="s">
        <v>32</v>
      </c>
      <c r="B34" s="17">
        <f t="shared" ref="B34:M34" si="11">IF(B25&gt;B23,0,B23-B25)</f>
        <v>0</v>
      </c>
      <c r="C34" s="17">
        <f t="shared" si="11"/>
        <v>0</v>
      </c>
      <c r="D34" s="17">
        <f t="shared" si="11"/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</row>
    <row r="35" spans="1:13" x14ac:dyDescent="0.3">
      <c r="A35" s="8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18" t="s">
        <v>36</v>
      </c>
      <c r="B36" s="18">
        <f>IF((B34+B33+B54+B55)&gt;$B$8,$B$8,(B34+B33+B54+B55))</f>
        <v>35000</v>
      </c>
      <c r="C36" s="18">
        <f t="shared" ref="C36:M36" si="12">IF((C34+C33+C54+C55)&gt;$B$8,$B$8,(C34+C33+C54+C55))</f>
        <v>35000</v>
      </c>
      <c r="D36" s="18">
        <f t="shared" si="12"/>
        <v>35000</v>
      </c>
      <c r="E36" s="18">
        <f t="shared" si="12"/>
        <v>40100</v>
      </c>
      <c r="F36" s="18">
        <f t="shared" si="12"/>
        <v>59100</v>
      </c>
      <c r="G36" s="18">
        <f t="shared" si="12"/>
        <v>72400</v>
      </c>
      <c r="H36" s="18">
        <f t="shared" si="12"/>
        <v>76200</v>
      </c>
      <c r="I36" s="18">
        <f t="shared" si="12"/>
        <v>63850</v>
      </c>
      <c r="J36" s="18">
        <f t="shared" si="12"/>
        <v>49600</v>
      </c>
      <c r="K36" s="18">
        <f t="shared" si="12"/>
        <v>42000</v>
      </c>
      <c r="L36" s="18">
        <f t="shared" si="12"/>
        <v>45800</v>
      </c>
      <c r="M36" s="18">
        <f t="shared" si="12"/>
        <v>39150</v>
      </c>
    </row>
    <row r="37" spans="1:13" x14ac:dyDescent="0.3">
      <c r="A37" s="18" t="s">
        <v>110</v>
      </c>
      <c r="B37" s="18">
        <f>B24</f>
        <v>20900</v>
      </c>
      <c r="C37" s="18">
        <f t="shared" ref="C37:M37" si="13">C24</f>
        <v>21850</v>
      </c>
      <c r="D37" s="18">
        <f t="shared" si="13"/>
        <v>23750</v>
      </c>
      <c r="E37" s="18">
        <f t="shared" si="13"/>
        <v>31350</v>
      </c>
      <c r="F37" s="18">
        <f t="shared" si="13"/>
        <v>50350</v>
      </c>
      <c r="G37" s="18">
        <f t="shared" si="13"/>
        <v>63650</v>
      </c>
      <c r="H37" s="18">
        <f t="shared" si="13"/>
        <v>67450</v>
      </c>
      <c r="I37" s="18">
        <f t="shared" si="13"/>
        <v>55100</v>
      </c>
      <c r="J37" s="18">
        <f t="shared" si="13"/>
        <v>40850</v>
      </c>
      <c r="K37" s="18">
        <f t="shared" si="13"/>
        <v>33250</v>
      </c>
      <c r="L37" s="18">
        <f t="shared" si="13"/>
        <v>37050</v>
      </c>
      <c r="M37" s="18">
        <f t="shared" si="13"/>
        <v>30400</v>
      </c>
    </row>
    <row r="38" spans="1:13" x14ac:dyDescent="0.3">
      <c r="A38" s="19" t="s">
        <v>37</v>
      </c>
      <c r="B38" s="18">
        <f>B57</f>
        <v>78750</v>
      </c>
      <c r="C38" s="18">
        <f t="shared" ref="C38:M38" si="14">C57</f>
        <v>78750</v>
      </c>
      <c r="D38" s="18">
        <f t="shared" si="14"/>
        <v>78750</v>
      </c>
      <c r="E38" s="18">
        <f t="shared" si="14"/>
        <v>78750</v>
      </c>
      <c r="F38" s="18">
        <f t="shared" si="14"/>
        <v>78750</v>
      </c>
      <c r="G38" s="18">
        <f t="shared" si="14"/>
        <v>78750</v>
      </c>
      <c r="H38" s="18">
        <f t="shared" si="14"/>
        <v>78750</v>
      </c>
      <c r="I38" s="18">
        <f t="shared" si="14"/>
        <v>78750</v>
      </c>
      <c r="J38" s="18">
        <f t="shared" si="14"/>
        <v>78750</v>
      </c>
      <c r="K38" s="18">
        <f t="shared" si="14"/>
        <v>78750</v>
      </c>
      <c r="L38" s="18">
        <f t="shared" si="14"/>
        <v>78750</v>
      </c>
      <c r="M38" s="18">
        <f t="shared" si="14"/>
        <v>78750</v>
      </c>
    </row>
    <row r="39" spans="1:13" x14ac:dyDescent="0.3">
      <c r="A39" s="19" t="s">
        <v>38</v>
      </c>
      <c r="B39" s="18">
        <f>IF((B36+B37)&gt;B38,0,(B36+B37)-B38)</f>
        <v>-22850</v>
      </c>
      <c r="C39" s="18">
        <f t="shared" ref="C39:M39" si="15">IF((C36+C37)&gt;C38,0,(C36+C37)-C38)</f>
        <v>-21900</v>
      </c>
      <c r="D39" s="18">
        <f t="shared" si="15"/>
        <v>-20000</v>
      </c>
      <c r="E39" s="18">
        <f t="shared" si="15"/>
        <v>-7300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-3500</v>
      </c>
      <c r="L39" s="18">
        <f t="shared" si="15"/>
        <v>0</v>
      </c>
      <c r="M39" s="18">
        <f t="shared" si="15"/>
        <v>-9200</v>
      </c>
    </row>
    <row r="40" spans="1:13" ht="24" x14ac:dyDescent="0.3">
      <c r="A40" s="19" t="s">
        <v>65</v>
      </c>
      <c r="B40" s="18">
        <f t="shared" ref="B40:M40" si="16">IF(B36&lt;$B$8,0,B36-B38)</f>
        <v>0</v>
      </c>
      <c r="C40" s="18">
        <f t="shared" si="16"/>
        <v>0</v>
      </c>
      <c r="D40" s="18">
        <f t="shared" si="16"/>
        <v>0</v>
      </c>
      <c r="E40" s="18">
        <f t="shared" si="16"/>
        <v>0</v>
      </c>
      <c r="F40" s="18">
        <f t="shared" si="16"/>
        <v>0</v>
      </c>
      <c r="G40" s="18">
        <f t="shared" si="16"/>
        <v>0</v>
      </c>
      <c r="H40" s="18">
        <f t="shared" si="16"/>
        <v>0</v>
      </c>
      <c r="I40" s="18">
        <f t="shared" si="16"/>
        <v>0</v>
      </c>
      <c r="J40" s="18">
        <f t="shared" si="16"/>
        <v>0</v>
      </c>
      <c r="K40" s="18">
        <f t="shared" si="16"/>
        <v>0</v>
      </c>
      <c r="L40" s="18">
        <f t="shared" si="16"/>
        <v>0</v>
      </c>
      <c r="M40" s="18">
        <f t="shared" si="16"/>
        <v>0</v>
      </c>
    </row>
    <row r="41" spans="1:13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3">
      <c r="A42" s="20" t="s">
        <v>21</v>
      </c>
      <c r="B42" s="20">
        <f>IF((B40+B57)&gt;$B$9,$B$9,(B40+B57))</f>
        <v>40000</v>
      </c>
      <c r="C42" s="20">
        <f t="shared" ref="C42:M42" si="17">IF((C40+C57)&gt;$B$9,$B$9,(C40+C57))</f>
        <v>40000</v>
      </c>
      <c r="D42" s="20">
        <f t="shared" si="17"/>
        <v>40000</v>
      </c>
      <c r="E42" s="20">
        <f t="shared" si="17"/>
        <v>40000</v>
      </c>
      <c r="F42" s="20">
        <f t="shared" si="17"/>
        <v>40000</v>
      </c>
      <c r="G42" s="20">
        <f t="shared" si="17"/>
        <v>40000</v>
      </c>
      <c r="H42" s="20">
        <f t="shared" si="17"/>
        <v>40000</v>
      </c>
      <c r="I42" s="20">
        <f t="shared" si="17"/>
        <v>40000</v>
      </c>
      <c r="J42" s="20">
        <f t="shared" si="17"/>
        <v>40000</v>
      </c>
      <c r="K42" s="20">
        <f t="shared" si="17"/>
        <v>40000</v>
      </c>
      <c r="L42" s="20">
        <f t="shared" si="17"/>
        <v>40000</v>
      </c>
      <c r="M42" s="20">
        <f t="shared" si="17"/>
        <v>40000</v>
      </c>
    </row>
    <row r="43" spans="1:13" x14ac:dyDescent="0.3">
      <c r="A43" s="21" t="s">
        <v>62</v>
      </c>
      <c r="B43" s="20">
        <f>B66</f>
        <v>428.75</v>
      </c>
      <c r="C43" s="20">
        <f t="shared" ref="C43:M43" si="18">C66</f>
        <v>428.75</v>
      </c>
      <c r="D43" s="20">
        <f t="shared" si="18"/>
        <v>428.75</v>
      </c>
      <c r="E43" s="20">
        <f t="shared" si="18"/>
        <v>428.75</v>
      </c>
      <c r="F43" s="20">
        <f t="shared" si="18"/>
        <v>428.75</v>
      </c>
      <c r="G43" s="20">
        <f t="shared" si="18"/>
        <v>428.75</v>
      </c>
      <c r="H43" s="20">
        <f t="shared" si="18"/>
        <v>428.75</v>
      </c>
      <c r="I43" s="20">
        <f t="shared" si="18"/>
        <v>428.75</v>
      </c>
      <c r="J43" s="20">
        <f t="shared" si="18"/>
        <v>428.75</v>
      </c>
      <c r="K43" s="20">
        <f t="shared" si="18"/>
        <v>428.75</v>
      </c>
      <c r="L43" s="20">
        <f t="shared" si="18"/>
        <v>428.75</v>
      </c>
      <c r="M43" s="20">
        <f t="shared" si="18"/>
        <v>428.75</v>
      </c>
    </row>
    <row r="44" spans="1:13" x14ac:dyDescent="0.3">
      <c r="A44" s="21" t="s">
        <v>63</v>
      </c>
      <c r="B44" s="20">
        <f>IF(B42&gt;B43,0,B42-B43)</f>
        <v>0</v>
      </c>
      <c r="C44" s="20">
        <f t="shared" ref="C44:M44" si="19">IF(C42&gt;C43,0,C42-C43)</f>
        <v>0</v>
      </c>
      <c r="D44" s="20">
        <f t="shared" si="19"/>
        <v>0</v>
      </c>
      <c r="E44" s="20">
        <f t="shared" si="19"/>
        <v>0</v>
      </c>
      <c r="F44" s="20">
        <f t="shared" si="19"/>
        <v>0</v>
      </c>
      <c r="G44" s="20">
        <f t="shared" si="19"/>
        <v>0</v>
      </c>
      <c r="H44" s="20">
        <f t="shared" si="19"/>
        <v>0</v>
      </c>
      <c r="I44" s="20">
        <f t="shared" si="19"/>
        <v>0</v>
      </c>
      <c r="J44" s="20">
        <f t="shared" si="19"/>
        <v>0</v>
      </c>
      <c r="K44" s="20">
        <f t="shared" si="19"/>
        <v>0</v>
      </c>
      <c r="L44" s="20">
        <f t="shared" si="19"/>
        <v>0</v>
      </c>
      <c r="M44" s="20">
        <f t="shared" si="19"/>
        <v>0</v>
      </c>
    </row>
    <row r="45" spans="1:13" ht="24" x14ac:dyDescent="0.3">
      <c r="A45" s="21" t="s">
        <v>64</v>
      </c>
      <c r="B45" s="20">
        <f>IF(B42&gt;$B$8,B42-B43,0)</f>
        <v>0</v>
      </c>
      <c r="C45" s="20">
        <f>IF(C42&gt;$B$8,C42-C43,0)</f>
        <v>0</v>
      </c>
      <c r="D45" s="20">
        <f>IF(D42&gt;$B$8,D42-D43,0)</f>
        <v>0</v>
      </c>
      <c r="E45" s="20">
        <f>IF(E42&gt;$B$8,E42-E43,0)</f>
        <v>0</v>
      </c>
      <c r="F45" s="20">
        <f t="shared" ref="F45:M45" si="20">IF(F42&gt;$B$8,F42-F43,0)</f>
        <v>0</v>
      </c>
      <c r="G45" s="20">
        <f t="shared" si="20"/>
        <v>0</v>
      </c>
      <c r="H45" s="20">
        <f t="shared" si="20"/>
        <v>0</v>
      </c>
      <c r="I45" s="20">
        <f t="shared" si="20"/>
        <v>0</v>
      </c>
      <c r="J45" s="20">
        <f t="shared" si="20"/>
        <v>0</v>
      </c>
      <c r="K45" s="20">
        <f t="shared" si="20"/>
        <v>0</v>
      </c>
      <c r="L45" s="20">
        <f t="shared" si="20"/>
        <v>0</v>
      </c>
      <c r="M45" s="20">
        <f t="shared" si="20"/>
        <v>0</v>
      </c>
    </row>
    <row r="46" spans="1:13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ht="12.5" thickBot="1" x14ac:dyDescent="0.35">
      <c r="A49" s="2" t="s">
        <v>87</v>
      </c>
      <c r="B49" s="11">
        <f>$B$2</f>
        <v>350</v>
      </c>
      <c r="C49" s="11">
        <f t="shared" ref="C49:M49" si="21">$B$2</f>
        <v>350</v>
      </c>
      <c r="D49" s="11">
        <f t="shared" si="21"/>
        <v>350</v>
      </c>
      <c r="E49" s="11">
        <f t="shared" si="21"/>
        <v>350</v>
      </c>
      <c r="F49" s="11">
        <f t="shared" si="21"/>
        <v>350</v>
      </c>
      <c r="G49" s="11">
        <f t="shared" si="21"/>
        <v>350</v>
      </c>
      <c r="H49" s="11">
        <f t="shared" si="21"/>
        <v>350</v>
      </c>
      <c r="I49" s="11">
        <f t="shared" si="21"/>
        <v>350</v>
      </c>
      <c r="J49" s="11">
        <f t="shared" si="21"/>
        <v>350</v>
      </c>
      <c r="K49" s="11">
        <f t="shared" si="21"/>
        <v>350</v>
      </c>
      <c r="L49" s="11">
        <f t="shared" si="21"/>
        <v>350</v>
      </c>
      <c r="M49" s="11">
        <f t="shared" si="21"/>
        <v>350</v>
      </c>
    </row>
    <row r="50" spans="1:13" ht="12.5" thickBot="1" x14ac:dyDescent="0.35">
      <c r="A50" s="9"/>
      <c r="B50" s="64" t="s">
        <v>49</v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6"/>
    </row>
    <row r="51" spans="1:13" ht="24.5" thickBot="1" x14ac:dyDescent="0.35">
      <c r="A51" s="10" t="s">
        <v>100</v>
      </c>
      <c r="B51" s="12">
        <f>B49*$H$5</f>
        <v>17500</v>
      </c>
      <c r="C51" s="12">
        <f t="shared" ref="C51:M51" si="22">C49*$H$5</f>
        <v>17500</v>
      </c>
      <c r="D51" s="12">
        <f t="shared" si="22"/>
        <v>17500</v>
      </c>
      <c r="E51" s="12">
        <f t="shared" si="22"/>
        <v>17500</v>
      </c>
      <c r="F51" s="12">
        <f t="shared" si="22"/>
        <v>17500</v>
      </c>
      <c r="G51" s="12">
        <f t="shared" si="22"/>
        <v>17500</v>
      </c>
      <c r="H51" s="12">
        <f t="shared" si="22"/>
        <v>17500</v>
      </c>
      <c r="I51" s="12">
        <f t="shared" si="22"/>
        <v>17500</v>
      </c>
      <c r="J51" s="12">
        <f t="shared" si="22"/>
        <v>17500</v>
      </c>
      <c r="K51" s="12">
        <f t="shared" si="22"/>
        <v>17500</v>
      </c>
      <c r="L51" s="12">
        <f t="shared" si="22"/>
        <v>17500</v>
      </c>
      <c r="M51" s="12">
        <f t="shared" si="22"/>
        <v>17500</v>
      </c>
    </row>
    <row r="52" spans="1:13" ht="12.5" thickBot="1" x14ac:dyDescent="0.35">
      <c r="A52" s="10" t="s">
        <v>35</v>
      </c>
      <c r="B52" s="15">
        <f>-B32-B39-B44</f>
        <v>28200</v>
      </c>
      <c r="C52" s="15">
        <f t="shared" ref="C52:M52" si="23">-C32-C39-C44</f>
        <v>26300</v>
      </c>
      <c r="D52" s="15">
        <f t="shared" si="23"/>
        <v>22500</v>
      </c>
      <c r="E52" s="15">
        <f t="shared" si="23"/>
        <v>7300</v>
      </c>
      <c r="F52" s="15">
        <f t="shared" si="23"/>
        <v>0</v>
      </c>
      <c r="G52" s="15">
        <f t="shared" si="23"/>
        <v>0</v>
      </c>
      <c r="H52" s="15">
        <f t="shared" si="23"/>
        <v>0</v>
      </c>
      <c r="I52" s="15">
        <f t="shared" si="23"/>
        <v>0</v>
      </c>
      <c r="J52" s="15">
        <f t="shared" si="23"/>
        <v>0</v>
      </c>
      <c r="K52" s="15">
        <f t="shared" si="23"/>
        <v>3500</v>
      </c>
      <c r="L52" s="15">
        <f t="shared" si="23"/>
        <v>0</v>
      </c>
      <c r="M52" s="15">
        <f t="shared" si="23"/>
        <v>9200</v>
      </c>
    </row>
    <row r="53" spans="1:13" ht="12.5" thickBot="1" x14ac:dyDescent="0.35">
      <c r="A53" s="8"/>
      <c r="B53" s="67" t="s">
        <v>48</v>
      </c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9"/>
    </row>
    <row r="54" spans="1:13" ht="25" customHeight="1" x14ac:dyDescent="0.3">
      <c r="A54" s="8" t="s">
        <v>101</v>
      </c>
      <c r="B54" s="2">
        <f>B49*$H$7</f>
        <v>26250</v>
      </c>
      <c r="C54" s="2">
        <f t="shared" ref="C54:M54" si="24">C49*$H$7</f>
        <v>26250</v>
      </c>
      <c r="D54" s="2">
        <f t="shared" si="24"/>
        <v>26250</v>
      </c>
      <c r="E54" s="2">
        <f t="shared" si="24"/>
        <v>26250</v>
      </c>
      <c r="F54" s="2">
        <f t="shared" si="24"/>
        <v>26250</v>
      </c>
      <c r="G54" s="2">
        <f t="shared" si="24"/>
        <v>26250</v>
      </c>
      <c r="H54" s="2">
        <f t="shared" si="24"/>
        <v>26250</v>
      </c>
      <c r="I54" s="2">
        <f t="shared" si="24"/>
        <v>26250</v>
      </c>
      <c r="J54" s="2">
        <f t="shared" si="24"/>
        <v>26250</v>
      </c>
      <c r="K54" s="2">
        <f t="shared" si="24"/>
        <v>26250</v>
      </c>
      <c r="L54" s="2">
        <f t="shared" si="24"/>
        <v>26250</v>
      </c>
      <c r="M54" s="2">
        <f t="shared" si="24"/>
        <v>26250</v>
      </c>
    </row>
    <row r="55" spans="1:13" ht="25" customHeight="1" thickBot="1" x14ac:dyDescent="0.35">
      <c r="A55" s="8" t="s">
        <v>107</v>
      </c>
      <c r="B55" s="2">
        <f>B49*$H$8</f>
        <v>8750</v>
      </c>
      <c r="C55" s="2">
        <f t="shared" ref="C55:M55" si="25">C49*$H$8</f>
        <v>8750</v>
      </c>
      <c r="D55" s="2">
        <f t="shared" si="25"/>
        <v>8750</v>
      </c>
      <c r="E55" s="2">
        <f t="shared" si="25"/>
        <v>8750</v>
      </c>
      <c r="F55" s="2">
        <f t="shared" si="25"/>
        <v>8750</v>
      </c>
      <c r="G55" s="2">
        <f t="shared" si="25"/>
        <v>8750</v>
      </c>
      <c r="H55" s="2">
        <f t="shared" si="25"/>
        <v>8750</v>
      </c>
      <c r="I55" s="2">
        <f t="shared" si="25"/>
        <v>8750</v>
      </c>
      <c r="J55" s="2">
        <f t="shared" si="25"/>
        <v>8750</v>
      </c>
      <c r="K55" s="2">
        <f t="shared" si="25"/>
        <v>8750</v>
      </c>
      <c r="L55" s="2">
        <f t="shared" si="25"/>
        <v>8750</v>
      </c>
      <c r="M55" s="2">
        <f t="shared" si="25"/>
        <v>8750</v>
      </c>
    </row>
    <row r="56" spans="1:13" ht="12.5" thickBot="1" x14ac:dyDescent="0.35">
      <c r="A56" s="8"/>
      <c r="B56" s="70" t="s">
        <v>46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2"/>
    </row>
    <row r="57" spans="1:13" x14ac:dyDescent="0.3">
      <c r="A57" s="8" t="s">
        <v>102</v>
      </c>
      <c r="B57" s="2">
        <f>B49*$H$6</f>
        <v>78750</v>
      </c>
      <c r="C57" s="2">
        <f t="shared" ref="C57:M57" si="26">C49*$H$6</f>
        <v>78750</v>
      </c>
      <c r="D57" s="2">
        <f t="shared" si="26"/>
        <v>78750</v>
      </c>
      <c r="E57" s="2">
        <f t="shared" si="26"/>
        <v>78750</v>
      </c>
      <c r="F57" s="2">
        <f t="shared" si="26"/>
        <v>78750</v>
      </c>
      <c r="G57" s="2">
        <f t="shared" si="26"/>
        <v>78750</v>
      </c>
      <c r="H57" s="2">
        <f t="shared" si="26"/>
        <v>78750</v>
      </c>
      <c r="I57" s="2">
        <f t="shared" si="26"/>
        <v>78750</v>
      </c>
      <c r="J57" s="2">
        <f t="shared" si="26"/>
        <v>78750</v>
      </c>
      <c r="K57" s="2">
        <f t="shared" si="26"/>
        <v>78750</v>
      </c>
      <c r="L57" s="2">
        <f t="shared" si="26"/>
        <v>78750</v>
      </c>
      <c r="M57" s="2">
        <f t="shared" si="26"/>
        <v>78750</v>
      </c>
    </row>
    <row r="58" spans="1:13" ht="12.5" thickBot="1" x14ac:dyDescent="0.35">
      <c r="A58" s="14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2.5" thickBot="1" x14ac:dyDescent="0.35">
      <c r="B59" s="57" t="s">
        <v>47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9"/>
    </row>
    <row r="60" spans="1:13" x14ac:dyDescent="0.3">
      <c r="A60" s="8" t="s">
        <v>61</v>
      </c>
      <c r="B60" s="26">
        <v>0</v>
      </c>
      <c r="C60" s="26">
        <v>0</v>
      </c>
      <c r="D60" s="26">
        <v>0</v>
      </c>
      <c r="E60" s="26">
        <v>5</v>
      </c>
      <c r="F60" s="26">
        <v>10</v>
      </c>
      <c r="G60" s="26">
        <v>10</v>
      </c>
      <c r="H60" s="26">
        <v>10</v>
      </c>
      <c r="I60" s="26">
        <v>10</v>
      </c>
      <c r="J60" s="26">
        <v>5</v>
      </c>
      <c r="K60" s="26">
        <v>0</v>
      </c>
      <c r="L60" s="26">
        <v>0</v>
      </c>
      <c r="M60" s="26">
        <v>0</v>
      </c>
    </row>
    <row r="61" spans="1:13" x14ac:dyDescent="0.3">
      <c r="A61" s="8" t="s">
        <v>20</v>
      </c>
      <c r="B61" s="2">
        <f>$G$11*$G$12*B60</f>
        <v>0</v>
      </c>
      <c r="C61" s="2">
        <f t="shared" ref="C61:M61" si="27">$G$11*$G$12*C60</f>
        <v>0</v>
      </c>
      <c r="D61" s="2">
        <f t="shared" si="27"/>
        <v>0</v>
      </c>
      <c r="E61" s="2">
        <f t="shared" si="27"/>
        <v>2500</v>
      </c>
      <c r="F61" s="2">
        <f t="shared" si="27"/>
        <v>5000</v>
      </c>
      <c r="G61" s="2">
        <f t="shared" si="27"/>
        <v>5000</v>
      </c>
      <c r="H61" s="2">
        <f t="shared" si="27"/>
        <v>5000</v>
      </c>
      <c r="I61" s="2">
        <f t="shared" si="27"/>
        <v>5000</v>
      </c>
      <c r="J61" s="2">
        <f t="shared" si="27"/>
        <v>2500</v>
      </c>
      <c r="K61" s="2">
        <f t="shared" si="27"/>
        <v>0</v>
      </c>
      <c r="L61" s="2">
        <f t="shared" si="27"/>
        <v>0</v>
      </c>
      <c r="M61" s="2">
        <f t="shared" si="27"/>
        <v>0</v>
      </c>
    </row>
    <row r="63" spans="1:13" ht="12.5" hidden="1" thickBot="1" x14ac:dyDescent="0.35">
      <c r="B63" s="61" t="s">
        <v>41</v>
      </c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3"/>
    </row>
    <row r="64" spans="1:13" hidden="1" x14ac:dyDescent="0.3">
      <c r="A64" s="6" t="s">
        <v>43</v>
      </c>
      <c r="B64" s="28">
        <f t="shared" ref="B64:M64" si="28">$B$5/1000</f>
        <v>3.5000000000000001E-3</v>
      </c>
      <c r="C64" s="28">
        <f t="shared" si="28"/>
        <v>3.5000000000000001E-3</v>
      </c>
      <c r="D64" s="28">
        <f t="shared" si="28"/>
        <v>3.5000000000000001E-3</v>
      </c>
      <c r="E64" s="28">
        <f t="shared" si="28"/>
        <v>3.5000000000000001E-3</v>
      </c>
      <c r="F64" s="28">
        <f t="shared" si="28"/>
        <v>3.5000000000000001E-3</v>
      </c>
      <c r="G64" s="28">
        <f t="shared" si="28"/>
        <v>3.5000000000000001E-3</v>
      </c>
      <c r="H64" s="28">
        <f t="shared" si="28"/>
        <v>3.5000000000000001E-3</v>
      </c>
      <c r="I64" s="28">
        <f t="shared" si="28"/>
        <v>3.5000000000000001E-3</v>
      </c>
      <c r="J64" s="28">
        <f t="shared" si="28"/>
        <v>3.5000000000000001E-3</v>
      </c>
      <c r="K64" s="28">
        <f t="shared" si="28"/>
        <v>3.5000000000000001E-3</v>
      </c>
      <c r="L64" s="28">
        <f t="shared" si="28"/>
        <v>3.5000000000000001E-3</v>
      </c>
      <c r="M64" s="28">
        <f t="shared" si="28"/>
        <v>3.5000000000000001E-3</v>
      </c>
    </row>
    <row r="65" spans="1:14" hidden="1" x14ac:dyDescent="0.3">
      <c r="A65" s="6" t="s">
        <v>42</v>
      </c>
      <c r="B65" s="6">
        <f>B51+B54+B57</f>
        <v>122500</v>
      </c>
      <c r="C65" s="6">
        <f t="shared" ref="C65:M65" si="29">C51+C54+C57</f>
        <v>122500</v>
      </c>
      <c r="D65" s="6">
        <f t="shared" si="29"/>
        <v>122500</v>
      </c>
      <c r="E65" s="6">
        <f t="shared" si="29"/>
        <v>122500</v>
      </c>
      <c r="F65" s="6">
        <f t="shared" si="29"/>
        <v>122500</v>
      </c>
      <c r="G65" s="6">
        <f t="shared" si="29"/>
        <v>122500</v>
      </c>
      <c r="H65" s="6">
        <f t="shared" si="29"/>
        <v>122500</v>
      </c>
      <c r="I65" s="6">
        <f t="shared" si="29"/>
        <v>122500</v>
      </c>
      <c r="J65" s="6">
        <f t="shared" si="29"/>
        <v>122500</v>
      </c>
      <c r="K65" s="6">
        <f t="shared" si="29"/>
        <v>122500</v>
      </c>
      <c r="L65" s="6">
        <f t="shared" si="29"/>
        <v>122500</v>
      </c>
      <c r="M65" s="6">
        <f t="shared" si="29"/>
        <v>122500</v>
      </c>
    </row>
    <row r="66" spans="1:14" hidden="1" x14ac:dyDescent="0.3">
      <c r="A66" s="6" t="s">
        <v>50</v>
      </c>
      <c r="B66" s="27">
        <f>B64*B65</f>
        <v>428.75</v>
      </c>
      <c r="C66" s="27">
        <f t="shared" ref="C66:M66" si="30">C64*C65</f>
        <v>428.75</v>
      </c>
      <c r="D66" s="27">
        <f t="shared" si="30"/>
        <v>428.75</v>
      </c>
      <c r="E66" s="27">
        <f t="shared" si="30"/>
        <v>428.75</v>
      </c>
      <c r="F66" s="27">
        <f t="shared" si="30"/>
        <v>428.75</v>
      </c>
      <c r="G66" s="27">
        <f t="shared" si="30"/>
        <v>428.75</v>
      </c>
      <c r="H66" s="27">
        <f t="shared" si="30"/>
        <v>428.75</v>
      </c>
      <c r="I66" s="27">
        <f t="shared" si="30"/>
        <v>428.75</v>
      </c>
      <c r="J66" s="27">
        <f t="shared" si="30"/>
        <v>428.75</v>
      </c>
      <c r="K66" s="27">
        <f t="shared" si="30"/>
        <v>428.75</v>
      </c>
      <c r="L66" s="27">
        <f t="shared" si="30"/>
        <v>428.75</v>
      </c>
      <c r="M66" s="27">
        <f t="shared" si="30"/>
        <v>428.75</v>
      </c>
      <c r="N66" s="31">
        <f>SUM(B66:M66)</f>
        <v>5145</v>
      </c>
    </row>
    <row r="67" spans="1:14" hidden="1" x14ac:dyDescent="0.3">
      <c r="A67" s="6" t="s">
        <v>67</v>
      </c>
      <c r="B67" s="28">
        <f t="shared" ref="B67:M67" si="31">$B$6/1000</f>
        <v>6.0000000000000001E-3</v>
      </c>
      <c r="C67" s="28">
        <f t="shared" si="31"/>
        <v>6.0000000000000001E-3</v>
      </c>
      <c r="D67" s="28">
        <f t="shared" si="31"/>
        <v>6.0000000000000001E-3</v>
      </c>
      <c r="E67" s="28">
        <f t="shared" si="31"/>
        <v>6.0000000000000001E-3</v>
      </c>
      <c r="F67" s="28">
        <f t="shared" si="31"/>
        <v>6.0000000000000001E-3</v>
      </c>
      <c r="G67" s="28">
        <f t="shared" si="31"/>
        <v>6.0000000000000001E-3</v>
      </c>
      <c r="H67" s="28">
        <f t="shared" si="31"/>
        <v>6.0000000000000001E-3</v>
      </c>
      <c r="I67" s="28">
        <f t="shared" si="31"/>
        <v>6.0000000000000001E-3</v>
      </c>
      <c r="J67" s="28">
        <f t="shared" si="31"/>
        <v>6.0000000000000001E-3</v>
      </c>
      <c r="K67" s="28">
        <f t="shared" si="31"/>
        <v>6.0000000000000001E-3</v>
      </c>
      <c r="L67" s="28">
        <f t="shared" si="31"/>
        <v>6.0000000000000001E-3</v>
      </c>
      <c r="M67" s="28">
        <f t="shared" si="31"/>
        <v>6.0000000000000001E-3</v>
      </c>
    </row>
    <row r="68" spans="1:14" hidden="1" x14ac:dyDescent="0.3">
      <c r="A68" s="6" t="s">
        <v>53</v>
      </c>
      <c r="B68" s="6">
        <f>B51+B54+B57+B55</f>
        <v>131250</v>
      </c>
      <c r="C68" s="6">
        <f t="shared" ref="C68:M68" si="32">C51+C54+C57+C55</f>
        <v>131250</v>
      </c>
      <c r="D68" s="6">
        <f t="shared" si="32"/>
        <v>131250</v>
      </c>
      <c r="E68" s="6">
        <f t="shared" si="32"/>
        <v>131250</v>
      </c>
      <c r="F68" s="6">
        <f t="shared" si="32"/>
        <v>131250</v>
      </c>
      <c r="G68" s="6">
        <f t="shared" si="32"/>
        <v>131250</v>
      </c>
      <c r="H68" s="6">
        <f t="shared" si="32"/>
        <v>131250</v>
      </c>
      <c r="I68" s="6">
        <f t="shared" si="32"/>
        <v>131250</v>
      </c>
      <c r="J68" s="6">
        <f t="shared" si="32"/>
        <v>131250</v>
      </c>
      <c r="K68" s="6">
        <f t="shared" si="32"/>
        <v>131250</v>
      </c>
      <c r="L68" s="6">
        <f t="shared" si="32"/>
        <v>131250</v>
      </c>
      <c r="M68" s="6">
        <f t="shared" si="32"/>
        <v>131250</v>
      </c>
    </row>
    <row r="69" spans="1:14" hidden="1" x14ac:dyDescent="0.3">
      <c r="A69" s="6" t="s">
        <v>70</v>
      </c>
      <c r="B69" s="24">
        <f>B67*B68</f>
        <v>787.5</v>
      </c>
      <c r="C69" s="24">
        <f>C67*C68</f>
        <v>787.5</v>
      </c>
      <c r="D69" s="24">
        <f>D67*D68</f>
        <v>787.5</v>
      </c>
      <c r="E69" s="24">
        <f>E67*E68</f>
        <v>787.5</v>
      </c>
      <c r="F69" s="24">
        <f t="shared" ref="F69:M69" si="33">F67*F68</f>
        <v>787.5</v>
      </c>
      <c r="G69" s="24">
        <f t="shared" si="33"/>
        <v>787.5</v>
      </c>
      <c r="H69" s="24">
        <f t="shared" si="33"/>
        <v>787.5</v>
      </c>
      <c r="I69" s="24">
        <f t="shared" si="33"/>
        <v>787.5</v>
      </c>
      <c r="J69" s="24">
        <f t="shared" si="33"/>
        <v>787.5</v>
      </c>
      <c r="K69" s="24">
        <f t="shared" si="33"/>
        <v>787.5</v>
      </c>
      <c r="L69" s="24">
        <f t="shared" si="33"/>
        <v>787.5</v>
      </c>
      <c r="M69" s="24">
        <f t="shared" si="33"/>
        <v>787.5</v>
      </c>
      <c r="N69" s="31">
        <f>SUM(B69:M69)</f>
        <v>9450</v>
      </c>
    </row>
    <row r="70" spans="1:14" hidden="1" x14ac:dyDescent="0.3">
      <c r="A70" s="29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1" t="s">
        <v>68</v>
      </c>
      <c r="N70" s="31">
        <f>N66+N69</f>
        <v>14595</v>
      </c>
    </row>
    <row r="71" spans="1:14" ht="12.5" hidden="1" thickBot="1" x14ac:dyDescent="0.35"/>
    <row r="72" spans="1:14" ht="12.5" hidden="1" thickBot="1" x14ac:dyDescent="0.35">
      <c r="B72" s="61" t="s">
        <v>45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3"/>
    </row>
    <row r="73" spans="1:14" hidden="1" x14ac:dyDescent="0.3">
      <c r="A73" s="6" t="s">
        <v>43</v>
      </c>
      <c r="B73" s="28">
        <f t="shared" ref="B73:M73" si="34">$B$5/1000</f>
        <v>3.5000000000000001E-3</v>
      </c>
      <c r="C73" s="28">
        <f t="shared" si="34"/>
        <v>3.5000000000000001E-3</v>
      </c>
      <c r="D73" s="28">
        <f t="shared" si="34"/>
        <v>3.5000000000000001E-3</v>
      </c>
      <c r="E73" s="28">
        <f t="shared" si="34"/>
        <v>3.5000000000000001E-3</v>
      </c>
      <c r="F73" s="28">
        <f t="shared" si="34"/>
        <v>3.5000000000000001E-3</v>
      </c>
      <c r="G73" s="28">
        <f t="shared" si="34"/>
        <v>3.5000000000000001E-3</v>
      </c>
      <c r="H73" s="28">
        <f t="shared" si="34"/>
        <v>3.5000000000000001E-3</v>
      </c>
      <c r="I73" s="28">
        <f t="shared" si="34"/>
        <v>3.5000000000000001E-3</v>
      </c>
      <c r="J73" s="28">
        <f t="shared" si="34"/>
        <v>3.5000000000000001E-3</v>
      </c>
      <c r="K73" s="28">
        <f t="shared" si="34"/>
        <v>3.5000000000000001E-3</v>
      </c>
      <c r="L73" s="28">
        <f t="shared" si="34"/>
        <v>3.5000000000000001E-3</v>
      </c>
      <c r="M73" s="28">
        <f t="shared" si="34"/>
        <v>3.5000000000000001E-3</v>
      </c>
    </row>
    <row r="74" spans="1:14" hidden="1" x14ac:dyDescent="0.3">
      <c r="A74" s="6" t="s">
        <v>42</v>
      </c>
      <c r="B74" s="6">
        <f>B51+B52</f>
        <v>45700</v>
      </c>
      <c r="C74" s="6">
        <f t="shared" ref="C74:M74" si="35">C51+C52</f>
        <v>43800</v>
      </c>
      <c r="D74" s="6">
        <f t="shared" si="35"/>
        <v>40000</v>
      </c>
      <c r="E74" s="6">
        <f t="shared" si="35"/>
        <v>24800</v>
      </c>
      <c r="F74" s="6">
        <f t="shared" si="35"/>
        <v>17500</v>
      </c>
      <c r="G74" s="6">
        <f t="shared" si="35"/>
        <v>17500</v>
      </c>
      <c r="H74" s="6">
        <f t="shared" si="35"/>
        <v>17500</v>
      </c>
      <c r="I74" s="6">
        <f t="shared" si="35"/>
        <v>17500</v>
      </c>
      <c r="J74" s="6">
        <f t="shared" si="35"/>
        <v>17500</v>
      </c>
      <c r="K74" s="6">
        <f t="shared" si="35"/>
        <v>21000</v>
      </c>
      <c r="L74" s="6">
        <f t="shared" si="35"/>
        <v>17500</v>
      </c>
      <c r="M74" s="6">
        <f t="shared" si="35"/>
        <v>26700</v>
      </c>
    </row>
    <row r="75" spans="1:14" hidden="1" x14ac:dyDescent="0.3">
      <c r="A75" s="6" t="s">
        <v>50</v>
      </c>
      <c r="B75" s="27">
        <f>B73*B74</f>
        <v>159.95000000000002</v>
      </c>
      <c r="C75" s="27">
        <f t="shared" ref="C75:M75" si="36">C73*C74</f>
        <v>153.30000000000001</v>
      </c>
      <c r="D75" s="27">
        <f t="shared" si="36"/>
        <v>140</v>
      </c>
      <c r="E75" s="27">
        <f t="shared" si="36"/>
        <v>86.8</v>
      </c>
      <c r="F75" s="27">
        <f t="shared" si="36"/>
        <v>61.25</v>
      </c>
      <c r="G75" s="27">
        <f t="shared" si="36"/>
        <v>61.25</v>
      </c>
      <c r="H75" s="27">
        <f t="shared" si="36"/>
        <v>61.25</v>
      </c>
      <c r="I75" s="27">
        <f t="shared" si="36"/>
        <v>61.25</v>
      </c>
      <c r="J75" s="27">
        <f t="shared" si="36"/>
        <v>61.25</v>
      </c>
      <c r="K75" s="27">
        <f t="shared" si="36"/>
        <v>73.5</v>
      </c>
      <c r="L75" s="27">
        <f t="shared" si="36"/>
        <v>61.25</v>
      </c>
      <c r="M75" s="27">
        <f t="shared" si="36"/>
        <v>93.45</v>
      </c>
      <c r="N75" s="32">
        <f>SUM(B75:M75)</f>
        <v>1074.5</v>
      </c>
    </row>
    <row r="76" spans="1:14" hidden="1" x14ac:dyDescent="0.3">
      <c r="A76" s="6" t="s">
        <v>67</v>
      </c>
      <c r="B76" s="28">
        <f>$B$6/1000</f>
        <v>6.0000000000000001E-3</v>
      </c>
      <c r="C76" s="28">
        <f t="shared" ref="C76:M76" si="37">$B$6/1000</f>
        <v>6.0000000000000001E-3</v>
      </c>
      <c r="D76" s="28">
        <f t="shared" si="37"/>
        <v>6.0000000000000001E-3</v>
      </c>
      <c r="E76" s="28">
        <f t="shared" si="37"/>
        <v>6.0000000000000001E-3</v>
      </c>
      <c r="F76" s="28">
        <f t="shared" si="37"/>
        <v>6.0000000000000001E-3</v>
      </c>
      <c r="G76" s="28">
        <f t="shared" si="37"/>
        <v>6.0000000000000001E-3</v>
      </c>
      <c r="H76" s="28">
        <f t="shared" si="37"/>
        <v>6.0000000000000001E-3</v>
      </c>
      <c r="I76" s="28">
        <f t="shared" si="37"/>
        <v>6.0000000000000001E-3</v>
      </c>
      <c r="J76" s="28">
        <f t="shared" si="37"/>
        <v>6.0000000000000001E-3</v>
      </c>
      <c r="K76" s="28">
        <f t="shared" si="37"/>
        <v>6.0000000000000001E-3</v>
      </c>
      <c r="L76" s="28">
        <f t="shared" si="37"/>
        <v>6.0000000000000001E-3</v>
      </c>
      <c r="M76" s="28">
        <f t="shared" si="37"/>
        <v>6.0000000000000001E-3</v>
      </c>
      <c r="N76" s="23"/>
    </row>
    <row r="77" spans="1:14" hidden="1" x14ac:dyDescent="0.3">
      <c r="A77" s="6" t="s">
        <v>53</v>
      </c>
      <c r="B77" s="6">
        <f>(B57+B51+B52)*0.1</f>
        <v>12445</v>
      </c>
      <c r="C77" s="6">
        <f t="shared" ref="C77:M77" si="38">(C57+C51+C52)*0.1</f>
        <v>12255</v>
      </c>
      <c r="D77" s="6">
        <f t="shared" si="38"/>
        <v>11875</v>
      </c>
      <c r="E77" s="6">
        <f t="shared" si="38"/>
        <v>10355</v>
      </c>
      <c r="F77" s="6">
        <f t="shared" si="38"/>
        <v>9625</v>
      </c>
      <c r="G77" s="6">
        <f t="shared" si="38"/>
        <v>9625</v>
      </c>
      <c r="H77" s="6">
        <f t="shared" si="38"/>
        <v>9625</v>
      </c>
      <c r="I77" s="6">
        <f t="shared" si="38"/>
        <v>9625</v>
      </c>
      <c r="J77" s="6">
        <f t="shared" si="38"/>
        <v>9625</v>
      </c>
      <c r="K77" s="6">
        <f t="shared" si="38"/>
        <v>9975</v>
      </c>
      <c r="L77" s="6">
        <f t="shared" si="38"/>
        <v>9625</v>
      </c>
      <c r="M77" s="6">
        <f t="shared" si="38"/>
        <v>10545</v>
      </c>
    </row>
    <row r="78" spans="1:14" hidden="1" x14ac:dyDescent="0.3">
      <c r="A78" s="6" t="s">
        <v>70</v>
      </c>
      <c r="B78" s="24">
        <f>B76*B77</f>
        <v>74.67</v>
      </c>
      <c r="C78" s="24">
        <f t="shared" ref="C78:M78" si="39">C76*C77</f>
        <v>73.53</v>
      </c>
      <c r="D78" s="24">
        <f t="shared" si="39"/>
        <v>71.25</v>
      </c>
      <c r="E78" s="24">
        <f t="shared" si="39"/>
        <v>62.13</v>
      </c>
      <c r="F78" s="24">
        <f t="shared" si="39"/>
        <v>57.75</v>
      </c>
      <c r="G78" s="24">
        <f t="shared" si="39"/>
        <v>57.75</v>
      </c>
      <c r="H78" s="24">
        <f t="shared" si="39"/>
        <v>57.75</v>
      </c>
      <c r="I78" s="24">
        <f t="shared" si="39"/>
        <v>57.75</v>
      </c>
      <c r="J78" s="24">
        <f t="shared" si="39"/>
        <v>57.75</v>
      </c>
      <c r="K78" s="24">
        <f t="shared" si="39"/>
        <v>59.85</v>
      </c>
      <c r="L78" s="24">
        <f t="shared" si="39"/>
        <v>57.75</v>
      </c>
      <c r="M78" s="24">
        <f t="shared" si="39"/>
        <v>63.27</v>
      </c>
      <c r="N78" s="32">
        <f>SUM(B78:M78)</f>
        <v>751.19999999999993</v>
      </c>
    </row>
    <row r="79" spans="1:14" hidden="1" x14ac:dyDescent="0.3">
      <c r="A79" s="6" t="s">
        <v>69</v>
      </c>
      <c r="B79" s="27">
        <v>60</v>
      </c>
      <c r="C79" s="27">
        <v>60</v>
      </c>
      <c r="D79" s="27">
        <v>60</v>
      </c>
      <c r="E79" s="27">
        <v>60</v>
      </c>
      <c r="F79" s="27">
        <v>60</v>
      </c>
      <c r="G79" s="27">
        <v>60</v>
      </c>
      <c r="H79" s="27">
        <v>60</v>
      </c>
      <c r="I79" s="27">
        <v>60</v>
      </c>
      <c r="J79" s="27">
        <v>60</v>
      </c>
      <c r="K79" s="27">
        <v>60</v>
      </c>
      <c r="L79" s="27">
        <v>60</v>
      </c>
      <c r="M79" s="27">
        <v>60</v>
      </c>
      <c r="N79" s="32">
        <f>SUM(B79:M79)</f>
        <v>720</v>
      </c>
    </row>
    <row r="80" spans="1:14" hidden="1" x14ac:dyDescent="0.3">
      <c r="M80" s="1" t="s">
        <v>68</v>
      </c>
      <c r="N80" s="32">
        <f>N75+N78+N79</f>
        <v>2545.6999999999998</v>
      </c>
    </row>
    <row r="81" spans="1:19" hidden="1" x14ac:dyDescent="0.3"/>
    <row r="82" spans="1:19" hidden="1" x14ac:dyDescent="0.3"/>
    <row r="85" spans="1:19" x14ac:dyDescent="0.3">
      <c r="A85" s="6" t="s">
        <v>74</v>
      </c>
      <c r="B85" s="6">
        <v>100</v>
      </c>
      <c r="C85" s="6">
        <v>150</v>
      </c>
      <c r="D85" s="6">
        <v>200</v>
      </c>
      <c r="E85" s="6">
        <v>250</v>
      </c>
      <c r="F85" s="6">
        <v>300</v>
      </c>
      <c r="G85" s="6">
        <v>350</v>
      </c>
      <c r="H85" s="6">
        <v>400</v>
      </c>
      <c r="I85" s="6">
        <v>450</v>
      </c>
      <c r="J85" s="6">
        <v>500</v>
      </c>
    </row>
    <row r="86" spans="1:19" x14ac:dyDescent="0.3">
      <c r="A86" s="6" t="s">
        <v>75</v>
      </c>
      <c r="B86" s="24">
        <f>$I$5*B85</f>
        <v>5</v>
      </c>
      <c r="C86" s="24">
        <f t="shared" ref="C86:J86" si="40">$I$5*C85</f>
        <v>7.5</v>
      </c>
      <c r="D86" s="24">
        <f t="shared" si="40"/>
        <v>10</v>
      </c>
      <c r="E86" s="24">
        <f t="shared" si="40"/>
        <v>12.5</v>
      </c>
      <c r="F86" s="24">
        <f t="shared" si="40"/>
        <v>15</v>
      </c>
      <c r="G86" s="24">
        <f t="shared" si="40"/>
        <v>17.5</v>
      </c>
      <c r="H86" s="24">
        <f t="shared" si="40"/>
        <v>20</v>
      </c>
      <c r="I86" s="24">
        <f t="shared" si="40"/>
        <v>22.5</v>
      </c>
      <c r="J86" s="24">
        <f t="shared" si="40"/>
        <v>25</v>
      </c>
    </row>
    <row r="87" spans="1:19" x14ac:dyDescent="0.3">
      <c r="A87" s="6" t="s">
        <v>76</v>
      </c>
      <c r="B87" s="24">
        <f>($I$7+$I$8)*B85</f>
        <v>10</v>
      </c>
      <c r="C87" s="24">
        <f t="shared" ref="C87:J87" si="41">($I$7+$I$8)*C85</f>
        <v>15</v>
      </c>
      <c r="D87" s="24">
        <f t="shared" si="41"/>
        <v>20</v>
      </c>
      <c r="E87" s="24">
        <f t="shared" si="41"/>
        <v>25</v>
      </c>
      <c r="F87" s="24">
        <f t="shared" si="41"/>
        <v>30</v>
      </c>
      <c r="G87" s="24">
        <f t="shared" si="41"/>
        <v>35</v>
      </c>
      <c r="H87" s="24">
        <f t="shared" si="41"/>
        <v>40</v>
      </c>
      <c r="I87" s="24">
        <f t="shared" si="41"/>
        <v>45</v>
      </c>
      <c r="J87" s="24">
        <f t="shared" si="41"/>
        <v>50</v>
      </c>
    </row>
    <row r="88" spans="1:19" x14ac:dyDescent="0.3">
      <c r="A88" s="6" t="s">
        <v>77</v>
      </c>
      <c r="B88" s="24">
        <f>($I$6)*B85</f>
        <v>22.5</v>
      </c>
      <c r="C88" s="24">
        <f t="shared" ref="C88:J88" si="42">($I$6)*C85</f>
        <v>33.75</v>
      </c>
      <c r="D88" s="24">
        <f t="shared" si="42"/>
        <v>45</v>
      </c>
      <c r="E88" s="24">
        <f t="shared" si="42"/>
        <v>56.25</v>
      </c>
      <c r="F88" s="24">
        <f t="shared" si="42"/>
        <v>67.5</v>
      </c>
      <c r="G88" s="24">
        <f t="shared" si="42"/>
        <v>78.75</v>
      </c>
      <c r="H88" s="24">
        <f t="shared" si="42"/>
        <v>90</v>
      </c>
      <c r="I88" s="24">
        <f t="shared" si="42"/>
        <v>101.25</v>
      </c>
      <c r="J88" s="24">
        <f t="shared" si="42"/>
        <v>112.5</v>
      </c>
    </row>
    <row r="92" spans="1:19" x14ac:dyDescent="0.3">
      <c r="C92" s="80" t="s">
        <v>82</v>
      </c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</row>
    <row r="93" spans="1:19" x14ac:dyDescent="0.3">
      <c r="B93" s="2" t="s">
        <v>74</v>
      </c>
      <c r="C93" s="6">
        <v>800</v>
      </c>
      <c r="D93" s="6">
        <v>900</v>
      </c>
      <c r="E93" s="6">
        <v>1000</v>
      </c>
      <c r="F93" s="6">
        <v>1100</v>
      </c>
      <c r="G93" s="6">
        <v>1200</v>
      </c>
      <c r="H93" s="6">
        <v>1300</v>
      </c>
      <c r="I93" s="6">
        <v>1400</v>
      </c>
      <c r="J93" s="6">
        <v>1500</v>
      </c>
      <c r="K93" s="6">
        <v>1600</v>
      </c>
      <c r="L93" s="6">
        <v>1700</v>
      </c>
      <c r="M93" s="6">
        <v>1800</v>
      </c>
      <c r="N93" s="6">
        <v>1900</v>
      </c>
      <c r="O93" s="6">
        <v>2000</v>
      </c>
      <c r="Q93" s="1" t="s">
        <v>79</v>
      </c>
      <c r="R93" s="1" t="s">
        <v>80</v>
      </c>
      <c r="S93" s="1" t="s">
        <v>81</v>
      </c>
    </row>
    <row r="94" spans="1:19" x14ac:dyDescent="0.3">
      <c r="B94" s="2">
        <v>100</v>
      </c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Q94" s="38"/>
      <c r="R94" s="38"/>
    </row>
    <row r="95" spans="1:19" x14ac:dyDescent="0.3">
      <c r="B95" s="2">
        <v>150</v>
      </c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Q95" s="38"/>
      <c r="R95" s="38"/>
      <c r="S95" s="38"/>
    </row>
    <row r="96" spans="1:19" x14ac:dyDescent="0.3">
      <c r="B96" s="2">
        <v>200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Q96" s="38"/>
      <c r="R96" s="38"/>
      <c r="S96" s="38"/>
    </row>
    <row r="97" spans="1:19" x14ac:dyDescent="0.3">
      <c r="B97" s="2">
        <v>250</v>
      </c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Q97" s="38"/>
      <c r="R97" s="38"/>
      <c r="S97" s="38"/>
    </row>
    <row r="98" spans="1:19" x14ac:dyDescent="0.3">
      <c r="B98" s="2">
        <v>300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Q98" s="38"/>
      <c r="R98" s="38"/>
      <c r="S98" s="38"/>
    </row>
    <row r="99" spans="1:19" x14ac:dyDescent="0.3">
      <c r="B99" s="2">
        <v>350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9" x14ac:dyDescent="0.3">
      <c r="B100" s="2">
        <v>400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4" spans="1:19" ht="13" x14ac:dyDescent="0.3">
      <c r="A104" s="40" t="s">
        <v>86</v>
      </c>
    </row>
    <row r="107" spans="1:19" ht="14.5" x14ac:dyDescent="0.35">
      <c r="A107"/>
    </row>
    <row r="110" spans="1:19" ht="12" customHeight="1" x14ac:dyDescent="0.3">
      <c r="G110" s="81" t="s">
        <v>94</v>
      </c>
      <c r="H110" s="82"/>
      <c r="I110" s="83"/>
      <c r="J110" s="6" t="s">
        <v>99</v>
      </c>
      <c r="K110" s="6" t="s">
        <v>98</v>
      </c>
      <c r="L110" s="6" t="s">
        <v>93</v>
      </c>
    </row>
    <row r="111" spans="1:19" x14ac:dyDescent="0.3">
      <c r="G111" s="56" t="s">
        <v>95</v>
      </c>
      <c r="H111" s="56"/>
      <c r="I111" s="56"/>
      <c r="J111" s="6">
        <v>2</v>
      </c>
      <c r="K111" s="6">
        <f>J111*25</f>
        <v>50</v>
      </c>
      <c r="L111" s="37">
        <f>K111/1000</f>
        <v>0.05</v>
      </c>
    </row>
    <row r="112" spans="1:19" x14ac:dyDescent="0.3">
      <c r="G112" s="74" t="s">
        <v>96</v>
      </c>
      <c r="H112" s="75"/>
      <c r="I112" s="76"/>
      <c r="J112" s="6">
        <v>9</v>
      </c>
      <c r="K112" s="6">
        <f>J112*25</f>
        <v>225</v>
      </c>
      <c r="L112" s="37">
        <f>K112/1000</f>
        <v>0.22500000000000001</v>
      </c>
    </row>
    <row r="113" spans="7:12" x14ac:dyDescent="0.3">
      <c r="G113" s="77" t="s">
        <v>97</v>
      </c>
      <c r="H113" s="78"/>
      <c r="I113" s="79"/>
      <c r="J113" s="6">
        <v>3</v>
      </c>
      <c r="K113" s="6">
        <f>J113*25</f>
        <v>75</v>
      </c>
      <c r="L113" s="37">
        <f>K113/1000</f>
        <v>7.4999999999999997E-2</v>
      </c>
    </row>
    <row r="114" spans="7:12" x14ac:dyDescent="0.3">
      <c r="G114" s="77" t="s">
        <v>23</v>
      </c>
      <c r="H114" s="78"/>
      <c r="I114" s="79"/>
      <c r="J114" s="6">
        <v>1</v>
      </c>
      <c r="K114" s="6">
        <f>J114*25</f>
        <v>25</v>
      </c>
      <c r="L114" s="37">
        <f>K114/1000</f>
        <v>2.5000000000000001E-2</v>
      </c>
    </row>
    <row r="115" spans="7:12" x14ac:dyDescent="0.3">
      <c r="G115" s="33"/>
      <c r="H115" s="33"/>
      <c r="I115" s="42" t="s">
        <v>68</v>
      </c>
      <c r="J115" s="41">
        <f>SUM(J111:J114)</f>
        <v>15</v>
      </c>
      <c r="K115" s="41">
        <f>SUM(K111:K114)</f>
        <v>375</v>
      </c>
      <c r="L115" s="41">
        <f>SUM(L111:L114)</f>
        <v>0.37500000000000006</v>
      </c>
    </row>
  </sheetData>
  <mergeCells count="19">
    <mergeCell ref="G114:I114"/>
    <mergeCell ref="B72:M72"/>
    <mergeCell ref="C92:O92"/>
    <mergeCell ref="G110:I110"/>
    <mergeCell ref="G111:I111"/>
    <mergeCell ref="G112:I112"/>
    <mergeCell ref="G113:I113"/>
    <mergeCell ref="B63:M63"/>
    <mergeCell ref="D4:F4"/>
    <mergeCell ref="D5:F5"/>
    <mergeCell ref="D6:F6"/>
    <mergeCell ref="D7:F7"/>
    <mergeCell ref="D8:F8"/>
    <mergeCell ref="D11:F11"/>
    <mergeCell ref="D12:F12"/>
    <mergeCell ref="B50:M50"/>
    <mergeCell ref="B53:M53"/>
    <mergeCell ref="B56:M56"/>
    <mergeCell ref="B59:M5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Model Obiegu </vt:lpstr>
      <vt:lpstr>Model Dom</vt:lpstr>
      <vt:lpstr>Model Szkoła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2021-06-02T06:07:22Z</dcterms:modified>
</cp:coreProperties>
</file>