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<sst xmlns="http://schemas.openxmlformats.org/spreadsheetml/2006/main" count="98" uniqueCount="79">
  <si>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</si>
  <si>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</si>
  <si>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</si>
  <si>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</si>
  <si>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</si>
  <si>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</si>
  <si>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</si>
  <si>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</si>
  <si>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</si>
  <si>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</si>
  <si>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</si>
  <si>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</si>
  <si>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</si>
  <si>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</si>
  <si>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</si>
  <si>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</si>
  <si>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</si>
  <si>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</si>
  <si>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</si>
  <si>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</si>
  <si>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</si>
  <si>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</si>
  <si>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</si>
  <si>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</si>
  <si>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</si>
  <si>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</si>
  <si>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</si>
  <si>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</si>
  <si>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</si>
  <si>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</si>
  <si>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</si>
  <si>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</si>
  <si>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</si>
  <si>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</si>
  <si>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</si>
  <si>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</si>
  <si>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</si>
  <si>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</si>
  <si>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</si>
  <si>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</si>
  <si>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</si>
  <si>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</si>
  <si>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</si>
  <si>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</si>
  <si>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</si>
  <si>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</si>
  <si>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</si>
  <si>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</si>
  <si>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</si>
  <si>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</si>
  <si>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</si>
  <si>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</si>
  <si>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</si>
  <si>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</si>
  <si>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</si>
  <si>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</si>
  <si>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</si>
  <si>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</si>
  <si>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</si>
  <si>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</si>
  <si>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</si>
  <si>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</si>
  <si>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</si>
  <si>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</si>
  <si>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</si>
  <si>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</si>
  <si>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</si>
  <si>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</si>
  <si>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</si>
  <si>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</si>
  <si>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</si>
  <si>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</si>
  <si>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</si>
  <si>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</si>
  <si>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</si>
  <si>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</si>
  <si>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</si>
  <si>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</si>
  <si>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 Kwartał 2021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</si>
</sst>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0.875" style="2" bestFit="1" customWidth="1"/>
    <col min="13" max="13" width="11.75390625" style="2" bestFit="1" customWidth="1"/>
    <col min="14" max="14" width="10.00390625" style="2" bestFit="1" customWidth="1"/>
    <col min="15" max="15" width="8.00390625" style="2" bestFit="1" customWidth="1"/>
    <col min="16" max="16" width="6.625" style="2" bestFit="1" customWidth="1"/>
    <col min="17" max="17" width="7.875" style="2" bestFit="1" customWidth="1"/>
    <col min="18" max="16384" width="9.125" style="2" customWidth="1"/>
  </cols>
  <sheetData>
    <row r="1" spans="1:13" ht="61.5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1" t="s">
        <v>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2:17" ht="13.5" customHeight="1">
      <c r="B5" s="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8"/>
      <c r="O5" s="8"/>
      <c r="P5" s="8"/>
      <c r="Q5" s="8"/>
    </row>
    <row r="6" spans="1:17" ht="13.5" customHeight="1">
      <c r="A6" s="35" t="s">
        <v>0</v>
      </c>
      <c r="B6" s="32" t="s">
        <v>60</v>
      </c>
      <c r="C6" s="51" t="s">
        <v>64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1" t="s">
        <v>63</v>
      </c>
      <c r="P6" s="52"/>
      <c r="Q6" s="53"/>
    </row>
    <row r="7" spans="1:17" ht="13.5" customHeight="1">
      <c r="A7" s="36"/>
      <c r="B7" s="33"/>
      <c r="C7" s="34" t="s">
        <v>61</v>
      </c>
      <c r="D7" s="34" t="s">
        <v>72</v>
      </c>
      <c r="E7" s="34" t="s">
        <v>65</v>
      </c>
      <c r="F7" s="34" t="s">
        <v>66</v>
      </c>
      <c r="G7" s="34" t="s">
        <v>24</v>
      </c>
      <c r="H7" s="34" t="s">
        <v>25</v>
      </c>
      <c r="I7" s="39" t="s">
        <v>62</v>
      </c>
      <c r="J7" s="34" t="s">
        <v>13</v>
      </c>
      <c r="K7" s="34" t="s">
        <v>14</v>
      </c>
      <c r="L7" s="34" t="s">
        <v>15</v>
      </c>
      <c r="M7" s="34" t="s">
        <v>16</v>
      </c>
      <c r="N7" s="33" t="s">
        <v>17</v>
      </c>
      <c r="O7" s="26" t="s">
        <v>18</v>
      </c>
      <c r="P7" s="26" t="s">
        <v>19</v>
      </c>
      <c r="Q7" s="26" t="s">
        <v>20</v>
      </c>
    </row>
    <row r="8" spans="1:17" ht="13.5" customHeight="1">
      <c r="A8" s="36"/>
      <c r="B8" s="33"/>
      <c r="C8" s="26"/>
      <c r="D8" s="26"/>
      <c r="E8" s="26"/>
      <c r="F8" s="26"/>
      <c r="G8" s="26"/>
      <c r="H8" s="26"/>
      <c r="I8" s="39"/>
      <c r="J8" s="26"/>
      <c r="K8" s="26"/>
      <c r="L8" s="26"/>
      <c r="M8" s="26"/>
      <c r="N8" s="33"/>
      <c r="O8" s="26"/>
      <c r="P8" s="26"/>
      <c r="Q8" s="26"/>
    </row>
    <row r="9" spans="1:17" ht="11.25" customHeight="1">
      <c r="A9" s="36"/>
      <c r="B9" s="33"/>
      <c r="C9" s="26"/>
      <c r="D9" s="26"/>
      <c r="E9" s="26"/>
      <c r="F9" s="26"/>
      <c r="G9" s="26"/>
      <c r="H9" s="26"/>
      <c r="I9" s="39"/>
      <c r="J9" s="26"/>
      <c r="K9" s="26"/>
      <c r="L9" s="26"/>
      <c r="M9" s="26"/>
      <c r="N9" s="33"/>
      <c r="O9" s="26"/>
      <c r="P9" s="26"/>
      <c r="Q9" s="26"/>
    </row>
    <row r="10" spans="1:17" ht="11.25" customHeight="1">
      <c r="A10" s="37"/>
      <c r="B10" s="34"/>
      <c r="C10" s="26"/>
      <c r="D10" s="26"/>
      <c r="E10" s="26"/>
      <c r="F10" s="26"/>
      <c r="G10" s="26"/>
      <c r="H10" s="26"/>
      <c r="I10" s="40"/>
      <c r="J10" s="26"/>
      <c r="K10" s="26"/>
      <c r="L10" s="26"/>
      <c r="M10" s="26"/>
      <c r="N10" s="34"/>
      <c r="O10" s="26"/>
      <c r="P10" s="26"/>
      <c r="Q10" s="2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41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290323408.57</f>
        <v>290323408.57</v>
      </c>
      <c r="C13" s="20">
        <f>290323408.57</f>
        <v>290323408.57</v>
      </c>
      <c r="D13" s="20">
        <f>180098450.33</f>
        <v>180098450.33</v>
      </c>
      <c r="E13" s="20">
        <f>880408.46</f>
        <v>880408.46</v>
      </c>
      <c r="F13" s="20">
        <f>142655597.61</f>
        <v>142655597.61</v>
      </c>
      <c r="G13" s="20">
        <f>36562444.26</f>
        <v>36562444.26</v>
      </c>
      <c r="H13" s="20">
        <f>0</f>
        <v>0</v>
      </c>
      <c r="I13" s="20">
        <f>0</f>
        <v>0</v>
      </c>
      <c r="J13" s="20">
        <f>109124958.24</f>
        <v>109124958.24</v>
      </c>
      <c r="K13" s="20">
        <f>1100000</f>
        <v>1100000</v>
      </c>
      <c r="L13" s="20">
        <f>0</f>
        <v>0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290323408.57</f>
        <v>290323408.57</v>
      </c>
      <c r="C17" s="20">
        <f>290323408.57</f>
        <v>290323408.57</v>
      </c>
      <c r="D17" s="20">
        <f>180098450.33</f>
        <v>180098450.33</v>
      </c>
      <c r="E17" s="20">
        <f>880408.46</f>
        <v>880408.46</v>
      </c>
      <c r="F17" s="20">
        <f>142655597.61</f>
        <v>142655597.61</v>
      </c>
      <c r="G17" s="20">
        <f>36562444.26</f>
        <v>36562444.26</v>
      </c>
      <c r="H17" s="20">
        <f>0</f>
        <v>0</v>
      </c>
      <c r="I17" s="20">
        <f>0</f>
        <v>0</v>
      </c>
      <c r="J17" s="20">
        <f>109124958.24</f>
        <v>109124958.24</v>
      </c>
      <c r="K17" s="20">
        <f>1100000</f>
        <v>1100000</v>
      </c>
      <c r="L17" s="20">
        <f>0</f>
        <v>0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678623.32</f>
        <v>678623.32</v>
      </c>
      <c r="C18" s="21">
        <f>678623.32</f>
        <v>678623.32</v>
      </c>
      <c r="D18" s="21">
        <f>105473.6</f>
        <v>105473.6</v>
      </c>
      <c r="E18" s="21">
        <f>0</f>
        <v>0</v>
      </c>
      <c r="F18" s="21">
        <f>75476.6</f>
        <v>75476.6</v>
      </c>
      <c r="G18" s="21">
        <f>29997</f>
        <v>29997</v>
      </c>
      <c r="H18" s="21">
        <f>0</f>
        <v>0</v>
      </c>
      <c r="I18" s="21">
        <f>0</f>
        <v>0</v>
      </c>
      <c r="J18" s="21">
        <f>573149.72</f>
        <v>573149.72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289644785.25</f>
        <v>289644785.25</v>
      </c>
      <c r="C19" s="21">
        <f>289644785.25</f>
        <v>289644785.25</v>
      </c>
      <c r="D19" s="21">
        <f>179992976.73</f>
        <v>179992976.73</v>
      </c>
      <c r="E19" s="21">
        <f>880408.46</f>
        <v>880408.46</v>
      </c>
      <c r="F19" s="21">
        <f>142580121.01</f>
        <v>142580121.01</v>
      </c>
      <c r="G19" s="21">
        <f>36532447.26</f>
        <v>36532447.26</v>
      </c>
      <c r="H19" s="21">
        <f>0</f>
        <v>0</v>
      </c>
      <c r="I19" s="21">
        <f>0</f>
        <v>0</v>
      </c>
      <c r="J19" s="21">
        <f>108551808.52</f>
        <v>108551808.52</v>
      </c>
      <c r="K19" s="21">
        <f>1100000</f>
        <v>1100000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0</f>
        <v>0</v>
      </c>
      <c r="C21" s="20">
        <f>0</f>
        <v>0</v>
      </c>
      <c r="D21" s="20">
        <f>0</f>
        <v>0</v>
      </c>
      <c r="E21" s="20">
        <f>0</f>
        <v>0</v>
      </c>
      <c r="F21" s="20">
        <f>0</f>
        <v>0</v>
      </c>
      <c r="G21" s="20">
        <f>0</f>
        <v>0</v>
      </c>
      <c r="H21" s="20">
        <f>0</f>
        <v>0</v>
      </c>
      <c r="I21" s="20">
        <f>0</f>
        <v>0</v>
      </c>
      <c r="J21" s="20">
        <f>0</f>
        <v>0</v>
      </c>
      <c r="K21" s="20">
        <f>0</f>
        <v>0</v>
      </c>
      <c r="L21" s="20">
        <f>0</f>
        <v>0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0</f>
        <v>0</v>
      </c>
      <c r="C22" s="21">
        <f>0</f>
        <v>0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0</f>
        <v>0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0</f>
        <v>0</v>
      </c>
      <c r="C23" s="21">
        <f>0</f>
        <v>0</v>
      </c>
      <c r="D23" s="21">
        <f>0</f>
        <v>0</v>
      </c>
      <c r="E23" s="21">
        <f>0</f>
        <v>0</v>
      </c>
      <c r="F23" s="21">
        <f>0</f>
        <v>0</v>
      </c>
      <c r="G23" s="21">
        <f>0</f>
        <v>0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27" t="s">
        <v>78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1" spans="1:13" ht="13.5" customHeight="1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3" spans="1:17" ht="13.5" customHeight="1">
      <c r="A33" s="35" t="s">
        <v>0</v>
      </c>
      <c r="B33" s="32" t="s">
        <v>9</v>
      </c>
      <c r="C33" s="28" t="s">
        <v>11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">
        <v>21</v>
      </c>
      <c r="P33" s="29"/>
      <c r="Q33" s="30"/>
    </row>
    <row r="34" spans="1:17" ht="13.5" customHeight="1">
      <c r="A34" s="36"/>
      <c r="B34" s="33"/>
      <c r="C34" s="33" t="s">
        <v>10</v>
      </c>
      <c r="D34" s="26" t="s">
        <v>12</v>
      </c>
      <c r="E34" s="26" t="s">
        <v>22</v>
      </c>
      <c r="F34" s="26" t="s">
        <v>23</v>
      </c>
      <c r="G34" s="26" t="s">
        <v>69</v>
      </c>
      <c r="H34" s="26" t="s">
        <v>25</v>
      </c>
      <c r="I34" s="26" t="s">
        <v>1</v>
      </c>
      <c r="J34" s="26" t="s">
        <v>13</v>
      </c>
      <c r="K34" s="26" t="s">
        <v>14</v>
      </c>
      <c r="L34" s="26" t="s">
        <v>15</v>
      </c>
      <c r="M34" s="26" t="s">
        <v>16</v>
      </c>
      <c r="N34" s="83" t="s">
        <v>17</v>
      </c>
      <c r="O34" s="26" t="s">
        <v>18</v>
      </c>
      <c r="P34" s="26" t="s">
        <v>19</v>
      </c>
      <c r="Q34" s="32" t="s">
        <v>20</v>
      </c>
    </row>
    <row r="35" spans="1:17" ht="13.5" customHeight="1">
      <c r="A35" s="36"/>
      <c r="B35" s="33"/>
      <c r="C35" s="3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83"/>
      <c r="O35" s="26"/>
      <c r="P35" s="26"/>
      <c r="Q35" s="33"/>
    </row>
    <row r="36" spans="1:17" ht="11.25" customHeight="1">
      <c r="A36" s="36"/>
      <c r="B36" s="33"/>
      <c r="C36" s="3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83"/>
      <c r="O36" s="26"/>
      <c r="P36" s="26"/>
      <c r="Q36" s="33"/>
    </row>
    <row r="37" spans="1:17" ht="11.25" customHeight="1">
      <c r="A37" s="37"/>
      <c r="B37" s="34"/>
      <c r="C37" s="3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83"/>
      <c r="O37" s="26"/>
      <c r="P37" s="26"/>
      <c r="Q37" s="34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44" t="s">
        <v>74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459.43</f>
        <v>459.43</v>
      </c>
      <c r="C44" s="22">
        <f>459.43</f>
        <v>459.43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0</f>
        <v>0</v>
      </c>
      <c r="M44" s="22">
        <f>459.43</f>
        <v>459.43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0</f>
        <v>0</v>
      </c>
      <c r="C45" s="23">
        <f>0</f>
        <v>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0</f>
        <v>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459.43</f>
        <v>459.43</v>
      </c>
      <c r="C46" s="23">
        <f>459.43</f>
        <v>459.43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459.43</f>
        <v>459.43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987576344.06</f>
        <v>987576344.06</v>
      </c>
      <c r="C47" s="22">
        <f>987576344.06</f>
        <v>987576344.06</v>
      </c>
      <c r="D47" s="22">
        <f>2560460.97</f>
        <v>2560460.97</v>
      </c>
      <c r="E47" s="22">
        <f>0</f>
        <v>0</v>
      </c>
      <c r="F47" s="22">
        <f>0</f>
        <v>0</v>
      </c>
      <c r="G47" s="22">
        <f>2560460.97</f>
        <v>2560460.97</v>
      </c>
      <c r="H47" s="22">
        <f>0</f>
        <v>0</v>
      </c>
      <c r="I47" s="22">
        <f>0</f>
        <v>0</v>
      </c>
      <c r="J47" s="22">
        <f>984688378.04</f>
        <v>984688378.04</v>
      </c>
      <c r="K47" s="22">
        <f>14419.8</f>
        <v>14419.8</v>
      </c>
      <c r="L47" s="22">
        <f>313085.25</f>
        <v>313085.25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2559629.25</f>
        <v>2559629.25</v>
      </c>
      <c r="C48" s="23">
        <f>2559629.25</f>
        <v>2559629.25</v>
      </c>
      <c r="D48" s="23">
        <f>2559629.25</f>
        <v>2559629.25</v>
      </c>
      <c r="E48" s="23">
        <f>0</f>
        <v>0</v>
      </c>
      <c r="F48" s="23">
        <f>0</f>
        <v>0</v>
      </c>
      <c r="G48" s="23">
        <f>2559629.25</f>
        <v>2559629.25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661762977.35</f>
        <v>661762977.35</v>
      </c>
      <c r="C49" s="23">
        <f>661762977.35</f>
        <v>661762977.35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661748557.55</f>
        <v>661748557.55</v>
      </c>
      <c r="K49" s="23">
        <f>14419.8</f>
        <v>14419.8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323253737.46</f>
        <v>323253737.46</v>
      </c>
      <c r="C50" s="23">
        <f>323253737.46</f>
        <v>323253737.46</v>
      </c>
      <c r="D50" s="23">
        <f>831.72</f>
        <v>831.72</v>
      </c>
      <c r="E50" s="23">
        <f>0</f>
        <v>0</v>
      </c>
      <c r="F50" s="23">
        <f>0</f>
        <v>0</v>
      </c>
      <c r="G50" s="23">
        <f>831.72</f>
        <v>831.72</v>
      </c>
      <c r="H50" s="23">
        <f>0</f>
        <v>0</v>
      </c>
      <c r="I50" s="23">
        <f>0</f>
        <v>0</v>
      </c>
      <c r="J50" s="23">
        <f>322939820.49</f>
        <v>322939820.49</v>
      </c>
      <c r="K50" s="23">
        <f>0</f>
        <v>0</v>
      </c>
      <c r="L50" s="23">
        <f>313085.25</f>
        <v>313085.25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419770093.54</f>
        <v>419770093.54</v>
      </c>
      <c r="C51" s="22">
        <f>419770093.54</f>
        <v>419770093.54</v>
      </c>
      <c r="D51" s="22">
        <f>7989568.56</f>
        <v>7989568.56</v>
      </c>
      <c r="E51" s="22">
        <f>5134.71</f>
        <v>5134.71</v>
      </c>
      <c r="F51" s="22">
        <f>72711.33</f>
        <v>72711.33</v>
      </c>
      <c r="G51" s="22">
        <f>7905531.92</f>
        <v>7905531.92</v>
      </c>
      <c r="H51" s="22">
        <f>6190.6</f>
        <v>6190.6</v>
      </c>
      <c r="I51" s="22">
        <f>0</f>
        <v>0</v>
      </c>
      <c r="J51" s="22">
        <f>6377.58</f>
        <v>6377.58</v>
      </c>
      <c r="K51" s="22">
        <f>62080.54</f>
        <v>62080.54</v>
      </c>
      <c r="L51" s="22">
        <f>33407444.7</f>
        <v>33407444.7</v>
      </c>
      <c r="M51" s="22">
        <f>374442332.05</f>
        <v>374442332.05</v>
      </c>
      <c r="N51" s="22">
        <f>3862290.11</f>
        <v>3862290.11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22981172.65</f>
        <v>22981172.65</v>
      </c>
      <c r="C52" s="23">
        <f>22981172.65</f>
        <v>22981172.65</v>
      </c>
      <c r="D52" s="23">
        <f>3051066.05</f>
        <v>3051066.05</v>
      </c>
      <c r="E52" s="23">
        <f>0</f>
        <v>0</v>
      </c>
      <c r="F52" s="23">
        <f>0</f>
        <v>0</v>
      </c>
      <c r="G52" s="23">
        <f>3051066.05</f>
        <v>3051066.05</v>
      </c>
      <c r="H52" s="23">
        <f>0</f>
        <v>0</v>
      </c>
      <c r="I52" s="23">
        <f>0</f>
        <v>0</v>
      </c>
      <c r="J52" s="23">
        <f>105.19</f>
        <v>105.19</v>
      </c>
      <c r="K52" s="23">
        <f>49135.73</f>
        <v>49135.73</v>
      </c>
      <c r="L52" s="23">
        <f>12028735.68</f>
        <v>12028735.68</v>
      </c>
      <c r="M52" s="23">
        <f>7836066.91</f>
        <v>7836066.91</v>
      </c>
      <c r="N52" s="23">
        <f>16063.09</f>
        <v>16063.09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396788920.89</f>
        <v>396788920.89</v>
      </c>
      <c r="C53" s="23">
        <f>396788920.89</f>
        <v>396788920.89</v>
      </c>
      <c r="D53" s="23">
        <f>4938502.51</f>
        <v>4938502.51</v>
      </c>
      <c r="E53" s="23">
        <f>5134.71</f>
        <v>5134.71</v>
      </c>
      <c r="F53" s="23">
        <f>72711.33</f>
        <v>72711.33</v>
      </c>
      <c r="G53" s="23">
        <f>4854465.87</f>
        <v>4854465.87</v>
      </c>
      <c r="H53" s="23">
        <f>6190.6</f>
        <v>6190.6</v>
      </c>
      <c r="I53" s="23">
        <f>0</f>
        <v>0</v>
      </c>
      <c r="J53" s="23">
        <f>6272.39</f>
        <v>6272.39</v>
      </c>
      <c r="K53" s="23">
        <f>12944.81</f>
        <v>12944.81</v>
      </c>
      <c r="L53" s="23">
        <f>21378709.02</f>
        <v>21378709.02</v>
      </c>
      <c r="M53" s="23">
        <f>366606265.14</f>
        <v>366606265.14</v>
      </c>
      <c r="N53" s="23">
        <f>3846227.02</f>
        <v>3846227.02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975395898.96</f>
        <v>975395898.96</v>
      </c>
      <c r="C54" s="22">
        <f>975395898.96</f>
        <v>975395898.96</v>
      </c>
      <c r="D54" s="22">
        <f>719959836.97</f>
        <v>719959836.97</v>
      </c>
      <c r="E54" s="22">
        <f>12011600.98</f>
        <v>12011600.98</v>
      </c>
      <c r="F54" s="22">
        <f>8489.73</f>
        <v>8489.73</v>
      </c>
      <c r="G54" s="22">
        <f>707931378.81</f>
        <v>707931378.81</v>
      </c>
      <c r="H54" s="22">
        <f>8367.45</f>
        <v>8367.45</v>
      </c>
      <c r="I54" s="22">
        <f>0</f>
        <v>0</v>
      </c>
      <c r="J54" s="22">
        <f>32157.15</f>
        <v>32157.15</v>
      </c>
      <c r="K54" s="22">
        <f>621224.47</f>
        <v>621224.47</v>
      </c>
      <c r="L54" s="22">
        <f>43967114.8</f>
        <v>43967114.8</v>
      </c>
      <c r="M54" s="22">
        <f>209397582.46</f>
        <v>209397582.46</v>
      </c>
      <c r="N54" s="22">
        <f>1417983.11</f>
        <v>1417983.11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30022418.96</f>
        <v>30022418.96</v>
      </c>
      <c r="C55" s="23">
        <f>30022418.96</f>
        <v>30022418.96</v>
      </c>
      <c r="D55" s="23">
        <f>7628760.07</f>
        <v>7628760.07</v>
      </c>
      <c r="E55" s="23">
        <f>642606.7</f>
        <v>642606.7</v>
      </c>
      <c r="F55" s="23">
        <f>2369.83</f>
        <v>2369.83</v>
      </c>
      <c r="G55" s="23">
        <f>6983569.91</f>
        <v>6983569.91</v>
      </c>
      <c r="H55" s="23">
        <f>213.63</f>
        <v>213.63</v>
      </c>
      <c r="I55" s="23">
        <f>0</f>
        <v>0</v>
      </c>
      <c r="J55" s="23">
        <f>7426.56</f>
        <v>7426.56</v>
      </c>
      <c r="K55" s="23">
        <f>439.41</f>
        <v>439.41</v>
      </c>
      <c r="L55" s="23">
        <f>17683549.67</f>
        <v>17683549.67</v>
      </c>
      <c r="M55" s="23">
        <f>4221814.95</f>
        <v>4221814.95</v>
      </c>
      <c r="N55" s="23">
        <f>480428.3</f>
        <v>480428.3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3710327.65</f>
        <v>3710327.65</v>
      </c>
      <c r="C56" s="23">
        <f>3710327.65</f>
        <v>3710327.65</v>
      </c>
      <c r="D56" s="23">
        <f>3476185.83</f>
        <v>3476185.83</v>
      </c>
      <c r="E56" s="23">
        <f>3047003.01</f>
        <v>3047003.01</v>
      </c>
      <c r="F56" s="23">
        <f>0</f>
        <v>0</v>
      </c>
      <c r="G56" s="23">
        <f>429182.8</f>
        <v>429182.8</v>
      </c>
      <c r="H56" s="23">
        <f>0.02</f>
        <v>0.02</v>
      </c>
      <c r="I56" s="23">
        <f>0</f>
        <v>0</v>
      </c>
      <c r="J56" s="23">
        <f>0</f>
        <v>0</v>
      </c>
      <c r="K56" s="23">
        <f>0</f>
        <v>0</v>
      </c>
      <c r="L56" s="23">
        <f>3923.81</f>
        <v>3923.81</v>
      </c>
      <c r="M56" s="23">
        <f>174488.61</f>
        <v>174488.61</v>
      </c>
      <c r="N56" s="23">
        <f>55729.4</f>
        <v>55729.4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941663152.35</f>
        <v>941663152.35</v>
      </c>
      <c r="C57" s="23">
        <f>941663152.35</f>
        <v>941663152.35</v>
      </c>
      <c r="D57" s="23">
        <f>708854891.07</f>
        <v>708854891.07</v>
      </c>
      <c r="E57" s="23">
        <f>8321991.27</f>
        <v>8321991.27</v>
      </c>
      <c r="F57" s="23">
        <f>6119.9</f>
        <v>6119.9</v>
      </c>
      <c r="G57" s="23">
        <f>700518626.1</f>
        <v>700518626.1</v>
      </c>
      <c r="H57" s="23">
        <f>8153.8</f>
        <v>8153.8</v>
      </c>
      <c r="I57" s="23">
        <f>0</f>
        <v>0</v>
      </c>
      <c r="J57" s="23">
        <f>24730.59</f>
        <v>24730.59</v>
      </c>
      <c r="K57" s="23">
        <f>620785.06</f>
        <v>620785.06</v>
      </c>
      <c r="L57" s="23">
        <f>26279641.32</f>
        <v>26279641.32</v>
      </c>
      <c r="M57" s="23">
        <f>205001278.9</f>
        <v>205001278.9</v>
      </c>
      <c r="N57" s="23">
        <f>881825.41</f>
        <v>881825.41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27" t="s">
        <v>78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31" t="s">
        <v>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1" spans="2:12" ht="16.5" customHeight="1">
      <c r="B71" s="67" t="s">
        <v>0</v>
      </c>
      <c r="C71" s="68"/>
      <c r="D71" s="68"/>
      <c r="E71" s="69"/>
      <c r="F71" s="76" t="s">
        <v>67</v>
      </c>
      <c r="G71" s="41" t="s">
        <v>73</v>
      </c>
      <c r="H71" s="42"/>
      <c r="I71" s="42"/>
      <c r="J71" s="42"/>
      <c r="K71" s="42"/>
      <c r="L71" s="43"/>
    </row>
    <row r="72" spans="2:12" ht="13.5" customHeight="1">
      <c r="B72" s="70"/>
      <c r="C72" s="71"/>
      <c r="D72" s="71"/>
      <c r="E72" s="72"/>
      <c r="F72" s="77"/>
      <c r="G72" s="79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82" t="s">
        <v>71</v>
      </c>
    </row>
    <row r="73" spans="2:12" ht="13.5" customHeight="1">
      <c r="B73" s="70"/>
      <c r="C73" s="71"/>
      <c r="D73" s="71"/>
      <c r="E73" s="72"/>
      <c r="F73" s="77"/>
      <c r="G73" s="79"/>
      <c r="H73" s="25"/>
      <c r="I73" s="25"/>
      <c r="J73" s="25"/>
      <c r="K73" s="25"/>
      <c r="L73" s="82"/>
    </row>
    <row r="74" spans="2:12" ht="11.25" customHeight="1">
      <c r="B74" s="70"/>
      <c r="C74" s="71"/>
      <c r="D74" s="71"/>
      <c r="E74" s="72"/>
      <c r="F74" s="77"/>
      <c r="G74" s="79"/>
      <c r="H74" s="25"/>
      <c r="I74" s="25"/>
      <c r="J74" s="25"/>
      <c r="K74" s="25"/>
      <c r="L74" s="82"/>
    </row>
    <row r="75" spans="2:12" ht="11.25" customHeight="1">
      <c r="B75" s="73"/>
      <c r="C75" s="74"/>
      <c r="D75" s="74"/>
      <c r="E75" s="75"/>
      <c r="F75" s="78"/>
      <c r="G75" s="79"/>
      <c r="H75" s="25"/>
      <c r="I75" s="25"/>
      <c r="J75" s="25"/>
      <c r="K75" s="25"/>
      <c r="L75" s="82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41" t="s">
        <v>74</v>
      </c>
      <c r="G77" s="80"/>
      <c r="H77" s="80"/>
      <c r="I77" s="80"/>
      <c r="J77" s="80"/>
      <c r="K77" s="80"/>
      <c r="L77" s="81"/>
    </row>
    <row r="78" spans="2:12" ht="33.75" customHeight="1">
      <c r="B78" s="54" t="s">
        <v>52</v>
      </c>
      <c r="C78" s="55"/>
      <c r="D78" s="55"/>
      <c r="E78" s="56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54" t="s">
        <v>53</v>
      </c>
      <c r="C79" s="55"/>
      <c r="D79" s="55"/>
      <c r="E79" s="56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54" t="s">
        <v>54</v>
      </c>
      <c r="C80" s="55"/>
      <c r="D80" s="55"/>
      <c r="E80" s="56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54" t="s">
        <v>55</v>
      </c>
      <c r="C81" s="55"/>
      <c r="D81" s="55"/>
      <c r="E81" s="56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54" t="s">
        <v>56</v>
      </c>
      <c r="C82" s="55"/>
      <c r="D82" s="55"/>
      <c r="E82" s="56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54" t="s">
        <v>57</v>
      </c>
      <c r="C83" s="55"/>
      <c r="D83" s="55"/>
      <c r="E83" s="56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54" t="s">
        <v>58</v>
      </c>
      <c r="C84" s="55"/>
      <c r="D84" s="55"/>
      <c r="E84" s="56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27" t="s">
        <v>78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ht="13.5" customHeight="1">
      <c r="B88" s="4"/>
    </row>
    <row r="89" spans="2:11" ht="13.5" customHeight="1">
      <c r="B89" s="5"/>
      <c r="C89" s="41"/>
      <c r="D89" s="42"/>
      <c r="E89" s="42"/>
      <c r="F89" s="43"/>
      <c r="G89" s="41" t="s">
        <v>3</v>
      </c>
      <c r="H89" s="43"/>
      <c r="I89" s="41" t="s">
        <v>4</v>
      </c>
      <c r="J89" s="43"/>
      <c r="K89" s="5"/>
    </row>
    <row r="90" spans="2:11" ht="13.5" customHeight="1">
      <c r="B90" s="6"/>
      <c r="C90" s="57" t="s">
        <v>5</v>
      </c>
      <c r="D90" s="58"/>
      <c r="E90" s="58"/>
      <c r="F90" s="59"/>
      <c r="G90" s="63">
        <f>95</f>
        <v>95</v>
      </c>
      <c r="H90" s="64"/>
      <c r="I90" s="47">
        <f>106119502.07</f>
        <v>106119502.07</v>
      </c>
      <c r="J90" s="48"/>
      <c r="K90" s="7"/>
    </row>
    <row r="91" spans="2:11" ht="13.5" customHeight="1">
      <c r="B91" s="6"/>
      <c r="C91" s="60" t="s">
        <v>6</v>
      </c>
      <c r="D91" s="61"/>
      <c r="E91" s="61"/>
      <c r="F91" s="62"/>
      <c r="G91" s="65">
        <f>48</f>
        <v>48</v>
      </c>
      <c r="H91" s="66"/>
      <c r="I91" s="49">
        <f>-24821214.87</f>
        <v>-24821214.87</v>
      </c>
      <c r="J91" s="50"/>
      <c r="K91" s="7"/>
    </row>
    <row r="92" spans="2:11" ht="13.5" customHeight="1">
      <c r="B92" s="6"/>
      <c r="C92" s="57" t="s">
        <v>7</v>
      </c>
      <c r="D92" s="58"/>
      <c r="E92" s="58"/>
      <c r="F92" s="59"/>
      <c r="G92" s="63">
        <f>1</f>
        <v>1</v>
      </c>
      <c r="H92" s="64"/>
      <c r="I92" s="47">
        <f>0</f>
        <v>0</v>
      </c>
      <c r="J92" s="48"/>
      <c r="K92" s="7"/>
    </row>
  </sheetData>
  <sheetProtection/>
  <mergeCells count="79">
    <mergeCell ref="L72:L75"/>
    <mergeCell ref="O6:Q6"/>
    <mergeCell ref="O7:O10"/>
    <mergeCell ref="A67:M67"/>
    <mergeCell ref="L34:L37"/>
    <mergeCell ref="P34:P37"/>
    <mergeCell ref="Q34:Q37"/>
    <mergeCell ref="N34:N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C90:F90"/>
    <mergeCell ref="C91:F91"/>
    <mergeCell ref="C92:F92"/>
    <mergeCell ref="G90:H90"/>
    <mergeCell ref="G89:H89"/>
    <mergeCell ref="G91:H91"/>
    <mergeCell ref="G92:H92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I7:I10"/>
    <mergeCell ref="J7:J10"/>
    <mergeCell ref="B12:Q12"/>
    <mergeCell ref="B39:Q39"/>
    <mergeCell ref="Q7:Q10"/>
    <mergeCell ref="C33:N33"/>
    <mergeCell ref="N7:N10"/>
    <mergeCell ref="P7:P10"/>
    <mergeCell ref="O34:O37"/>
    <mergeCell ref="D34:D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A29:M29"/>
    <mergeCell ref="O33:Q33"/>
    <mergeCell ref="A31:M31"/>
    <mergeCell ref="B33:B37"/>
    <mergeCell ref="A33:A37"/>
    <mergeCell ref="C34:C37"/>
    <mergeCell ref="E34:E37"/>
    <mergeCell ref="K72:K75"/>
    <mergeCell ref="F34:F37"/>
    <mergeCell ref="G34:G37"/>
    <mergeCell ref="H34:H37"/>
    <mergeCell ref="K34:K37"/>
    <mergeCell ref="I34:I37"/>
    <mergeCell ref="J34:J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2021-05-31T10:07:12Z</dcterms:modified>
  <cp:category/>
  <cp:version/>
  <cp:contentType/>
  <cp:contentStatus/>
</cp:coreProperties>
</file>