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R:\Oddział 1\UKŁAD WYKONAWCZY\układ wykonawczy 2025\zarządzenie w sprawie dochodów i wydatków na 2025 rok\"/>
    </mc:Choice>
  </mc:AlternateContent>
  <xr:revisionPtr revIDLastSave="0" documentId="13_ncr:1_{03082CEF-21CB-48D5-B633-D4EA77B6F4B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. 12" sheetId="5" r:id="rId3"/>
  </sheets>
  <definedNames>
    <definedName name="_xlnm._FilterDatabase" localSheetId="2" hidden="1">'Zał. 12'!$A$5:$A$5</definedName>
    <definedName name="_xlnm.Print_Area" localSheetId="2">'Zał. 12'!$A$1:$F$152</definedName>
    <definedName name="_xlnm.Print_Titles" localSheetId="2">'Zał. 12'!$10:$14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2" i="5" l="1"/>
  <c r="D151" i="5" s="1"/>
  <c r="D150" i="5" s="1"/>
  <c r="D149" i="5" s="1"/>
  <c r="D22" i="5" s="1"/>
  <c r="F151" i="5"/>
  <c r="F150" i="5" s="1"/>
  <c r="F149" i="5" s="1"/>
  <c r="F22" i="5" s="1"/>
  <c r="E151" i="5"/>
  <c r="E150" i="5" s="1"/>
  <c r="E149" i="5" s="1"/>
  <c r="E22" i="5" s="1"/>
  <c r="D147" i="5"/>
  <c r="D146" i="5"/>
  <c r="F145" i="5"/>
  <c r="F144" i="5" s="1"/>
  <c r="E145" i="5"/>
  <c r="E144" i="5" s="1"/>
  <c r="D142" i="5"/>
  <c r="D141" i="5"/>
  <c r="D140" i="5" s="1"/>
  <c r="F140" i="5"/>
  <c r="E140" i="5"/>
  <c r="D137" i="5"/>
  <c r="D136" i="5"/>
  <c r="F135" i="5"/>
  <c r="F134" i="5" s="1"/>
  <c r="E135" i="5"/>
  <c r="E134" i="5" s="1"/>
  <c r="D132" i="5"/>
  <c r="D131" i="5"/>
  <c r="D130" i="5" s="1"/>
  <c r="D129" i="5" s="1"/>
  <c r="F130" i="5"/>
  <c r="F129" i="5" s="1"/>
  <c r="E130" i="5"/>
  <c r="E129" i="5" s="1"/>
  <c r="D127" i="5"/>
  <c r="D126" i="5"/>
  <c r="F125" i="5"/>
  <c r="E125" i="5"/>
  <c r="D125" i="5"/>
  <c r="F123" i="5"/>
  <c r="E123" i="5"/>
  <c r="E122" i="5" s="1"/>
  <c r="D121" i="5"/>
  <c r="D120" i="5"/>
  <c r="D119" i="5"/>
  <c r="E118" i="5"/>
  <c r="D118" i="5"/>
  <c r="F117" i="5"/>
  <c r="E117" i="5"/>
  <c r="D117" i="5" s="1"/>
  <c r="E116" i="5"/>
  <c r="D116" i="5" s="1"/>
  <c r="F115" i="5"/>
  <c r="E115" i="5"/>
  <c r="D110" i="5"/>
  <c r="D109" i="5" s="1"/>
  <c r="D108" i="5" s="1"/>
  <c r="F109" i="5"/>
  <c r="F108" i="5" s="1"/>
  <c r="E109" i="5"/>
  <c r="E108" i="5" s="1"/>
  <c r="D103" i="5"/>
  <c r="D102" i="5"/>
  <c r="F101" i="5"/>
  <c r="F100" i="5" s="1"/>
  <c r="F99" i="5" s="1"/>
  <c r="F98" i="5" s="1"/>
  <c r="E101" i="5"/>
  <c r="D96" i="5"/>
  <c r="D95" i="5"/>
  <c r="D94" i="5"/>
  <c r="F93" i="5"/>
  <c r="F92" i="5" s="1"/>
  <c r="F91" i="5" s="1"/>
  <c r="E93" i="5"/>
  <c r="E92" i="5" s="1"/>
  <c r="E91" i="5" s="1"/>
  <c r="D89" i="5"/>
  <c r="F88" i="5"/>
  <c r="E88" i="5"/>
  <c r="E85" i="5" s="1"/>
  <c r="E84" i="5" s="1"/>
  <c r="E83" i="5" s="1"/>
  <c r="D87" i="5"/>
  <c r="F86" i="5"/>
  <c r="E86" i="5"/>
  <c r="D81" i="5"/>
  <c r="D80" i="5"/>
  <c r="D79" i="5" s="1"/>
  <c r="D78" i="5" s="1"/>
  <c r="D77" i="5" s="1"/>
  <c r="F79" i="5"/>
  <c r="F78" i="5" s="1"/>
  <c r="F77" i="5" s="1"/>
  <c r="E79" i="5"/>
  <c r="E78" i="5" s="1"/>
  <c r="E77" i="5" s="1"/>
  <c r="D75" i="5"/>
  <c r="D74" i="5"/>
  <c r="D73" i="5" s="1"/>
  <c r="D72" i="5" s="1"/>
  <c r="D71" i="5" s="1"/>
  <c r="F73" i="5"/>
  <c r="F72" i="5" s="1"/>
  <c r="F71" i="5" s="1"/>
  <c r="E73" i="5"/>
  <c r="E72" i="5" s="1"/>
  <c r="E71" i="5" s="1"/>
  <c r="D69" i="5"/>
  <c r="D68" i="5"/>
  <c r="F67" i="5"/>
  <c r="E67" i="5"/>
  <c r="E66" i="5" s="1"/>
  <c r="E65" i="5" s="1"/>
  <c r="D63" i="5"/>
  <c r="F62" i="5"/>
  <c r="F61" i="5" s="1"/>
  <c r="F60" i="5" s="1"/>
  <c r="E62" i="5"/>
  <c r="E61" i="5" s="1"/>
  <c r="E60" i="5" s="1"/>
  <c r="D62" i="5"/>
  <c r="D61" i="5" s="1"/>
  <c r="D60" i="5" s="1"/>
  <c r="D58" i="5"/>
  <c r="D57" i="5"/>
  <c r="D56" i="5" s="1"/>
  <c r="D55" i="5" s="1"/>
  <c r="D54" i="5" s="1"/>
  <c r="F56" i="5"/>
  <c r="F55" i="5" s="1"/>
  <c r="F54" i="5" s="1"/>
  <c r="E56" i="5"/>
  <c r="E55" i="5" s="1"/>
  <c r="E54" i="5"/>
  <c r="D52" i="5"/>
  <c r="D51" i="5"/>
  <c r="F50" i="5"/>
  <c r="E50" i="5"/>
  <c r="E49" i="5" s="1"/>
  <c r="E48" i="5" s="1"/>
  <c r="D46" i="5"/>
  <c r="D45" i="5"/>
  <c r="F44" i="5"/>
  <c r="F43" i="5" s="1"/>
  <c r="F42" i="5" s="1"/>
  <c r="E44" i="5"/>
  <c r="D40" i="5"/>
  <c r="D39" i="5"/>
  <c r="F38" i="5"/>
  <c r="E38" i="5"/>
  <c r="D36" i="5"/>
  <c r="D35" i="5"/>
  <c r="F34" i="5"/>
  <c r="E34" i="5"/>
  <c r="D30" i="5"/>
  <c r="D29" i="5" s="1"/>
  <c r="D28" i="5" s="1"/>
  <c r="D27" i="5" s="1"/>
  <c r="F29" i="5"/>
  <c r="F28" i="5" s="1"/>
  <c r="F27" i="5" s="1"/>
  <c r="E29" i="5"/>
  <c r="E28" i="5" s="1"/>
  <c r="E27" i="5" s="1"/>
  <c r="D25" i="5"/>
  <c r="F24" i="5"/>
  <c r="F23" i="5" s="1"/>
  <c r="E24" i="5"/>
  <c r="F21" i="5"/>
  <c r="E21" i="5"/>
  <c r="F19" i="5"/>
  <c r="E19" i="5"/>
  <c r="D19" i="5" l="1"/>
  <c r="D93" i="5"/>
  <c r="D92" i="5" s="1"/>
  <c r="D91" i="5" s="1"/>
  <c r="F139" i="5"/>
  <c r="E114" i="5"/>
  <c r="D38" i="5"/>
  <c r="E139" i="5"/>
  <c r="F33" i="5"/>
  <c r="F32" i="5" s="1"/>
  <c r="D88" i="5"/>
  <c r="D21" i="5"/>
  <c r="D135" i="5"/>
  <c r="D134" i="5" s="1"/>
  <c r="D145" i="5"/>
  <c r="D144" i="5" s="1"/>
  <c r="D139" i="5" s="1"/>
  <c r="D24" i="5"/>
  <c r="E23" i="5"/>
  <c r="D23" i="5" s="1"/>
  <c r="D115" i="5"/>
  <c r="F114" i="5"/>
  <c r="D123" i="5"/>
  <c r="F122" i="5"/>
  <c r="F20" i="5" s="1"/>
  <c r="F85" i="5"/>
  <c r="F84" i="5" s="1"/>
  <c r="F83" i="5" s="1"/>
  <c r="D86" i="5"/>
  <c r="E113" i="5"/>
  <c r="E112" i="5" s="1"/>
  <c r="E107" i="5" s="1"/>
  <c r="E105" i="5" s="1"/>
  <c r="D34" i="5"/>
  <c r="D33" i="5" s="1"/>
  <c r="D32" i="5" s="1"/>
  <c r="E33" i="5"/>
  <c r="E32" i="5" s="1"/>
  <c r="D50" i="5"/>
  <c r="D49" i="5" s="1"/>
  <c r="D48" i="5" s="1"/>
  <c r="F49" i="5"/>
  <c r="F48" i="5" s="1"/>
  <c r="D122" i="5"/>
  <c r="E20" i="5"/>
  <c r="D20" i="5" s="1"/>
  <c r="D44" i="5"/>
  <c r="E43" i="5"/>
  <c r="D67" i="5"/>
  <c r="D66" i="5" s="1"/>
  <c r="D65" i="5" s="1"/>
  <c r="F66" i="5"/>
  <c r="F65" i="5" s="1"/>
  <c r="D101" i="5"/>
  <c r="D100" i="5" s="1"/>
  <c r="D99" i="5" s="1"/>
  <c r="D98" i="5" s="1"/>
  <c r="E18" i="5"/>
  <c r="E100" i="5"/>
  <c r="E99" i="5" s="1"/>
  <c r="E98" i="5" s="1"/>
  <c r="E230" i="4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E207" i="4"/>
  <c r="E206" i="4" s="1"/>
  <c r="F206" i="4"/>
  <c r="K204" i="4"/>
  <c r="J204" i="4"/>
  <c r="I204" i="4"/>
  <c r="D204" i="4"/>
  <c r="D201" i="4"/>
  <c r="D198" i="4"/>
  <c r="E196" i="4"/>
  <c r="L195" i="4"/>
  <c r="K195" i="4"/>
  <c r="K167" i="4" s="1"/>
  <c r="J195" i="4"/>
  <c r="I195" i="4"/>
  <c r="H195" i="4"/>
  <c r="G195" i="4"/>
  <c r="F195" i="4"/>
  <c r="F167" i="4" s="1"/>
  <c r="E195" i="4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F162" i="4" s="1"/>
  <c r="J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I113" i="4" s="1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F113" i="4" s="1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E63" i="4" s="1"/>
  <c r="I63" i="4"/>
  <c r="H63" i="4"/>
  <c r="H59" i="4" s="1"/>
  <c r="F63" i="4"/>
  <c r="D63" i="4"/>
  <c r="D59" i="4" s="1"/>
  <c r="E61" i="4"/>
  <c r="E60" i="4" s="1"/>
  <c r="F60" i="4"/>
  <c r="J59" i="4"/>
  <c r="I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E210" i="3"/>
  <c r="E209" i="3" s="1"/>
  <c r="F209" i="3"/>
  <c r="K207" i="3"/>
  <c r="J207" i="3"/>
  <c r="I207" i="3"/>
  <c r="D207" i="3"/>
  <c r="D204" i="3"/>
  <c r="D201" i="3"/>
  <c r="E199" i="3"/>
  <c r="L198" i="3"/>
  <c r="K198" i="3"/>
  <c r="J198" i="3"/>
  <c r="I198" i="3"/>
  <c r="H198" i="3"/>
  <c r="G198" i="3"/>
  <c r="F198" i="3"/>
  <c r="E198" i="3"/>
  <c r="D198" i="3"/>
  <c r="E196" i="3"/>
  <c r="E195" i="3" s="1"/>
  <c r="H195" i="3"/>
  <c r="G195" i="3"/>
  <c r="F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K167" i="3"/>
  <c r="E165" i="3"/>
  <c r="E163" i="3" s="1"/>
  <c r="E164" i="3"/>
  <c r="L163" i="3"/>
  <c r="I163" i="3"/>
  <c r="I162" i="3" s="1"/>
  <c r="H163" i="3"/>
  <c r="H162" i="3" s="1"/>
  <c r="G163" i="3"/>
  <c r="F163" i="3"/>
  <c r="F162" i="3" s="1"/>
  <c r="L162" i="3"/>
  <c r="J162" i="3"/>
  <c r="G162" i="3"/>
  <c r="D162" i="3"/>
  <c r="E160" i="3"/>
  <c r="E159" i="3" s="1"/>
  <c r="L159" i="3"/>
  <c r="L158" i="3" s="1"/>
  <c r="I159" i="3"/>
  <c r="I158" i="3" s="1"/>
  <c r="H159" i="3"/>
  <c r="H158" i="3" s="1"/>
  <c r="G159" i="3"/>
  <c r="G158" i="3" s="1"/>
  <c r="D159" i="3"/>
  <c r="D158" i="3" s="1"/>
  <c r="J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G142" i="3"/>
  <c r="G138" i="3" s="1"/>
  <c r="F142" i="3"/>
  <c r="E140" i="3"/>
  <c r="E139" i="3" s="1"/>
  <c r="F139" i="3"/>
  <c r="L138" i="3"/>
  <c r="K138" i="3"/>
  <c r="J138" i="3"/>
  <c r="I138" i="3"/>
  <c r="H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G98" i="3" s="1"/>
  <c r="F99" i="3"/>
  <c r="F98" i="3" s="1"/>
  <c r="D99" i="3"/>
  <c r="D98" i="3" s="1"/>
  <c r="L98" i="3"/>
  <c r="J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H79" i="3"/>
  <c r="H78" i="3" s="1"/>
  <c r="G79" i="3"/>
  <c r="G78" i="3" s="1"/>
  <c r="F79" i="3"/>
  <c r="F78" i="3" s="1"/>
  <c r="D79" i="3"/>
  <c r="D78" i="3" s="1"/>
  <c r="J78" i="3"/>
  <c r="I78" i="3"/>
  <c r="E76" i="3"/>
  <c r="E75" i="3" s="1"/>
  <c r="H75" i="3"/>
  <c r="H74" i="3" s="1"/>
  <c r="G75" i="3"/>
  <c r="G74" i="3" s="1"/>
  <c r="D75" i="3"/>
  <c r="D74" i="3" s="1"/>
  <c r="J74" i="3"/>
  <c r="I74" i="3"/>
  <c r="F74" i="3"/>
  <c r="E72" i="3"/>
  <c r="E71" i="3" s="1"/>
  <c r="L71" i="3"/>
  <c r="L70" i="3" s="1"/>
  <c r="I71" i="3"/>
  <c r="I70" i="3" s="1"/>
  <c r="H71" i="3"/>
  <c r="H70" i="3" s="1"/>
  <c r="G71" i="3"/>
  <c r="G70" i="3" s="1"/>
  <c r="D71" i="3"/>
  <c r="D70" i="3" s="1"/>
  <c r="J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H51" i="3" s="1"/>
  <c r="G52" i="3"/>
  <c r="G51" i="3" s="1"/>
  <c r="D52" i="3"/>
  <c r="D51" i="3" s="1"/>
  <c r="J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s="1"/>
  <c r="D85" i="5" l="1"/>
  <c r="D84" i="5" s="1"/>
  <c r="D83" i="5" s="1"/>
  <c r="L207" i="3"/>
  <c r="L204" i="4"/>
  <c r="F113" i="5"/>
  <c r="F112" i="5" s="1"/>
  <c r="F107" i="5" s="1"/>
  <c r="F105" i="5" s="1"/>
  <c r="E90" i="3"/>
  <c r="F59" i="4"/>
  <c r="E29" i="3"/>
  <c r="G204" i="4"/>
  <c r="D114" i="5"/>
  <c r="D113" i="5" s="1"/>
  <c r="D112" i="5" s="1"/>
  <c r="D107" i="5" s="1"/>
  <c r="D105" i="5" s="1"/>
  <c r="F18" i="5"/>
  <c r="F16" i="5" s="1"/>
  <c r="E16" i="5"/>
  <c r="D18" i="5"/>
  <c r="D16" i="5" s="1"/>
  <c r="E42" i="5"/>
  <c r="D43" i="5"/>
  <c r="D42" i="5" s="1"/>
  <c r="E138" i="3"/>
  <c r="E212" i="3"/>
  <c r="F138" i="4"/>
  <c r="I10" i="3"/>
  <c r="E99" i="3"/>
  <c r="I167" i="3"/>
  <c r="I8" i="3" s="1"/>
  <c r="E105" i="3"/>
  <c r="E138" i="4"/>
  <c r="E98" i="3"/>
  <c r="E225" i="4"/>
  <c r="E51" i="3"/>
  <c r="J167" i="3"/>
  <c r="F212" i="3"/>
  <c r="F207" i="3" s="1"/>
  <c r="F82" i="4"/>
  <c r="E82" i="4" s="1"/>
  <c r="L113" i="4"/>
  <c r="D113" i="4"/>
  <c r="E209" i="4"/>
  <c r="E20" i="3"/>
  <c r="F138" i="3"/>
  <c r="E105" i="4"/>
  <c r="E130" i="4"/>
  <c r="G167" i="4"/>
  <c r="J167" i="4"/>
  <c r="H175" i="3"/>
  <c r="E90" i="4"/>
  <c r="E150" i="4"/>
  <c r="F209" i="4"/>
  <c r="F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E104" i="3"/>
  <c r="E51" i="4"/>
  <c r="E175" i="4"/>
  <c r="E167" i="4" s="1"/>
  <c r="E66" i="3"/>
  <c r="K8" i="3"/>
  <c r="F167" i="3"/>
  <c r="H167" i="3"/>
  <c r="G207" i="3"/>
  <c r="J10" i="4"/>
  <c r="J8" i="4" s="1"/>
  <c r="E29" i="4"/>
  <c r="E163" i="4"/>
  <c r="E70" i="3"/>
  <c r="E55" i="3"/>
  <c r="E11" i="3"/>
  <c r="E78" i="4"/>
  <c r="E104" i="4"/>
  <c r="F10" i="3"/>
  <c r="J10" i="3"/>
  <c r="J8" i="3" s="1"/>
  <c r="E117" i="3"/>
  <c r="E113" i="3" s="1"/>
  <c r="H37" i="4"/>
  <c r="E37" i="4" s="1"/>
  <c r="L8" i="4"/>
  <c r="E70" i="4"/>
  <c r="E162" i="4"/>
  <c r="I167" i="4"/>
  <c r="E158" i="3"/>
  <c r="E20" i="4"/>
  <c r="I10" i="4"/>
  <c r="E154" i="3"/>
  <c r="D167" i="3"/>
  <c r="D8" i="3" s="1"/>
  <c r="E41" i="4"/>
  <c r="E74" i="4"/>
  <c r="E98" i="4"/>
  <c r="G8" i="4" l="1"/>
  <c r="G8" i="3"/>
  <c r="E204" i="4"/>
  <c r="E113" i="4"/>
  <c r="F8" i="4"/>
  <c r="D8" i="4"/>
  <c r="L8" i="3"/>
  <c r="H8" i="4"/>
  <c r="H8" i="3"/>
  <c r="E207" i="3"/>
  <c r="I8" i="4"/>
  <c r="E10" i="4"/>
  <c r="E10" i="3"/>
  <c r="F8" i="3"/>
  <c r="E8" i="4" l="1"/>
  <c r="E8" i="3"/>
</calcChain>
</file>

<file path=xl/sharedStrings.xml><?xml version="1.0" encoding="utf-8"?>
<sst xmlns="http://schemas.openxmlformats.org/spreadsheetml/2006/main" count="616" uniqueCount="266">
  <si>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</si>
  <si>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</si>
  <si>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</si>
  <si>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</si>
  <si>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</si>
  <si>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</si>
  <si>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</si>
  <si>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</si>
  <si>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</si>
  <si>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</si>
  <si>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</si>
  <si>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</si>
  <si>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</si>
  <si>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</si>
  <si>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</si>
  <si>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</si>
  <si>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</si>
  <si>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</si>
  <si>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</si>
  <si>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</si>
  <si>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</si>
  <si>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</si>
  <si>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</si>
  <si>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</si>
  <si>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</si>
  <si>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</si>
  <si>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</si>
  <si>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</si>
  <si>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</si>
  <si>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</si>
  <si>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</si>
  <si>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</si>
  <si>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</si>
  <si>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</si>
  <si>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</si>
  <si>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</si>
  <si>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</si>
  <si>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</si>
  <si>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</si>
  <si>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</si>
  <si>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</si>
  <si>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</si>
  <si>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</si>
  <si>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</si>
  <si>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</si>
  <si>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</si>
  <si>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</si>
  <si>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</si>
  <si>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</si>
  <si>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</si>
  <si>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</si>
  <si>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</si>
  <si>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</si>
  <si>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</si>
  <si>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</si>
  <si>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</si>
  <si>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</si>
  <si>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</si>
  <si>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</si>
  <si>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</si>
  <si>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</si>
  <si>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</si>
  <si>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</si>
  <si>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</si>
  <si>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</si>
  <si>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</si>
  <si>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</si>
  <si>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</si>
  <si>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</si>
  <si>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</si>
  <si>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</si>
  <si>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</si>
  <si>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</si>
  <si>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</si>
  <si>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</si>
  <si>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</si>
  <si>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</si>
  <si>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</si>
  <si>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</si>
  <si>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</si>
  <si>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</si>
  <si>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</si>
  <si>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</si>
  <si>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</si>
  <si>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</si>
  <si>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</si>
  <si>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</si>
  <si>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</si>
  <si>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</si>
  <si>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</si>
  <si>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</si>
  <si>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</si>
  <si>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</si>
  <si>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</si>
  <si>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</si>
  <si>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</si>
  <si>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</si>
  <si>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</si>
  <si>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</si>
  <si>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</si>
  <si>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</si>
  <si>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</si>
  <si>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</si>
  <si>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</si>
  <si>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</si>
  <si>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</si>
  <si>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</si>
  <si>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</si>
  <si>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</si>
  <si>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</si>
  <si>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</si>
  <si>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</si>
  <si>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</si>
  <si>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</si>
  <si>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</si>
  <si>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</si>
  <si>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</si>
  <si>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</si>
  <si>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</si>
  <si>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</si>
  <si>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</si>
  <si>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</si>
  <si>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</si>
  <si>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</si>
  <si>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</si>
  <si>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</si>
  <si>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</si>
  <si>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</si>
  <si>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</si>
  <si>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</si>
  <si>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</si>
  <si>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</si>
  <si>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</si>
  <si>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</si>
  <si>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</si>
  <si>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</si>
  <si>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</si>
  <si>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</si>
  <si>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</si>
  <si>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</si>
  <si>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Wydz. Spraw Obywatelskich i Cudzoziemców ZUW</t>
  </si>
  <si>
    <t>Cmentarze</t>
  </si>
  <si>
    <t>Urzędy wojewódzkie (dowody osobiste)</t>
  </si>
  <si>
    <t>(w podziale na dysponentów)</t>
  </si>
  <si>
    <t>w tys. zł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</si>
  <si>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</si>
  <si>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</si>
  <si>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</si>
  <si>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</si>
  <si>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</si>
  <si>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</si>
  <si>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</si>
  <si>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</si>
  <si>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</si>
  <si>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</si>
  <si>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</si>
  <si>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</si>
  <si>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</si>
  <si>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</si>
  <si>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</si>
  <si>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</si>
  <si>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</si>
  <si>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</si>
  <si>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</si>
  <si>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</si>
  <si>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</si>
  <si>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</si>
  <si>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</si>
  <si>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</si>
  <si>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</si>
  <si>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</si>
  <si>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</si>
  <si>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</si>
  <si>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</si>
  <si>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</si>
  <si>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</si>
  <si>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</si>
  <si>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</si>
  <si>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</si>
  <si>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</si>
  <si>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</si>
  <si>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</si>
  <si>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</si>
  <si>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</si>
  <si>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</si>
  <si>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</si>
  <si>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</si>
  <si>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</si>
  <si>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</si>
  <si>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</si>
  <si>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</si>
  <si>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</si>
  <si>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</si>
  <si>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</si>
  <si>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</si>
  <si>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</si>
  <si>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</si>
  <si>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</si>
  <si>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</si>
  <si>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</si>
  <si>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</si>
  <si>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</si>
  <si>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</si>
  <si>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</si>
  <si>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Wyszczególnienie</t>
  </si>
  <si>
    <t xml:space="preserve">Wynagrodzenie </t>
  </si>
  <si>
    <t>w tym</t>
  </si>
  <si>
    <t>wynagr. łącznie z podwyżkami</t>
  </si>
  <si>
    <t>dodatkowe wynagr. roczne</t>
  </si>
  <si>
    <t xml:space="preserve">O G Ó Ł E M </t>
  </si>
  <si>
    <t xml:space="preserve"> - członkowie korpusu służby cywilnej </t>
  </si>
  <si>
    <t xml:space="preserve"> - osoby zajmujące kierown.stanow.państwowe</t>
  </si>
  <si>
    <t xml:space="preserve"> - osoby nieobjęte mnożnikowymi systemami wynagr.</t>
  </si>
  <si>
    <t xml:space="preserve"> - żołnierze zawodowi i funkcjonariusze</t>
  </si>
  <si>
    <t>Państwowa Straż Rybacka    (osoby nieobj.mnożnik.syst. wynagr.)</t>
  </si>
  <si>
    <t>Inspekcja Jakości Handl. Art. Rolno-Spożywczych</t>
  </si>
  <si>
    <t>z tego:     - korpus służby cywilnej</t>
  </si>
  <si>
    <t>Wojewódzki Inspektorat Weterynarii w Szczecinie</t>
  </si>
  <si>
    <t xml:space="preserve">              - osoby nieobj.mnożnik.syst.wynagr.</t>
  </si>
  <si>
    <t>Inspekcja Ochrony Roślin i Nasiennictwa</t>
  </si>
  <si>
    <t>Wojewódzki Inspektorat Inspekcji Handlowej w Szczecinie</t>
  </si>
  <si>
    <t xml:space="preserve">Handel </t>
  </si>
  <si>
    <t>Wojewódzki Inspektorat Inspekcji Transportu Drogowego w Szczecinie</t>
  </si>
  <si>
    <t>Wojewódzki Inspektorat Inspekcji Sanitarnej</t>
  </si>
  <si>
    <t>Wojewódzki Inspektorat Farmaceutyczny w Szczecinie</t>
  </si>
  <si>
    <t>Wojewódzki Inspektorat Ochrony Środowiska w Szczecinie</t>
  </si>
  <si>
    <t>z tego:    - korpus służby cywilnej</t>
  </si>
  <si>
    <t xml:space="preserve">             - osoby nieobj.mnożnik.syst.wynagr.</t>
  </si>
  <si>
    <t>Kuratoria Oświaty</t>
  </si>
  <si>
    <t>Wojewódzki Urząd Ochrony Zabytków w Szczecinie</t>
  </si>
  <si>
    <t>Komenda Wojewódzka Państwowej Straży Pożarnej w Szczecinie</t>
  </si>
  <si>
    <t>Komendy wojewódzkie PSP</t>
  </si>
  <si>
    <t xml:space="preserve">              - funkcjonariusze</t>
  </si>
  <si>
    <t>Wojewódzki Inspektorat Nadzoru Budowlanego w Szczecinie</t>
  </si>
  <si>
    <t xml:space="preserve">Zachodniopomorski Urząd Wojewódzki </t>
  </si>
  <si>
    <t>Biuro Organizacji i Kadr</t>
  </si>
  <si>
    <t>Urzędy wojewódzkie, z tego:</t>
  </si>
  <si>
    <t xml:space="preserve"> - korpus służby cywilnej </t>
  </si>
  <si>
    <t>System powiadomiania ratunkowego</t>
  </si>
  <si>
    <t>Działalność dyspozytorni medycznych</t>
  </si>
  <si>
    <t xml:space="preserve">Zespoły d/s orzekania o stopniu niepełnosprawności  </t>
  </si>
  <si>
    <t>Wojewódzki Inspektorat Inspekcji Ochrony Roślin i Nasiennictwa                               w Koszalinie</t>
  </si>
  <si>
    <t xml:space="preserve">              FEnIKS</t>
  </si>
  <si>
    <t>Wydział Finansów i Budżetu</t>
  </si>
  <si>
    <t xml:space="preserve"> - inne (odprawy emerytalne)</t>
  </si>
  <si>
    <t>System opieki nad dziećmi w wieku do lat 3</t>
  </si>
  <si>
    <t xml:space="preserve">   w tym:  FERS (BP)</t>
  </si>
  <si>
    <t xml:space="preserve">   w tym:  FERS (BŚE)</t>
  </si>
  <si>
    <t xml:space="preserve">   w tym: PTFE (KB)</t>
  </si>
  <si>
    <t xml:space="preserve">              PTFE (R)</t>
  </si>
  <si>
    <t xml:space="preserve">Wojewody Zachodniopomorskiego </t>
  </si>
  <si>
    <t xml:space="preserve">Nadzór budowlany, z tego:  </t>
  </si>
  <si>
    <t xml:space="preserve"> - korpus służby cywilnej:</t>
  </si>
  <si>
    <t xml:space="preserve">   w tym: FEnIKS</t>
  </si>
  <si>
    <t xml:space="preserve"> - osoby nieobj.mnożnik.syst.wynagr.</t>
  </si>
  <si>
    <t xml:space="preserve">              FERS (BP)</t>
  </si>
  <si>
    <t>Załącznik Nr    12   do</t>
  </si>
  <si>
    <t>Wynagrodzenia w państwowych jednostkach budżetowych na 2025 r.</t>
  </si>
  <si>
    <t>Wojewódzki  Inspektorat Jakości Handlowej Artykułów Rolno-Spożywczych                    w Szczecinie</t>
  </si>
  <si>
    <t xml:space="preserve">Wojewódzkie Urzędy Ochrony Zabytków, z tego:   </t>
  </si>
  <si>
    <t xml:space="preserve">              - korpus służby cywilnej</t>
  </si>
  <si>
    <t xml:space="preserve">              FAMI</t>
  </si>
  <si>
    <t xml:space="preserve">   w tym: FAMI</t>
  </si>
  <si>
    <t>według ustawy budżetowej na 2025 rok</t>
  </si>
  <si>
    <t>zarządzenia Nr  31   /2025</t>
  </si>
  <si>
    <t>z dnia  06 lutego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</si>
</sst>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Lato"/>
      <family val="2"/>
      <charset val="238"/>
    </font>
    <font>
      <sz val="10"/>
      <color rgb="FF000000"/>
      <name val="Lato"/>
      <family val="2"/>
      <charset val="238"/>
    </font>
    <font>
      <b/>
      <i/>
      <sz val="10"/>
      <name val="Lato"/>
      <family val="2"/>
      <charset val="238"/>
    </font>
    <font>
      <b/>
      <sz val="11"/>
      <name val="Lato"/>
      <family val="2"/>
      <charset val="238"/>
    </font>
    <font>
      <sz val="8"/>
      <name val="Lato"/>
      <family val="2"/>
      <charset val="238"/>
    </font>
    <font>
      <sz val="5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i/>
      <sz val="10"/>
      <name val="Lato"/>
      <family val="2"/>
      <charset val="238"/>
    </font>
    <font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4" fillId="0" borderId="11"/>
    <xf numFmtId="0" fontId="15" fillId="0" borderId="11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0" fontId="16" fillId="0" borderId="0" xfId="0" applyFont="1"/>
    <xf numFmtId="0" fontId="18" fillId="0" borderId="0" xfId="0" applyFont="1" applyAlignment="1">
      <alignment horizontal="right"/>
    </xf>
    <xf numFmtId="0" fontId="16" fillId="0" borderId="11" xfId="2" applyFont="1"/>
    <xf numFmtId="0" fontId="16" fillId="0" borderId="11" xfId="2" applyFont="1" applyAlignment="1">
      <alignment horizontal="center"/>
    </xf>
    <xf numFmtId="3" fontId="16" fillId="0" borderId="11" xfId="2" applyNumberFormat="1" applyFont="1"/>
    <xf numFmtId="3" fontId="16" fillId="0" borderId="11" xfId="2" applyNumberFormat="1" applyFont="1" applyAlignment="1">
      <alignment horizontal="right"/>
    </xf>
    <xf numFmtId="3" fontId="16" fillId="0" borderId="7" xfId="2" applyNumberFormat="1" applyFont="1" applyBorder="1" applyAlignment="1">
      <alignment horizontal="center" vertical="center"/>
    </xf>
    <xf numFmtId="3" fontId="20" fillId="0" borderId="7" xfId="2" applyNumberFormat="1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3" fontId="16" fillId="0" borderId="7" xfId="2" applyNumberFormat="1" applyFont="1" applyBorder="1" applyAlignment="1">
      <alignment horizontal="center"/>
    </xf>
    <xf numFmtId="0" fontId="22" fillId="0" borderId="7" xfId="2" applyFont="1" applyBorder="1" applyAlignment="1">
      <alignment horizontal="center"/>
    </xf>
    <xf numFmtId="3" fontId="22" fillId="0" borderId="7" xfId="2" applyNumberFormat="1" applyFont="1" applyBorder="1"/>
    <xf numFmtId="3" fontId="23" fillId="0" borderId="7" xfId="2" applyNumberFormat="1" applyFont="1" applyBorder="1"/>
    <xf numFmtId="0" fontId="24" fillId="0" borderId="7" xfId="2" applyFont="1" applyBorder="1" applyAlignment="1">
      <alignment horizontal="center"/>
    </xf>
    <xf numFmtId="3" fontId="24" fillId="0" borderId="7" xfId="2" applyNumberFormat="1" applyFont="1" applyBorder="1"/>
    <xf numFmtId="3" fontId="25" fillId="0" borderId="7" xfId="2" applyNumberFormat="1" applyFont="1" applyBorder="1"/>
    <xf numFmtId="0" fontId="16" fillId="0" borderId="7" xfId="2" applyFont="1" applyBorder="1"/>
    <xf numFmtId="3" fontId="26" fillId="0" borderId="7" xfId="2" applyNumberFormat="1" applyFont="1" applyBorder="1" applyAlignment="1">
      <alignment horizontal="right"/>
    </xf>
    <xf numFmtId="49" fontId="16" fillId="0" borderId="7" xfId="2" applyNumberFormat="1" applyFont="1" applyBorder="1"/>
    <xf numFmtId="0" fontId="16" fillId="2" borderId="7" xfId="2" applyFont="1" applyFill="1" applyBorder="1" applyAlignment="1">
      <alignment horizontal="center"/>
    </xf>
    <xf numFmtId="0" fontId="24" fillId="2" borderId="7" xfId="2" applyFont="1" applyFill="1" applyBorder="1" applyAlignment="1">
      <alignment horizontal="left"/>
    </xf>
    <xf numFmtId="3" fontId="24" fillId="2" borderId="7" xfId="2" applyNumberFormat="1" applyFont="1" applyFill="1" applyBorder="1" applyAlignment="1">
      <alignment horizontal="right"/>
    </xf>
    <xf numFmtId="0" fontId="27" fillId="0" borderId="7" xfId="2" applyFont="1" applyBorder="1" applyAlignment="1">
      <alignment horizontal="center"/>
    </xf>
    <xf numFmtId="0" fontId="27" fillId="0" borderId="7" xfId="2" applyFont="1" applyBorder="1"/>
    <xf numFmtId="3" fontId="27" fillId="0" borderId="7" xfId="2" applyNumberFormat="1" applyFont="1" applyBorder="1" applyAlignment="1">
      <alignment horizontal="right" vertical="center"/>
    </xf>
    <xf numFmtId="3" fontId="27" fillId="0" borderId="7" xfId="2" applyNumberFormat="1" applyFont="1" applyBorder="1" applyAlignment="1">
      <alignment horizontal="right"/>
    </xf>
    <xf numFmtId="0" fontId="16" fillId="0" borderId="7" xfId="2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 wrapText="1"/>
    </xf>
    <xf numFmtId="3" fontId="16" fillId="0" borderId="7" xfId="2" applyNumberFormat="1" applyFont="1" applyBorder="1" applyAlignment="1">
      <alignment horizontal="right" vertical="center"/>
    </xf>
    <xf numFmtId="3" fontId="28" fillId="0" borderId="7" xfId="2" applyNumberFormat="1" applyFont="1" applyBorder="1" applyAlignment="1">
      <alignment horizontal="right"/>
    </xf>
    <xf numFmtId="0" fontId="24" fillId="2" borderId="7" xfId="2" applyFont="1" applyFill="1" applyBorder="1" applyAlignment="1">
      <alignment horizontal="left" wrapText="1"/>
    </xf>
    <xf numFmtId="3" fontId="16" fillId="0" borderId="7" xfId="2" applyNumberFormat="1" applyFont="1" applyBorder="1" applyAlignment="1">
      <alignment horizontal="right"/>
    </xf>
    <xf numFmtId="0" fontId="24" fillId="2" borderId="7" xfId="2" applyFont="1" applyFill="1" applyBorder="1"/>
    <xf numFmtId="3" fontId="27" fillId="0" borderId="7" xfId="2" applyNumberFormat="1" applyFont="1" applyBorder="1"/>
    <xf numFmtId="3" fontId="16" fillId="0" borderId="7" xfId="2" applyNumberFormat="1" applyFont="1" applyBorder="1"/>
    <xf numFmtId="3" fontId="16" fillId="4" borderId="7" xfId="2" applyNumberFormat="1" applyFont="1" applyFill="1" applyBorder="1"/>
    <xf numFmtId="0" fontId="16" fillId="3" borderId="7" xfId="2" applyFont="1" applyFill="1" applyBorder="1"/>
    <xf numFmtId="3" fontId="16" fillId="5" borderId="7" xfId="2" applyNumberFormat="1" applyFont="1" applyFill="1" applyBorder="1"/>
    <xf numFmtId="0" fontId="16" fillId="3" borderId="7" xfId="2" applyFont="1" applyFill="1" applyBorder="1" applyAlignment="1">
      <alignment horizontal="left" wrapText="1"/>
    </xf>
    <xf numFmtId="3" fontId="28" fillId="5" borderId="7" xfId="2" applyNumberFormat="1" applyFont="1" applyFill="1" applyBorder="1"/>
    <xf numFmtId="0" fontId="24" fillId="2" borderId="7" xfId="2" applyFont="1" applyFill="1" applyBorder="1" applyAlignment="1">
      <alignment wrapText="1"/>
    </xf>
    <xf numFmtId="3" fontId="24" fillId="2" borderId="7" xfId="2" applyNumberFormat="1" applyFont="1" applyFill="1" applyBorder="1"/>
    <xf numFmtId="3" fontId="16" fillId="3" borderId="7" xfId="2" applyNumberFormat="1" applyFont="1" applyFill="1" applyBorder="1"/>
    <xf numFmtId="3" fontId="28" fillId="0" borderId="7" xfId="2" applyNumberFormat="1" applyFont="1" applyBorder="1"/>
    <xf numFmtId="0" fontId="24" fillId="2" borderId="7" xfId="2" applyFont="1" applyFill="1" applyBorder="1" applyAlignment="1">
      <alignment vertical="center" wrapText="1"/>
    </xf>
    <xf numFmtId="0" fontId="16" fillId="0" borderId="7" xfId="2" applyFont="1" applyBorder="1" applyAlignment="1">
      <alignment horizontal="left"/>
    </xf>
    <xf numFmtId="0" fontId="27" fillId="2" borderId="7" xfId="2" applyFont="1" applyFill="1" applyBorder="1" applyAlignment="1">
      <alignment horizontal="center"/>
    </xf>
    <xf numFmtId="0" fontId="16" fillId="0" borderId="7" xfId="2" quotePrefix="1" applyFont="1" applyBorder="1"/>
    <xf numFmtId="3" fontId="28" fillId="3" borderId="7" xfId="2" applyNumberFormat="1" applyFont="1" applyFill="1" applyBorder="1"/>
    <xf numFmtId="0" fontId="24" fillId="0" borderId="7" xfId="2" applyFont="1" applyBorder="1"/>
    <xf numFmtId="3" fontId="16" fillId="3" borderId="1" xfId="2" applyNumberFormat="1" applyFont="1" applyFill="1" applyBorder="1"/>
    <xf numFmtId="3" fontId="16" fillId="0" borderId="24" xfId="2" applyNumberFormat="1" applyFont="1" applyBorder="1"/>
    <xf numFmtId="3" fontId="16" fillId="0" borderId="1" xfId="2" applyNumberFormat="1" applyFont="1" applyBorder="1"/>
    <xf numFmtId="3" fontId="24" fillId="0" borderId="24" xfId="2" applyNumberFormat="1" applyFont="1" applyBorder="1"/>
    <xf numFmtId="3" fontId="24" fillId="0" borderId="1" xfId="2" applyNumberFormat="1" applyFont="1" applyBorder="1"/>
    <xf numFmtId="0" fontId="16" fillId="0" borderId="11" xfId="2" quotePrefix="1" applyFont="1"/>
    <xf numFmtId="0" fontId="16" fillId="0" borderId="7" xfId="2" applyFont="1" applyBorder="1" applyAlignment="1">
      <alignment horizontal="center" vertical="top"/>
    </xf>
    <xf numFmtId="0" fontId="16" fillId="0" borderId="7" xfId="2" applyFont="1" applyBorder="1" applyAlignment="1">
      <alignment wrapText="1"/>
    </xf>
    <xf numFmtId="0" fontId="16" fillId="0" borderId="24" xfId="2" applyFont="1" applyBorder="1" applyAlignment="1">
      <alignment horizontal="center"/>
    </xf>
    <xf numFmtId="0" fontId="16" fillId="0" borderId="24" xfId="2" applyFont="1" applyBorder="1"/>
    <xf numFmtId="0" fontId="16" fillId="0" borderId="1" xfId="2" applyFont="1" applyBorder="1" applyAlignment="1">
      <alignment horizontal="center"/>
    </xf>
    <xf numFmtId="3" fontId="28" fillId="0" borderId="1" xfId="2" applyNumberFormat="1" applyFont="1" applyBorder="1"/>
    <xf numFmtId="3" fontId="17" fillId="0" borderId="0" xfId="0" applyNumberFormat="1" applyFont="1" applyAlignment="1">
      <alignment horizontal="right" vertical="center"/>
    </xf>
    <xf numFmtId="3" fontId="16" fillId="0" borderId="11" xfId="1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0" fontId="3" fillId="0" borderId="9" xfId="0" applyFont="1" applyBorder="1"/>
    <xf numFmtId="3" fontId="1" fillId="0" borderId="14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/>
    </xf>
    <xf numFmtId="3" fontId="1" fillId="3" borderId="14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3" fontId="7" fillId="3" borderId="14" xfId="0" applyNumberFormat="1" applyFont="1" applyFill="1" applyBorder="1" applyAlignment="1">
      <alignment horizontal="right" vertical="center"/>
    </xf>
    <xf numFmtId="0" fontId="19" fillId="0" borderId="11" xfId="2" applyFont="1" applyAlignment="1">
      <alignment horizontal="center" vertical="center"/>
    </xf>
    <xf numFmtId="0" fontId="16" fillId="0" borderId="11" xfId="2" applyFont="1" applyAlignme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13" xfId="2" applyFont="1" applyBorder="1"/>
    <xf numFmtId="0" fontId="16" fillId="0" borderId="6" xfId="2" applyFont="1" applyBorder="1"/>
    <xf numFmtId="3" fontId="16" fillId="0" borderId="19" xfId="2" applyNumberFormat="1" applyFont="1" applyBorder="1" applyAlignment="1">
      <alignment horizontal="center" vertical="center"/>
    </xf>
    <xf numFmtId="0" fontId="16" fillId="0" borderId="20" xfId="2" applyFont="1" applyBorder="1"/>
    <xf numFmtId="0" fontId="16" fillId="0" borderId="21" xfId="2" applyFont="1" applyBorder="1"/>
    <xf numFmtId="0" fontId="16" fillId="0" borderId="22" xfId="2" applyFont="1" applyBorder="1"/>
    <xf numFmtId="0" fontId="16" fillId="0" borderId="18" xfId="2" applyFont="1" applyBorder="1"/>
    <xf numFmtId="0" fontId="16" fillId="0" borderId="23" xfId="2" applyFont="1" applyBorder="1"/>
    <xf numFmtId="3" fontId="16" fillId="0" borderId="2" xfId="2" applyNumberFormat="1" applyFont="1" applyBorder="1" applyAlignment="1">
      <alignment horizontal="center" vertical="center"/>
    </xf>
    <xf numFmtId="0" fontId="16" fillId="0" borderId="3" xfId="2" applyFont="1" applyBorder="1"/>
    <xf numFmtId="0" fontId="16" fillId="0" borderId="4" xfId="2" applyFont="1" applyBorder="1"/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145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190" t="s">
        <v>0</v>
      </c>
      <c r="B3" s="190" t="s">
        <v>1</v>
      </c>
      <c r="C3" s="190" t="s">
        <v>2</v>
      </c>
      <c r="D3" s="190" t="s">
        <v>3</v>
      </c>
      <c r="E3" s="190" t="s">
        <v>4</v>
      </c>
      <c r="F3" s="193" t="s">
        <v>5</v>
      </c>
      <c r="G3" s="188"/>
      <c r="H3" s="188"/>
      <c r="I3" s="188"/>
      <c r="J3" s="189"/>
      <c r="K3" s="187" t="s">
        <v>146</v>
      </c>
      <c r="L3" s="188"/>
      <c r="M3" s="189"/>
      <c r="N3" s="3"/>
      <c r="O3" s="3"/>
      <c r="P3" s="3"/>
      <c r="Q3" s="3"/>
    </row>
    <row r="4" spans="1:17" ht="12.75" customHeight="1">
      <c r="A4" s="191"/>
      <c r="B4" s="191"/>
      <c r="C4" s="191"/>
      <c r="D4" s="191"/>
      <c r="E4" s="191"/>
      <c r="F4" s="194" t="s">
        <v>6</v>
      </c>
      <c r="G4" s="194" t="s">
        <v>7</v>
      </c>
      <c r="H4" s="194" t="s">
        <v>8</v>
      </c>
      <c r="I4" s="194" t="s">
        <v>9</v>
      </c>
      <c r="J4" s="201" t="s">
        <v>10</v>
      </c>
      <c r="K4" s="204" t="s">
        <v>11</v>
      </c>
      <c r="L4" s="203" t="s">
        <v>12</v>
      </c>
      <c r="M4" s="189"/>
      <c r="N4" s="3"/>
      <c r="O4" s="3"/>
      <c r="P4" s="3"/>
      <c r="Q4" s="3"/>
    </row>
    <row r="5" spans="1:17" ht="37.5" customHeight="1">
      <c r="A5" s="191"/>
      <c r="B5" s="191"/>
      <c r="C5" s="191"/>
      <c r="D5" s="192"/>
      <c r="E5" s="192"/>
      <c r="F5" s="191"/>
      <c r="G5" s="191"/>
      <c r="H5" s="191"/>
      <c r="I5" s="191"/>
      <c r="J5" s="191"/>
      <c r="K5" s="191"/>
      <c r="L5" s="5" t="s">
        <v>13</v>
      </c>
      <c r="M5" s="202" t="s">
        <v>14</v>
      </c>
      <c r="N5" s="6"/>
      <c r="O5" s="3"/>
      <c r="P5" s="3"/>
      <c r="Q5" s="3"/>
    </row>
    <row r="6" spans="1:17" ht="13.5" customHeight="1">
      <c r="A6" s="192"/>
      <c r="B6" s="192"/>
      <c r="C6" s="192"/>
      <c r="D6" s="193" t="s">
        <v>15</v>
      </c>
      <c r="E6" s="188"/>
      <c r="F6" s="188"/>
      <c r="G6" s="188"/>
      <c r="H6" s="188"/>
      <c r="I6" s="188"/>
      <c r="J6" s="189"/>
      <c r="K6" s="198" t="s">
        <v>15</v>
      </c>
      <c r="L6" s="189"/>
      <c r="M6" s="192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198">
        <v>12</v>
      </c>
      <c r="M7" s="189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149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151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152</v>
      </c>
      <c r="N100" s="38"/>
      <c r="O100" s="38"/>
      <c r="P100" s="38"/>
      <c r="Q100" s="38"/>
    </row>
    <row r="101" spans="1:17" ht="38.25" customHeight="1" outlineLevel="2">
      <c r="A101" s="208"/>
      <c r="B101" s="208">
        <v>75411</v>
      </c>
      <c r="C101" s="209" t="s">
        <v>87</v>
      </c>
      <c r="D101" s="199">
        <v>102</v>
      </c>
      <c r="E101" s="213">
        <f>F101+G102+H102+I101+J102</f>
        <v>116493</v>
      </c>
      <c r="F101" s="199">
        <v>113993</v>
      </c>
      <c r="G101" s="199"/>
      <c r="H101" s="200"/>
      <c r="I101" s="199">
        <v>2500</v>
      </c>
      <c r="J101" s="199"/>
      <c r="K101" s="199"/>
      <c r="L101" s="199">
        <v>1222</v>
      </c>
      <c r="M101" s="37" t="s">
        <v>153</v>
      </c>
      <c r="N101" s="38"/>
      <c r="O101" s="38"/>
      <c r="P101" s="38"/>
      <c r="Q101" s="38"/>
    </row>
    <row r="102" spans="1:17" ht="66" customHeight="1" outlineLevel="2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37" t="s">
        <v>154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155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161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110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111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112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113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114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115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116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117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118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119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120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121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122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167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123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124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125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126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168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127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212"/>
      <c r="B176" s="211">
        <v>75011</v>
      </c>
      <c r="C176" s="214" t="s">
        <v>128</v>
      </c>
      <c r="D176" s="215">
        <v>10800</v>
      </c>
      <c r="E176" s="195">
        <f>F182+G176+H176+I176+J176</f>
        <v>37960</v>
      </c>
      <c r="F176" s="215"/>
      <c r="G176" s="195">
        <v>75</v>
      </c>
      <c r="H176" s="197">
        <v>34984</v>
      </c>
      <c r="I176" s="195">
        <v>1674</v>
      </c>
      <c r="J176" s="195">
        <v>1227</v>
      </c>
      <c r="K176" s="195"/>
      <c r="L176" s="195">
        <v>1374</v>
      </c>
      <c r="M176" s="116" t="s">
        <v>169</v>
      </c>
      <c r="N176" s="90"/>
      <c r="O176" s="91"/>
      <c r="P176" s="49"/>
      <c r="Q176" s="49"/>
    </row>
    <row r="177" spans="1:17" ht="67.5" customHeight="1" outlineLevel="1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16" t="s">
        <v>170</v>
      </c>
      <c r="N177" s="49"/>
      <c r="O177" s="91"/>
      <c r="P177" s="49"/>
      <c r="Q177" s="49"/>
    </row>
    <row r="178" spans="1:17" ht="55.5" customHeight="1" outlineLevel="1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16" t="s">
        <v>171</v>
      </c>
      <c r="N178" s="49"/>
      <c r="O178" s="91"/>
      <c r="P178" s="49"/>
      <c r="Q178" s="49"/>
    </row>
    <row r="179" spans="1:17" ht="64.5" customHeight="1" outlineLevel="1">
      <c r="A179" s="191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16" t="s">
        <v>172</v>
      </c>
      <c r="N179" s="49"/>
      <c r="O179" s="91"/>
      <c r="P179" s="49"/>
      <c r="Q179" s="49"/>
    </row>
    <row r="180" spans="1:17" ht="54.75" customHeight="1" outlineLevel="1">
      <c r="A180" s="191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16" t="s">
        <v>173</v>
      </c>
      <c r="N180" s="49"/>
      <c r="O180" s="91"/>
      <c r="P180" s="49"/>
      <c r="Q180" s="49"/>
    </row>
    <row r="181" spans="1:17" ht="29.25" customHeight="1" outlineLevel="1">
      <c r="A181" s="191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16" t="s">
        <v>174</v>
      </c>
      <c r="N181" s="49"/>
      <c r="O181" s="91"/>
      <c r="P181" s="49"/>
      <c r="Q181" s="49"/>
    </row>
    <row r="182" spans="1:17" ht="77.25" customHeight="1" outlineLevel="2">
      <c r="A182" s="191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16" t="s">
        <v>175</v>
      </c>
      <c r="N182" s="38"/>
      <c r="O182" s="92"/>
      <c r="P182" s="38"/>
      <c r="Q182" s="38"/>
    </row>
    <row r="183" spans="1:17" ht="28.5" hidden="1" customHeight="1" outlineLevel="2">
      <c r="A183" s="196"/>
      <c r="B183" s="196"/>
      <c r="C183" s="196"/>
      <c r="D183" s="196"/>
      <c r="E183" s="196"/>
      <c r="F183" s="196"/>
      <c r="G183" s="196"/>
      <c r="H183" s="196"/>
      <c r="I183" s="196"/>
      <c r="J183" s="196"/>
      <c r="K183" s="196"/>
      <c r="L183" s="196"/>
      <c r="M183" s="89" t="s">
        <v>176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129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177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130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131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178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114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115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107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179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124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116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133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134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128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135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180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136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137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181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138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139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140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141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142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210"/>
      <c r="B385" s="206"/>
      <c r="C385" s="20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205"/>
      <c r="B386" s="206"/>
      <c r="C386" s="20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207"/>
      <c r="B388" s="206"/>
      <c r="C388" s="20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F101:F102"/>
    <mergeCell ref="E101:E102"/>
    <mergeCell ref="C176:C183"/>
    <mergeCell ref="D176:D183"/>
    <mergeCell ref="D101:D102"/>
    <mergeCell ref="F176:F183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G176:G183"/>
    <mergeCell ref="L176:L183"/>
    <mergeCell ref="K176:K183"/>
    <mergeCell ref="E176:E183"/>
    <mergeCell ref="H176:H183"/>
    <mergeCell ref="I176:I183"/>
    <mergeCell ref="J176:J183"/>
    <mergeCell ref="K3:M3"/>
    <mergeCell ref="B3:B6"/>
    <mergeCell ref="A3:A6"/>
    <mergeCell ref="C3:C6"/>
    <mergeCell ref="D3:D5"/>
    <mergeCell ref="F3:J3"/>
    <mergeCell ref="E3:E5"/>
    <mergeCell ref="F4:F5"/>
    <mergeCell ref="D6:J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182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190" t="s">
        <v>0</v>
      </c>
      <c r="B3" s="190" t="s">
        <v>1</v>
      </c>
      <c r="C3" s="190" t="s">
        <v>2</v>
      </c>
      <c r="D3" s="190" t="s">
        <v>3</v>
      </c>
      <c r="E3" s="190" t="s">
        <v>4</v>
      </c>
      <c r="F3" s="193" t="s">
        <v>5</v>
      </c>
      <c r="G3" s="188"/>
      <c r="H3" s="188"/>
      <c r="I3" s="188"/>
      <c r="J3" s="189"/>
      <c r="K3" s="187" t="s">
        <v>146</v>
      </c>
      <c r="L3" s="188"/>
      <c r="M3" s="189"/>
      <c r="N3" s="3"/>
      <c r="O3" s="3"/>
      <c r="P3" s="3"/>
      <c r="Q3" s="3"/>
    </row>
    <row r="4" spans="1:17" ht="12.75" customHeight="1">
      <c r="A4" s="191"/>
      <c r="B4" s="191"/>
      <c r="C4" s="191"/>
      <c r="D4" s="191"/>
      <c r="E4" s="191"/>
      <c r="F4" s="194" t="s">
        <v>6</v>
      </c>
      <c r="G4" s="194" t="s">
        <v>7</v>
      </c>
      <c r="H4" s="194" t="s">
        <v>8</v>
      </c>
      <c r="I4" s="194" t="s">
        <v>9</v>
      </c>
      <c r="J4" s="201" t="s">
        <v>10</v>
      </c>
      <c r="K4" s="204" t="s">
        <v>11</v>
      </c>
      <c r="L4" s="203" t="s">
        <v>12</v>
      </c>
      <c r="M4" s="189"/>
      <c r="N4" s="3"/>
      <c r="O4" s="3"/>
      <c r="P4" s="3"/>
      <c r="Q4" s="3"/>
    </row>
    <row r="5" spans="1:17" ht="37.5" customHeight="1">
      <c r="A5" s="191"/>
      <c r="B5" s="191"/>
      <c r="C5" s="191"/>
      <c r="D5" s="192"/>
      <c r="E5" s="192"/>
      <c r="F5" s="191"/>
      <c r="G5" s="191"/>
      <c r="H5" s="191"/>
      <c r="I5" s="191"/>
      <c r="J5" s="191"/>
      <c r="K5" s="191"/>
      <c r="L5" s="5" t="s">
        <v>13</v>
      </c>
      <c r="M5" s="202" t="s">
        <v>14</v>
      </c>
      <c r="N5" s="6"/>
      <c r="O5" s="3"/>
      <c r="P5" s="3"/>
      <c r="Q5" s="3"/>
    </row>
    <row r="6" spans="1:17" ht="13.5" customHeight="1">
      <c r="A6" s="192"/>
      <c r="B6" s="192"/>
      <c r="C6" s="192"/>
      <c r="D6" s="193" t="s">
        <v>15</v>
      </c>
      <c r="E6" s="188"/>
      <c r="F6" s="188"/>
      <c r="G6" s="188"/>
      <c r="H6" s="188"/>
      <c r="I6" s="188"/>
      <c r="J6" s="189"/>
      <c r="K6" s="198" t="s">
        <v>15</v>
      </c>
      <c r="L6" s="189"/>
      <c r="M6" s="192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198">
        <v>12</v>
      </c>
      <c r="M7" s="189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183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184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185</v>
      </c>
      <c r="N100" s="38"/>
      <c r="O100" s="38"/>
      <c r="P100" s="38"/>
      <c r="Q100" s="38"/>
    </row>
    <row r="101" spans="1:17" ht="38.25" customHeight="1" outlineLevel="2">
      <c r="A101" s="208"/>
      <c r="B101" s="208">
        <v>75411</v>
      </c>
      <c r="C101" s="209" t="s">
        <v>87</v>
      </c>
      <c r="D101" s="199">
        <v>102</v>
      </c>
      <c r="E101" s="213">
        <f>F101+G102+H102+I101+J102</f>
        <v>116493</v>
      </c>
      <c r="F101" s="199">
        <v>113993</v>
      </c>
      <c r="G101" s="199"/>
      <c r="H101" s="200"/>
      <c r="I101" s="199">
        <v>2500</v>
      </c>
      <c r="J101" s="199"/>
      <c r="K101" s="199"/>
      <c r="L101" s="199">
        <v>1222</v>
      </c>
      <c r="M101" s="37" t="s">
        <v>186</v>
      </c>
      <c r="N101" s="38"/>
      <c r="O101" s="38"/>
      <c r="P101" s="38"/>
      <c r="Q101" s="38"/>
    </row>
    <row r="102" spans="1:17" ht="66" customHeight="1" outlineLevel="2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37" t="s">
        <v>187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188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189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110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111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112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113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114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115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116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117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118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119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120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121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122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190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123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124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125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126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191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127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212"/>
      <c r="B176" s="211">
        <v>75011</v>
      </c>
      <c r="C176" s="214" t="s">
        <v>128</v>
      </c>
      <c r="D176" s="215">
        <v>10800</v>
      </c>
      <c r="E176" s="195">
        <f>F182+G176+H176+I176+J176</f>
        <v>37960</v>
      </c>
      <c r="F176" s="215"/>
      <c r="G176" s="195">
        <v>75</v>
      </c>
      <c r="H176" s="197">
        <v>34984</v>
      </c>
      <c r="I176" s="195">
        <v>1674</v>
      </c>
      <c r="J176" s="195">
        <v>1227</v>
      </c>
      <c r="K176" s="195"/>
      <c r="L176" s="195">
        <v>1374</v>
      </c>
      <c r="M176" s="116" t="s">
        <v>192</v>
      </c>
      <c r="N176" s="90"/>
      <c r="O176" s="91"/>
      <c r="P176" s="49"/>
      <c r="Q176" s="49"/>
    </row>
    <row r="177" spans="1:17" ht="67.5" customHeight="1" outlineLevel="1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16" t="s">
        <v>193</v>
      </c>
      <c r="N177" s="49"/>
      <c r="O177" s="91"/>
      <c r="P177" s="49"/>
      <c r="Q177" s="49"/>
    </row>
    <row r="178" spans="1:17" ht="55.5" customHeight="1" outlineLevel="1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16" t="s">
        <v>194</v>
      </c>
      <c r="N178" s="49"/>
      <c r="O178" s="91"/>
      <c r="P178" s="49"/>
      <c r="Q178" s="49"/>
    </row>
    <row r="179" spans="1:17" ht="64.5" customHeight="1" outlineLevel="1">
      <c r="A179" s="191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16" t="s">
        <v>195</v>
      </c>
      <c r="N179" s="49"/>
      <c r="O179" s="91"/>
      <c r="P179" s="49"/>
      <c r="Q179" s="49"/>
    </row>
    <row r="180" spans="1:17" ht="54.75" customHeight="1" outlineLevel="1">
      <c r="A180" s="191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16" t="s">
        <v>196</v>
      </c>
      <c r="N180" s="49"/>
      <c r="O180" s="91"/>
      <c r="P180" s="49"/>
      <c r="Q180" s="49"/>
    </row>
    <row r="181" spans="1:17" ht="29.25" customHeight="1" outlineLevel="1">
      <c r="A181" s="191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16" t="s">
        <v>197</v>
      </c>
      <c r="N181" s="49"/>
      <c r="O181" s="91"/>
      <c r="P181" s="49"/>
      <c r="Q181" s="49"/>
    </row>
    <row r="182" spans="1:17" ht="77.25" customHeight="1" outlineLevel="2">
      <c r="A182" s="191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16" t="s">
        <v>198</v>
      </c>
      <c r="N182" s="38"/>
      <c r="O182" s="92"/>
      <c r="P182" s="38"/>
      <c r="Q182" s="38"/>
    </row>
    <row r="183" spans="1:17" ht="28.5" hidden="1" customHeight="1" outlineLevel="2">
      <c r="A183" s="196"/>
      <c r="B183" s="196"/>
      <c r="C183" s="196"/>
      <c r="D183" s="196"/>
      <c r="E183" s="196"/>
      <c r="F183" s="196"/>
      <c r="G183" s="196"/>
      <c r="H183" s="196"/>
      <c r="I183" s="196"/>
      <c r="J183" s="196"/>
      <c r="K183" s="196"/>
      <c r="L183" s="196"/>
      <c r="M183" s="89" t="s">
        <v>199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129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200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130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131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201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107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202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124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116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133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134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128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135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203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136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137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181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138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139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140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141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142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210"/>
      <c r="B382" s="206"/>
      <c r="C382" s="20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205"/>
      <c r="B383" s="206"/>
      <c r="C383" s="20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207"/>
      <c r="B385" s="206"/>
      <c r="C385" s="20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2"/>
  <sheetViews>
    <sheetView tabSelected="1" view="pageBreakPreview" zoomScale="87" zoomScaleNormal="100" zoomScaleSheetLayoutView="87" workbookViewId="0">
      <pane ySplit="5" topLeftCell="A6" activePane="bottomLeft" state="frozen"/>
      <selection pane="bottomLeft" activeCell="F5" sqref="F5"/>
    </sheetView>
  </sheetViews>
  <sheetFormatPr defaultColWidth="14.42578125" defaultRowHeight="15" customHeight="1"/>
  <cols>
    <col min="1" max="1" width="8.28515625" style="122" customWidth="1"/>
    <col min="2" max="2" width="10.42578125" style="122" customWidth="1"/>
    <col min="3" max="3" width="70" style="122" customWidth="1"/>
    <col min="4" max="4" width="12.140625" style="122" customWidth="1"/>
    <col min="5" max="6" width="13.140625" style="122" customWidth="1"/>
    <col min="7" max="10" width="9.140625" style="122" customWidth="1"/>
    <col min="11" max="11" width="8" style="122" customWidth="1"/>
    <col min="12" max="16384" width="14.42578125" style="122"/>
  </cols>
  <sheetData>
    <row r="1" spans="1:6" ht="12.75" customHeight="1">
      <c r="F1" s="185" t="s">
        <v>256</v>
      </c>
    </row>
    <row r="2" spans="1:6" ht="12.75" customHeight="1">
      <c r="F2" s="186" t="s">
        <v>264</v>
      </c>
    </row>
    <row r="3" spans="1:6" ht="12.75" customHeight="1">
      <c r="F3" s="186" t="s">
        <v>250</v>
      </c>
    </row>
    <row r="4" spans="1:6" ht="12.75" customHeight="1">
      <c r="F4" s="186" t="s">
        <v>265</v>
      </c>
    </row>
    <row r="5" spans="1:6" ht="12.75" customHeight="1">
      <c r="F5" s="123"/>
    </row>
    <row r="6" spans="1:6" s="124" customFormat="1" ht="12.75" customHeight="1">
      <c r="A6" s="216" t="s">
        <v>257</v>
      </c>
      <c r="B6" s="217"/>
      <c r="C6" s="217"/>
      <c r="D6" s="217"/>
      <c r="E6" s="217"/>
      <c r="F6" s="217"/>
    </row>
    <row r="7" spans="1:6" s="124" customFormat="1" ht="12.75" customHeight="1">
      <c r="A7" s="216" t="s">
        <v>143</v>
      </c>
      <c r="B7" s="217"/>
      <c r="C7" s="217"/>
      <c r="D7" s="217"/>
      <c r="E7" s="217"/>
      <c r="F7" s="217"/>
    </row>
    <row r="8" spans="1:6" s="124" customFormat="1" ht="12.75" customHeight="1">
      <c r="A8" s="216" t="s">
        <v>263</v>
      </c>
      <c r="B8" s="217"/>
      <c r="C8" s="217"/>
      <c r="D8" s="217"/>
      <c r="E8" s="217"/>
      <c r="F8" s="217"/>
    </row>
    <row r="9" spans="1:6" s="124" customFormat="1" ht="12.75" customHeight="1">
      <c r="A9" s="125"/>
      <c r="B9" s="125"/>
      <c r="D9" s="126"/>
      <c r="E9" s="126"/>
      <c r="F9" s="127" t="s">
        <v>144</v>
      </c>
    </row>
    <row r="10" spans="1:6" s="124" customFormat="1" ht="12.75" customHeight="1">
      <c r="A10" s="218" t="s">
        <v>0</v>
      </c>
      <c r="B10" s="218" t="s">
        <v>1</v>
      </c>
      <c r="C10" s="218" t="s">
        <v>204</v>
      </c>
      <c r="D10" s="221" t="s">
        <v>205</v>
      </c>
      <c r="E10" s="222"/>
      <c r="F10" s="223"/>
    </row>
    <row r="11" spans="1:6" s="124" customFormat="1" ht="12.75" customHeight="1">
      <c r="A11" s="219"/>
      <c r="B11" s="219"/>
      <c r="C11" s="219"/>
      <c r="D11" s="224"/>
      <c r="E11" s="225"/>
      <c r="F11" s="226"/>
    </row>
    <row r="12" spans="1:6" s="124" customFormat="1" ht="12.75" customHeight="1">
      <c r="A12" s="219"/>
      <c r="B12" s="219"/>
      <c r="C12" s="219"/>
      <c r="D12" s="227" t="s">
        <v>206</v>
      </c>
      <c r="E12" s="228"/>
      <c r="F12" s="229"/>
    </row>
    <row r="13" spans="1:6" s="124" customFormat="1" ht="12.75" customHeight="1">
      <c r="A13" s="220"/>
      <c r="B13" s="220"/>
      <c r="C13" s="220"/>
      <c r="D13" s="128" t="s">
        <v>16</v>
      </c>
      <c r="E13" s="129" t="s">
        <v>207</v>
      </c>
      <c r="F13" s="129" t="s">
        <v>208</v>
      </c>
    </row>
    <row r="14" spans="1:6" s="124" customFormat="1" ht="12.75" customHeight="1">
      <c r="A14" s="130">
        <v>1</v>
      </c>
      <c r="B14" s="130">
        <v>2</v>
      </c>
      <c r="C14" s="130">
        <v>3</v>
      </c>
      <c r="D14" s="130">
        <v>4</v>
      </c>
      <c r="E14" s="130">
        <v>5</v>
      </c>
      <c r="F14" s="130">
        <v>6</v>
      </c>
    </row>
    <row r="15" spans="1:6" s="124" customFormat="1" ht="12.75" customHeight="1">
      <c r="A15" s="131"/>
      <c r="B15" s="131"/>
      <c r="C15" s="131"/>
      <c r="D15" s="132"/>
      <c r="E15" s="132"/>
      <c r="F15" s="132"/>
    </row>
    <row r="16" spans="1:6" s="124" customFormat="1" ht="12.75" customHeight="1">
      <c r="A16" s="131"/>
      <c r="B16" s="131"/>
      <c r="C16" s="133" t="s">
        <v>209</v>
      </c>
      <c r="D16" s="134">
        <f>SUM(D18:D22)</f>
        <v>351741</v>
      </c>
      <c r="E16" s="135">
        <f>SUM(E18:E22)</f>
        <v>325808</v>
      </c>
      <c r="F16" s="135">
        <f>SUM(F18:F22)</f>
        <v>25933</v>
      </c>
    </row>
    <row r="17" spans="1:10" s="124" customFormat="1" ht="12.75" customHeight="1">
      <c r="A17" s="131"/>
      <c r="B17" s="131"/>
      <c r="C17" s="136" t="s">
        <v>5</v>
      </c>
      <c r="D17" s="137"/>
      <c r="E17" s="138"/>
      <c r="F17" s="138"/>
    </row>
    <row r="18" spans="1:10" s="124" customFormat="1" ht="12.75" customHeight="1">
      <c r="A18" s="131"/>
      <c r="B18" s="131"/>
      <c r="C18" s="139" t="s">
        <v>210</v>
      </c>
      <c r="D18" s="140">
        <f t="shared" ref="D18:D21" si="0">E18+F18</f>
        <v>163905</v>
      </c>
      <c r="E18" s="140">
        <f>E30+E35+E39+E45+E51+E57+E68+E74+E80+E86+E94+E101+E114+E126+E136+E145+E141+E131</f>
        <v>151690</v>
      </c>
      <c r="F18" s="140">
        <f>F30+F35+F39+F45+F51+F57+F68+F74+F80+F86+F94+F101+F114+F126+F136+F145+F141+F131</f>
        <v>12215</v>
      </c>
    </row>
    <row r="19" spans="1:10" s="124" customFormat="1" ht="12.75" customHeight="1">
      <c r="A19" s="131"/>
      <c r="B19" s="131"/>
      <c r="C19" s="139" t="s">
        <v>211</v>
      </c>
      <c r="D19" s="140">
        <f t="shared" si="0"/>
        <v>554</v>
      </c>
      <c r="E19" s="140">
        <f t="shared" ref="E19:F19" si="1">E121</f>
        <v>554</v>
      </c>
      <c r="F19" s="140">
        <f t="shared" si="1"/>
        <v>0</v>
      </c>
    </row>
    <row r="20" spans="1:10" s="124" customFormat="1" ht="12.75" customHeight="1">
      <c r="A20" s="131"/>
      <c r="B20" s="131"/>
      <c r="C20" s="139" t="s">
        <v>212</v>
      </c>
      <c r="D20" s="140">
        <f>E20+F20</f>
        <v>176560</v>
      </c>
      <c r="E20" s="140">
        <f>E25+E36+E40+E46+E52+E58+E63+E69+E75+E81+E88+E95+E103+E122+E127+E132+E110+E137+E142</f>
        <v>163480</v>
      </c>
      <c r="F20" s="140">
        <f>F25+F36+F40+F46+F52+F58+F63+F69+F75+F81+F88+F95+F103+F122+F127+F132+F110+F137+F142</f>
        <v>13080</v>
      </c>
    </row>
    <row r="21" spans="1:10" s="124" customFormat="1" ht="12.75" customHeight="1">
      <c r="A21" s="131"/>
      <c r="B21" s="131"/>
      <c r="C21" s="139" t="s">
        <v>213</v>
      </c>
      <c r="D21" s="140">
        <f t="shared" si="0"/>
        <v>9316</v>
      </c>
      <c r="E21" s="140">
        <f t="shared" ref="E21:F21" si="2">E96+E104</f>
        <v>8678</v>
      </c>
      <c r="F21" s="140">
        <f t="shared" si="2"/>
        <v>638</v>
      </c>
    </row>
    <row r="22" spans="1:10" s="124" customFormat="1" ht="12.75" customHeight="1">
      <c r="A22" s="131"/>
      <c r="B22" s="131"/>
      <c r="C22" s="141" t="s">
        <v>244</v>
      </c>
      <c r="D22" s="140">
        <f>D149</f>
        <v>1406</v>
      </c>
      <c r="E22" s="140">
        <f t="shared" ref="E22:F22" si="3">E149</f>
        <v>1406</v>
      </c>
      <c r="F22" s="140">
        <f t="shared" si="3"/>
        <v>0</v>
      </c>
    </row>
    <row r="23" spans="1:10" s="124" customFormat="1" ht="12.75" customHeight="1">
      <c r="A23" s="142"/>
      <c r="B23" s="142"/>
      <c r="C23" s="143" t="s">
        <v>62</v>
      </c>
      <c r="D23" s="144">
        <f t="shared" ref="D23:D25" si="4">E23+F23</f>
        <v>1932</v>
      </c>
      <c r="E23" s="144">
        <f t="shared" ref="E23:F24" si="5">E24</f>
        <v>1787</v>
      </c>
      <c r="F23" s="144">
        <f t="shared" si="5"/>
        <v>145</v>
      </c>
    </row>
    <row r="24" spans="1:10" s="124" customFormat="1" ht="12.75" customHeight="1">
      <c r="A24" s="145" t="s">
        <v>26</v>
      </c>
      <c r="B24" s="131"/>
      <c r="C24" s="146" t="s">
        <v>27</v>
      </c>
      <c r="D24" s="147">
        <f t="shared" si="4"/>
        <v>1932</v>
      </c>
      <c r="E24" s="148">
        <f t="shared" si="5"/>
        <v>1787</v>
      </c>
      <c r="F24" s="148">
        <f t="shared" si="5"/>
        <v>145</v>
      </c>
    </row>
    <row r="25" spans="1:10" s="124" customFormat="1" ht="12.75" customHeight="1">
      <c r="A25" s="131"/>
      <c r="B25" s="149" t="s">
        <v>65</v>
      </c>
      <c r="C25" s="150" t="s">
        <v>214</v>
      </c>
      <c r="D25" s="151">
        <f t="shared" si="4"/>
        <v>1932</v>
      </c>
      <c r="E25" s="151">
        <v>1787</v>
      </c>
      <c r="F25" s="151">
        <v>145</v>
      </c>
    </row>
    <row r="26" spans="1:10" s="124" customFormat="1" ht="12.75" customHeight="1">
      <c r="A26" s="131"/>
      <c r="B26" s="131"/>
      <c r="C26" s="139"/>
      <c r="D26" s="152"/>
      <c r="E26" s="152"/>
      <c r="F26" s="152"/>
    </row>
    <row r="27" spans="1:10" s="124" customFormat="1" ht="12.75" customHeight="1">
      <c r="A27" s="142"/>
      <c r="B27" s="142"/>
      <c r="C27" s="153" t="s">
        <v>258</v>
      </c>
      <c r="D27" s="144">
        <f t="shared" ref="D27:F28" si="6">D28</f>
        <v>4963</v>
      </c>
      <c r="E27" s="144">
        <f t="shared" si="6"/>
        <v>4596</v>
      </c>
      <c r="F27" s="144">
        <f t="shared" si="6"/>
        <v>367</v>
      </c>
    </row>
    <row r="28" spans="1:10" s="124" customFormat="1" ht="12.75" customHeight="1">
      <c r="A28" s="145" t="s">
        <v>18</v>
      </c>
      <c r="B28" s="145"/>
      <c r="C28" s="146" t="s">
        <v>19</v>
      </c>
      <c r="D28" s="148">
        <f t="shared" si="6"/>
        <v>4963</v>
      </c>
      <c r="E28" s="148">
        <f t="shared" si="6"/>
        <v>4596</v>
      </c>
      <c r="F28" s="148">
        <f t="shared" si="6"/>
        <v>367</v>
      </c>
    </row>
    <row r="29" spans="1:10" s="124" customFormat="1" ht="12.75" customHeight="1">
      <c r="A29" s="131"/>
      <c r="B29" s="131" t="s">
        <v>53</v>
      </c>
      <c r="C29" s="139" t="s">
        <v>215</v>
      </c>
      <c r="D29" s="154">
        <f>SUM(D30:D30)</f>
        <v>4963</v>
      </c>
      <c r="E29" s="154">
        <f>SUM(E30:E30)</f>
        <v>4596</v>
      </c>
      <c r="F29" s="154">
        <f>SUM(F30:F30)</f>
        <v>367</v>
      </c>
      <c r="G29" s="126"/>
      <c r="H29" s="126"/>
      <c r="J29" s="126"/>
    </row>
    <row r="30" spans="1:10" s="124" customFormat="1" ht="12.75" customHeight="1">
      <c r="A30" s="131"/>
      <c r="B30" s="131"/>
      <c r="C30" s="139" t="s">
        <v>216</v>
      </c>
      <c r="D30" s="151">
        <f t="shared" ref="D30" si="7">E30+F30</f>
        <v>4963</v>
      </c>
      <c r="E30" s="154">
        <v>4596</v>
      </c>
      <c r="F30" s="154">
        <v>367</v>
      </c>
      <c r="G30" s="126"/>
      <c r="H30" s="126"/>
      <c r="I30" s="126"/>
      <c r="J30" s="126"/>
    </row>
    <row r="31" spans="1:10" s="124" customFormat="1" ht="12.75" customHeight="1">
      <c r="A31" s="131"/>
      <c r="B31" s="131"/>
      <c r="C31" s="139"/>
      <c r="D31" s="152"/>
      <c r="E31" s="152"/>
      <c r="F31" s="152"/>
    </row>
    <row r="32" spans="1:10" s="124" customFormat="1" ht="12.75" customHeight="1">
      <c r="A32" s="142"/>
      <c r="B32" s="142"/>
      <c r="C32" s="155" t="s">
        <v>217</v>
      </c>
      <c r="D32" s="144">
        <f t="shared" ref="D32:F32" si="8">D33</f>
        <v>52444</v>
      </c>
      <c r="E32" s="144">
        <f>E33</f>
        <v>48514</v>
      </c>
      <c r="F32" s="144">
        <f t="shared" si="8"/>
        <v>3930</v>
      </c>
    </row>
    <row r="33" spans="1:6" s="124" customFormat="1" ht="12.75" customHeight="1">
      <c r="A33" s="145" t="s">
        <v>18</v>
      </c>
      <c r="B33" s="145"/>
      <c r="C33" s="146" t="s">
        <v>19</v>
      </c>
      <c r="D33" s="156">
        <f t="shared" ref="D33:F33" si="9">D34+D38</f>
        <v>52444</v>
      </c>
      <c r="E33" s="156">
        <f>E34+E38</f>
        <v>48514</v>
      </c>
      <c r="F33" s="156">
        <f t="shared" si="9"/>
        <v>3930</v>
      </c>
    </row>
    <row r="34" spans="1:6" s="124" customFormat="1" ht="12.75" customHeight="1">
      <c r="A34" s="131"/>
      <c r="B34" s="131" t="s">
        <v>48</v>
      </c>
      <c r="C34" s="139" t="s">
        <v>49</v>
      </c>
      <c r="D34" s="157">
        <f t="shared" ref="D34:D36" si="10">E34+F34</f>
        <v>15190</v>
      </c>
      <c r="E34" s="157">
        <f t="shared" ref="E34:F34" si="11">SUM(E35:E36)</f>
        <v>14050</v>
      </c>
      <c r="F34" s="157">
        <f t="shared" si="11"/>
        <v>1140</v>
      </c>
    </row>
    <row r="35" spans="1:6" s="124" customFormat="1" ht="12.75" customHeight="1">
      <c r="A35" s="131"/>
      <c r="B35" s="131"/>
      <c r="C35" s="139" t="s">
        <v>216</v>
      </c>
      <c r="D35" s="158">
        <f t="shared" si="10"/>
        <v>13118</v>
      </c>
      <c r="E35" s="158">
        <v>12133</v>
      </c>
      <c r="F35" s="158">
        <v>985</v>
      </c>
    </row>
    <row r="36" spans="1:6" s="124" customFormat="1" ht="12.75" customHeight="1">
      <c r="A36" s="131"/>
      <c r="B36" s="131"/>
      <c r="C36" s="159" t="s">
        <v>218</v>
      </c>
      <c r="D36" s="160">
        <f t="shared" si="10"/>
        <v>2072</v>
      </c>
      <c r="E36" s="160">
        <v>1917</v>
      </c>
      <c r="F36" s="160">
        <v>155</v>
      </c>
    </row>
    <row r="37" spans="1:6" s="124" customFormat="1" ht="12.75" customHeight="1">
      <c r="A37" s="131"/>
      <c r="B37" s="131"/>
      <c r="C37" s="161"/>
      <c r="D37" s="162"/>
      <c r="E37" s="162"/>
      <c r="F37" s="162"/>
    </row>
    <row r="38" spans="1:6" s="124" customFormat="1" ht="12.75" customHeight="1">
      <c r="A38" s="131"/>
      <c r="B38" s="131" t="s">
        <v>50</v>
      </c>
      <c r="C38" s="159" t="s">
        <v>51</v>
      </c>
      <c r="D38" s="160">
        <f t="shared" ref="D38:D40" si="12">E38+F38</f>
        <v>37254</v>
      </c>
      <c r="E38" s="160">
        <f t="shared" ref="E38:F38" si="13">E39+E40</f>
        <v>34464</v>
      </c>
      <c r="F38" s="160">
        <f t="shared" si="13"/>
        <v>2790</v>
      </c>
    </row>
    <row r="39" spans="1:6" s="124" customFormat="1" ht="12.75" customHeight="1">
      <c r="A39" s="131"/>
      <c r="B39" s="131"/>
      <c r="C39" s="159" t="s">
        <v>216</v>
      </c>
      <c r="D39" s="160">
        <f t="shared" si="12"/>
        <v>36222</v>
      </c>
      <c r="E39" s="160">
        <v>33509</v>
      </c>
      <c r="F39" s="160">
        <v>2713</v>
      </c>
    </row>
    <row r="40" spans="1:6" s="124" customFormat="1" ht="12.75" customHeight="1">
      <c r="A40" s="131"/>
      <c r="B40" s="131"/>
      <c r="C40" s="159" t="s">
        <v>218</v>
      </c>
      <c r="D40" s="160">
        <f t="shared" si="12"/>
        <v>1032</v>
      </c>
      <c r="E40" s="160">
        <v>955</v>
      </c>
      <c r="F40" s="160">
        <v>77</v>
      </c>
    </row>
    <row r="41" spans="1:6" s="124" customFormat="1" ht="12.75" customHeight="1">
      <c r="A41" s="131"/>
      <c r="B41" s="131"/>
      <c r="C41" s="159"/>
      <c r="D41" s="162"/>
      <c r="E41" s="162"/>
      <c r="F41" s="162"/>
    </row>
    <row r="42" spans="1:6" s="124" customFormat="1" ht="12.75" customHeight="1">
      <c r="A42" s="142"/>
      <c r="B42" s="142"/>
      <c r="C42" s="163" t="s">
        <v>241</v>
      </c>
      <c r="D42" s="164">
        <f t="shared" ref="D42:F43" si="14">D43</f>
        <v>11130</v>
      </c>
      <c r="E42" s="164">
        <f t="shared" si="14"/>
        <v>10293</v>
      </c>
      <c r="F42" s="164">
        <f t="shared" si="14"/>
        <v>837</v>
      </c>
    </row>
    <row r="43" spans="1:6" s="124" customFormat="1" ht="12.75" customHeight="1">
      <c r="A43" s="145" t="s">
        <v>18</v>
      </c>
      <c r="B43" s="145"/>
      <c r="C43" s="146" t="s">
        <v>19</v>
      </c>
      <c r="D43" s="156">
        <f t="shared" ref="D43:D46" si="15">E43+F43</f>
        <v>11130</v>
      </c>
      <c r="E43" s="156">
        <f t="shared" si="14"/>
        <v>10293</v>
      </c>
      <c r="F43" s="156">
        <f t="shared" si="14"/>
        <v>837</v>
      </c>
    </row>
    <row r="44" spans="1:6" s="124" customFormat="1" ht="12.75" customHeight="1">
      <c r="A44" s="131"/>
      <c r="B44" s="131" t="s">
        <v>43</v>
      </c>
      <c r="C44" s="139" t="s">
        <v>219</v>
      </c>
      <c r="D44" s="157">
        <f t="shared" si="15"/>
        <v>11130</v>
      </c>
      <c r="E44" s="157">
        <f t="shared" ref="E44:F44" si="16">SUM(E45:E46)</f>
        <v>10293</v>
      </c>
      <c r="F44" s="157">
        <f t="shared" si="16"/>
        <v>837</v>
      </c>
    </row>
    <row r="45" spans="1:6" s="124" customFormat="1" ht="12.75" customHeight="1">
      <c r="A45" s="131"/>
      <c r="B45" s="131"/>
      <c r="C45" s="159" t="s">
        <v>216</v>
      </c>
      <c r="D45" s="165">
        <f t="shared" si="15"/>
        <v>10267</v>
      </c>
      <c r="E45" s="165">
        <v>9495</v>
      </c>
      <c r="F45" s="165">
        <v>772</v>
      </c>
    </row>
    <row r="46" spans="1:6" s="124" customFormat="1" ht="12.75" customHeight="1">
      <c r="A46" s="131"/>
      <c r="B46" s="131"/>
      <c r="C46" s="159" t="s">
        <v>218</v>
      </c>
      <c r="D46" s="165">
        <f t="shared" si="15"/>
        <v>863</v>
      </c>
      <c r="E46" s="165">
        <v>798</v>
      </c>
      <c r="F46" s="165">
        <v>65</v>
      </c>
    </row>
    <row r="47" spans="1:6" s="124" customFormat="1" ht="12.75" customHeight="1">
      <c r="A47" s="131"/>
      <c r="B47" s="131"/>
      <c r="C47" s="139"/>
      <c r="D47" s="166"/>
      <c r="E47" s="166"/>
      <c r="F47" s="166"/>
    </row>
    <row r="48" spans="1:6" s="124" customFormat="1" ht="12.75" customHeight="1">
      <c r="A48" s="142"/>
      <c r="B48" s="142"/>
      <c r="C48" s="167" t="s">
        <v>220</v>
      </c>
      <c r="D48" s="164">
        <f t="shared" ref="D48:F49" si="17">D49</f>
        <v>6108</v>
      </c>
      <c r="E48" s="164">
        <f t="shared" si="17"/>
        <v>5646</v>
      </c>
      <c r="F48" s="164">
        <f t="shared" si="17"/>
        <v>462</v>
      </c>
    </row>
    <row r="49" spans="1:10" s="124" customFormat="1" ht="12.75" customHeight="1">
      <c r="A49" s="145">
        <v>500</v>
      </c>
      <c r="B49" s="145"/>
      <c r="C49" s="146" t="s">
        <v>221</v>
      </c>
      <c r="D49" s="156">
        <f t="shared" si="17"/>
        <v>6108</v>
      </c>
      <c r="E49" s="156">
        <f t="shared" si="17"/>
        <v>5646</v>
      </c>
      <c r="F49" s="156">
        <f t="shared" si="17"/>
        <v>462</v>
      </c>
    </row>
    <row r="50" spans="1:10" s="124" customFormat="1" ht="12.75" customHeight="1">
      <c r="A50" s="131"/>
      <c r="B50" s="131">
        <v>50001</v>
      </c>
      <c r="C50" s="139" t="s">
        <v>69</v>
      </c>
      <c r="D50" s="157">
        <f t="shared" ref="D50:D52" si="18">E50+F50</f>
        <v>6108</v>
      </c>
      <c r="E50" s="157">
        <f t="shared" ref="E50:F50" si="19">E51+E52</f>
        <v>5646</v>
      </c>
      <c r="F50" s="157">
        <f t="shared" si="19"/>
        <v>462</v>
      </c>
    </row>
    <row r="51" spans="1:10" s="124" customFormat="1" ht="12.75" customHeight="1">
      <c r="A51" s="131"/>
      <c r="B51" s="131"/>
      <c r="C51" s="139" t="s">
        <v>216</v>
      </c>
      <c r="D51" s="157">
        <f t="shared" si="18"/>
        <v>5482</v>
      </c>
      <c r="E51" s="157">
        <v>5067</v>
      </c>
      <c r="F51" s="157">
        <v>415</v>
      </c>
    </row>
    <row r="52" spans="1:10" s="124" customFormat="1" ht="12.75" customHeight="1">
      <c r="A52" s="131"/>
      <c r="B52" s="131"/>
      <c r="C52" s="139" t="s">
        <v>218</v>
      </c>
      <c r="D52" s="157">
        <f t="shared" si="18"/>
        <v>626</v>
      </c>
      <c r="E52" s="157">
        <v>579</v>
      </c>
      <c r="F52" s="157">
        <v>47</v>
      </c>
    </row>
    <row r="53" spans="1:10" s="124" customFormat="1" ht="12.75" customHeight="1">
      <c r="A53" s="131"/>
      <c r="B53" s="131"/>
      <c r="C53" s="139"/>
      <c r="D53" s="166"/>
      <c r="E53" s="166"/>
      <c r="F53" s="166"/>
    </row>
    <row r="54" spans="1:10" s="124" customFormat="1" ht="12.75" customHeight="1">
      <c r="A54" s="142"/>
      <c r="B54" s="142"/>
      <c r="C54" s="163" t="s">
        <v>222</v>
      </c>
      <c r="D54" s="164">
        <f t="shared" ref="D54:F55" si="20">D55</f>
        <v>5907</v>
      </c>
      <c r="E54" s="164">
        <f t="shared" si="20"/>
        <v>5468</v>
      </c>
      <c r="F54" s="164">
        <f t="shared" si="20"/>
        <v>439</v>
      </c>
    </row>
    <row r="55" spans="1:10" s="124" customFormat="1" ht="12.75" customHeight="1">
      <c r="A55" s="145">
        <v>600</v>
      </c>
      <c r="B55" s="145"/>
      <c r="C55" s="146" t="s">
        <v>71</v>
      </c>
      <c r="D55" s="156">
        <f t="shared" si="20"/>
        <v>5907</v>
      </c>
      <c r="E55" s="156">
        <f t="shared" si="20"/>
        <v>5468</v>
      </c>
      <c r="F55" s="156">
        <f t="shared" si="20"/>
        <v>439</v>
      </c>
    </row>
    <row r="56" spans="1:10" s="124" customFormat="1" ht="12.75" customHeight="1">
      <c r="A56" s="131"/>
      <c r="B56" s="131">
        <v>60055</v>
      </c>
      <c r="C56" s="139" t="s">
        <v>72</v>
      </c>
      <c r="D56" s="157">
        <f t="shared" ref="D56:F56" si="21">D57+D58</f>
        <v>5907</v>
      </c>
      <c r="E56" s="157">
        <f t="shared" si="21"/>
        <v>5468</v>
      </c>
      <c r="F56" s="157">
        <f t="shared" si="21"/>
        <v>439</v>
      </c>
    </row>
    <row r="57" spans="1:10" s="124" customFormat="1" ht="12.75" customHeight="1">
      <c r="A57" s="131"/>
      <c r="B57" s="131"/>
      <c r="C57" s="139" t="s">
        <v>216</v>
      </c>
      <c r="D57" s="157">
        <f t="shared" ref="D57:D58" si="22">E57+F57</f>
        <v>5319</v>
      </c>
      <c r="E57" s="158">
        <v>4924</v>
      </c>
      <c r="F57" s="158">
        <v>395</v>
      </c>
    </row>
    <row r="58" spans="1:10" s="124" customFormat="1" ht="12.75" customHeight="1">
      <c r="A58" s="131"/>
      <c r="B58" s="131"/>
      <c r="C58" s="139" t="s">
        <v>218</v>
      </c>
      <c r="D58" s="157">
        <f t="shared" si="22"/>
        <v>588</v>
      </c>
      <c r="E58" s="158">
        <v>544</v>
      </c>
      <c r="F58" s="158">
        <v>44</v>
      </c>
    </row>
    <row r="59" spans="1:10" s="124" customFormat="1" ht="12.75" customHeight="1">
      <c r="A59" s="131"/>
      <c r="B59" s="131"/>
      <c r="C59" s="139"/>
      <c r="D59" s="157"/>
      <c r="E59" s="157"/>
      <c r="F59" s="157"/>
    </row>
    <row r="60" spans="1:10" s="124" customFormat="1" ht="12.75" customHeight="1">
      <c r="A60" s="142"/>
      <c r="B60" s="142"/>
      <c r="C60" s="143" t="s">
        <v>223</v>
      </c>
      <c r="D60" s="164">
        <f t="shared" ref="D60:F62" si="23">D61</f>
        <v>134757</v>
      </c>
      <c r="E60" s="164">
        <f t="shared" si="23"/>
        <v>124660</v>
      </c>
      <c r="F60" s="164">
        <f t="shared" si="23"/>
        <v>10097</v>
      </c>
    </row>
    <row r="61" spans="1:10" s="124" customFormat="1" ht="12.75" customHeight="1">
      <c r="A61" s="145">
        <v>851</v>
      </c>
      <c r="B61" s="145"/>
      <c r="C61" s="146" t="s">
        <v>83</v>
      </c>
      <c r="D61" s="156">
        <f t="shared" si="23"/>
        <v>134757</v>
      </c>
      <c r="E61" s="156">
        <f t="shared" si="23"/>
        <v>124660</v>
      </c>
      <c r="F61" s="156">
        <f t="shared" si="23"/>
        <v>10097</v>
      </c>
      <c r="H61" s="126"/>
      <c r="I61" s="126"/>
      <c r="J61" s="126"/>
    </row>
    <row r="62" spans="1:10" s="124" customFormat="1" ht="12.75" customHeight="1">
      <c r="A62" s="131"/>
      <c r="B62" s="131">
        <v>85132</v>
      </c>
      <c r="C62" s="139" t="s">
        <v>118</v>
      </c>
      <c r="D62" s="165">
        <f t="shared" si="23"/>
        <v>134757</v>
      </c>
      <c r="E62" s="165">
        <f t="shared" si="23"/>
        <v>124660</v>
      </c>
      <c r="F62" s="165">
        <f t="shared" si="23"/>
        <v>10097</v>
      </c>
    </row>
    <row r="63" spans="1:10" s="124" customFormat="1" ht="12.75" customHeight="1">
      <c r="A63" s="131"/>
      <c r="B63" s="131"/>
      <c r="C63" s="139" t="s">
        <v>212</v>
      </c>
      <c r="D63" s="165">
        <f>E63+F63</f>
        <v>134757</v>
      </c>
      <c r="E63" s="165">
        <v>124660</v>
      </c>
      <c r="F63" s="165">
        <v>10097</v>
      </c>
    </row>
    <row r="64" spans="1:10" s="124" customFormat="1" ht="12.75" customHeight="1">
      <c r="A64" s="131"/>
      <c r="B64" s="131"/>
      <c r="C64" s="139"/>
      <c r="D64" s="166"/>
      <c r="E64" s="166"/>
      <c r="F64" s="166"/>
    </row>
    <row r="65" spans="1:6" s="124" customFormat="1" ht="12.75" customHeight="1">
      <c r="A65" s="142"/>
      <c r="B65" s="142"/>
      <c r="C65" s="143" t="s">
        <v>224</v>
      </c>
      <c r="D65" s="164">
        <f t="shared" ref="D65:F66" si="24">D66</f>
        <v>1504</v>
      </c>
      <c r="E65" s="164">
        <f t="shared" si="24"/>
        <v>1391</v>
      </c>
      <c r="F65" s="164">
        <f t="shared" si="24"/>
        <v>113</v>
      </c>
    </row>
    <row r="66" spans="1:6" s="124" customFormat="1" ht="12.75" customHeight="1">
      <c r="A66" s="145">
        <v>851</v>
      </c>
      <c r="B66" s="145"/>
      <c r="C66" s="146" t="s">
        <v>83</v>
      </c>
      <c r="D66" s="156">
        <f t="shared" si="24"/>
        <v>1504</v>
      </c>
      <c r="E66" s="156">
        <f t="shared" si="24"/>
        <v>1391</v>
      </c>
      <c r="F66" s="156">
        <f t="shared" si="24"/>
        <v>113</v>
      </c>
    </row>
    <row r="67" spans="1:6" s="124" customFormat="1" ht="12.75" customHeight="1">
      <c r="A67" s="131"/>
      <c r="B67" s="131">
        <v>85133</v>
      </c>
      <c r="C67" s="139" t="s">
        <v>120</v>
      </c>
      <c r="D67" s="157">
        <f t="shared" ref="D67:D69" si="25">E67+F67</f>
        <v>1504</v>
      </c>
      <c r="E67" s="157">
        <f t="shared" ref="E67:F67" si="26">SUM(E68:E69)</f>
        <v>1391</v>
      </c>
      <c r="F67" s="157">
        <f t="shared" si="26"/>
        <v>113</v>
      </c>
    </row>
    <row r="68" spans="1:6" s="124" customFormat="1" ht="12.75" customHeight="1">
      <c r="A68" s="131"/>
      <c r="B68" s="131"/>
      <c r="C68" s="139" t="s">
        <v>216</v>
      </c>
      <c r="D68" s="157">
        <f t="shared" si="25"/>
        <v>1242</v>
      </c>
      <c r="E68" s="157">
        <v>1149</v>
      </c>
      <c r="F68" s="157">
        <v>93</v>
      </c>
    </row>
    <row r="69" spans="1:6" s="124" customFormat="1" ht="12.75" customHeight="1">
      <c r="A69" s="131"/>
      <c r="B69" s="131"/>
      <c r="C69" s="139" t="s">
        <v>218</v>
      </c>
      <c r="D69" s="157">
        <f t="shared" si="25"/>
        <v>262</v>
      </c>
      <c r="E69" s="157">
        <v>242</v>
      </c>
      <c r="F69" s="157">
        <v>20</v>
      </c>
    </row>
    <row r="70" spans="1:6" s="124" customFormat="1" ht="12.75" customHeight="1">
      <c r="A70" s="131"/>
      <c r="B70" s="131"/>
      <c r="C70" s="139"/>
      <c r="D70" s="166"/>
      <c r="E70" s="166"/>
      <c r="F70" s="166"/>
    </row>
    <row r="71" spans="1:6" s="124" customFormat="1" ht="12.75" customHeight="1">
      <c r="A71" s="142"/>
      <c r="B71" s="142"/>
      <c r="C71" s="143" t="s">
        <v>225</v>
      </c>
      <c r="D71" s="164">
        <f t="shared" ref="D71:F72" si="27">D72</f>
        <v>10081</v>
      </c>
      <c r="E71" s="164">
        <f t="shared" si="27"/>
        <v>9324</v>
      </c>
      <c r="F71" s="164">
        <f t="shared" si="27"/>
        <v>757</v>
      </c>
    </row>
    <row r="72" spans="1:6" s="124" customFormat="1" ht="12.75" customHeight="1">
      <c r="A72" s="145">
        <v>900</v>
      </c>
      <c r="B72" s="145"/>
      <c r="C72" s="146" t="s">
        <v>37</v>
      </c>
      <c r="D72" s="156">
        <f t="shared" si="27"/>
        <v>10081</v>
      </c>
      <c r="E72" s="156">
        <f t="shared" si="27"/>
        <v>9324</v>
      </c>
      <c r="F72" s="156">
        <f t="shared" si="27"/>
        <v>757</v>
      </c>
    </row>
    <row r="73" spans="1:6" s="124" customFormat="1" ht="12.75" customHeight="1">
      <c r="A73" s="131"/>
      <c r="B73" s="131">
        <v>90014</v>
      </c>
      <c r="C73" s="139" t="s">
        <v>122</v>
      </c>
      <c r="D73" s="157">
        <f t="shared" ref="D73:F73" si="28">D74+D75</f>
        <v>10081</v>
      </c>
      <c r="E73" s="157">
        <f t="shared" si="28"/>
        <v>9324</v>
      </c>
      <c r="F73" s="157">
        <f t="shared" si="28"/>
        <v>757</v>
      </c>
    </row>
    <row r="74" spans="1:6" s="124" customFormat="1" ht="12.75" customHeight="1">
      <c r="A74" s="131"/>
      <c r="B74" s="131"/>
      <c r="C74" s="139" t="s">
        <v>226</v>
      </c>
      <c r="D74" s="157">
        <f t="shared" ref="D74:D75" si="29">E74+F74</f>
        <v>8466</v>
      </c>
      <c r="E74" s="157">
        <v>7830</v>
      </c>
      <c r="F74" s="157">
        <v>636</v>
      </c>
    </row>
    <row r="75" spans="1:6" s="124" customFormat="1" ht="12.75" customHeight="1">
      <c r="A75" s="131"/>
      <c r="B75" s="131"/>
      <c r="C75" s="139" t="s">
        <v>227</v>
      </c>
      <c r="D75" s="157">
        <f t="shared" si="29"/>
        <v>1615</v>
      </c>
      <c r="E75" s="157">
        <v>1494</v>
      </c>
      <c r="F75" s="157">
        <v>121</v>
      </c>
    </row>
    <row r="76" spans="1:6" s="124" customFormat="1" ht="12.75" customHeight="1">
      <c r="A76" s="131"/>
      <c r="B76" s="131"/>
      <c r="C76" s="139"/>
      <c r="D76" s="166"/>
      <c r="E76" s="166"/>
      <c r="F76" s="166"/>
    </row>
    <row r="77" spans="1:6" s="124" customFormat="1" ht="12.75" customHeight="1">
      <c r="A77" s="142"/>
      <c r="B77" s="142"/>
      <c r="C77" s="155" t="s">
        <v>88</v>
      </c>
      <c r="D77" s="164">
        <f t="shared" ref="D77:F78" si="30">D78</f>
        <v>11870</v>
      </c>
      <c r="E77" s="164">
        <f t="shared" si="30"/>
        <v>10981</v>
      </c>
      <c r="F77" s="164">
        <f t="shared" si="30"/>
        <v>889</v>
      </c>
    </row>
    <row r="78" spans="1:6" s="124" customFormat="1" ht="12.75" customHeight="1">
      <c r="A78" s="145">
        <v>801</v>
      </c>
      <c r="B78" s="145"/>
      <c r="C78" s="146" t="s">
        <v>89</v>
      </c>
      <c r="D78" s="156">
        <f t="shared" si="30"/>
        <v>11870</v>
      </c>
      <c r="E78" s="156">
        <f t="shared" si="30"/>
        <v>10981</v>
      </c>
      <c r="F78" s="156">
        <f t="shared" si="30"/>
        <v>889</v>
      </c>
    </row>
    <row r="79" spans="1:6" s="124" customFormat="1" ht="12.75" customHeight="1">
      <c r="A79" s="131"/>
      <c r="B79" s="131">
        <v>80136</v>
      </c>
      <c r="C79" s="139" t="s">
        <v>228</v>
      </c>
      <c r="D79" s="157">
        <f t="shared" ref="D79:F79" si="31">D80+D81</f>
        <v>11870</v>
      </c>
      <c r="E79" s="157">
        <f t="shared" si="31"/>
        <v>10981</v>
      </c>
      <c r="F79" s="157">
        <f t="shared" si="31"/>
        <v>889</v>
      </c>
    </row>
    <row r="80" spans="1:6" s="124" customFormat="1" ht="12.75" customHeight="1">
      <c r="A80" s="131"/>
      <c r="B80" s="131"/>
      <c r="C80" s="139" t="s">
        <v>216</v>
      </c>
      <c r="D80" s="157">
        <f t="shared" ref="D80:D81" si="32">E80+F80</f>
        <v>10368</v>
      </c>
      <c r="E80" s="158">
        <v>9594</v>
      </c>
      <c r="F80" s="158">
        <v>774</v>
      </c>
    </row>
    <row r="81" spans="1:6" s="124" customFormat="1" ht="12.75" customHeight="1">
      <c r="A81" s="131"/>
      <c r="B81" s="131"/>
      <c r="C81" s="139" t="s">
        <v>218</v>
      </c>
      <c r="D81" s="157">
        <f t="shared" si="32"/>
        <v>1502</v>
      </c>
      <c r="E81" s="158">
        <v>1387</v>
      </c>
      <c r="F81" s="158">
        <v>115</v>
      </c>
    </row>
    <row r="82" spans="1:6" s="124" customFormat="1" ht="12.75" customHeight="1">
      <c r="A82" s="131"/>
      <c r="B82" s="131"/>
      <c r="C82" s="139"/>
      <c r="D82" s="166"/>
      <c r="E82" s="166"/>
      <c r="F82" s="166"/>
    </row>
    <row r="83" spans="1:6" s="124" customFormat="1" ht="12.75" customHeight="1">
      <c r="A83" s="142"/>
      <c r="B83" s="142"/>
      <c r="C83" s="163" t="s">
        <v>229</v>
      </c>
      <c r="D83" s="164">
        <f t="shared" ref="D83:F84" si="33">D84</f>
        <v>4859</v>
      </c>
      <c r="E83" s="164">
        <f t="shared" si="33"/>
        <v>4500</v>
      </c>
      <c r="F83" s="164">
        <f t="shared" si="33"/>
        <v>359</v>
      </c>
    </row>
    <row r="84" spans="1:6" s="124" customFormat="1" ht="12.75" customHeight="1">
      <c r="A84" s="145">
        <v>921</v>
      </c>
      <c r="B84" s="131"/>
      <c r="C84" s="146" t="s">
        <v>124</v>
      </c>
      <c r="D84" s="156">
        <f t="shared" si="33"/>
        <v>4859</v>
      </c>
      <c r="E84" s="156">
        <f t="shared" si="33"/>
        <v>4500</v>
      </c>
      <c r="F84" s="156">
        <f t="shared" si="33"/>
        <v>359</v>
      </c>
    </row>
    <row r="85" spans="1:6" s="124" customFormat="1" ht="12.75" customHeight="1">
      <c r="A85" s="131"/>
      <c r="B85" s="131">
        <v>92121</v>
      </c>
      <c r="C85" s="139" t="s">
        <v>259</v>
      </c>
      <c r="D85" s="157">
        <f t="shared" ref="D85:F85" si="34">D86+D88</f>
        <v>4859</v>
      </c>
      <c r="E85" s="157">
        <f t="shared" si="34"/>
        <v>4500</v>
      </c>
      <c r="F85" s="157">
        <f t="shared" si="34"/>
        <v>359</v>
      </c>
    </row>
    <row r="86" spans="1:6" s="124" customFormat="1" ht="12.75" customHeight="1">
      <c r="A86" s="131"/>
      <c r="B86" s="131"/>
      <c r="C86" s="139" t="s">
        <v>260</v>
      </c>
      <c r="D86" s="157">
        <f t="shared" ref="D86:D89" si="35">E86+F86</f>
        <v>4001</v>
      </c>
      <c r="E86" s="157">
        <f>3522+E87</f>
        <v>3706</v>
      </c>
      <c r="F86" s="157">
        <f>286+F87</f>
        <v>295</v>
      </c>
    </row>
    <row r="87" spans="1:6" s="124" customFormat="1" ht="12.75" customHeight="1">
      <c r="A87" s="131"/>
      <c r="B87" s="131"/>
      <c r="C87" s="139" t="s">
        <v>253</v>
      </c>
      <c r="D87" s="157">
        <f t="shared" si="35"/>
        <v>193</v>
      </c>
      <c r="E87" s="157">
        <v>184</v>
      </c>
      <c r="F87" s="157">
        <v>9</v>
      </c>
    </row>
    <row r="88" spans="1:6" s="124" customFormat="1" ht="12.75" customHeight="1">
      <c r="A88" s="131"/>
      <c r="B88" s="131"/>
      <c r="C88" s="168" t="s">
        <v>218</v>
      </c>
      <c r="D88" s="157">
        <f t="shared" si="35"/>
        <v>858</v>
      </c>
      <c r="E88" s="157">
        <f>777+E89</f>
        <v>794</v>
      </c>
      <c r="F88" s="157">
        <f>63+F89</f>
        <v>64</v>
      </c>
    </row>
    <row r="89" spans="1:6" s="124" customFormat="1" ht="12.75" customHeight="1">
      <c r="A89" s="131"/>
      <c r="B89" s="131"/>
      <c r="C89" s="139" t="s">
        <v>253</v>
      </c>
      <c r="D89" s="157">
        <f t="shared" si="35"/>
        <v>18</v>
      </c>
      <c r="E89" s="157">
        <v>17</v>
      </c>
      <c r="F89" s="157">
        <v>1</v>
      </c>
    </row>
    <row r="90" spans="1:6" s="124" customFormat="1" ht="12.75" customHeight="1">
      <c r="A90" s="131"/>
      <c r="B90" s="131"/>
      <c r="C90" s="139"/>
      <c r="D90" s="166"/>
      <c r="E90" s="166"/>
      <c r="F90" s="166"/>
    </row>
    <row r="91" spans="1:6" s="124" customFormat="1" ht="12.75" customHeight="1">
      <c r="A91" s="142"/>
      <c r="B91" s="142"/>
      <c r="C91" s="143" t="s">
        <v>230</v>
      </c>
      <c r="D91" s="164">
        <f t="shared" ref="D91:F92" si="36">D92</f>
        <v>11431</v>
      </c>
      <c r="E91" s="164">
        <f t="shared" si="36"/>
        <v>10645</v>
      </c>
      <c r="F91" s="164">
        <f t="shared" si="36"/>
        <v>786</v>
      </c>
    </row>
    <row r="92" spans="1:6" s="124" customFormat="1" ht="12.75" customHeight="1">
      <c r="A92" s="145">
        <v>754</v>
      </c>
      <c r="B92" s="145"/>
      <c r="C92" s="146" t="s">
        <v>35</v>
      </c>
      <c r="D92" s="156">
        <f t="shared" si="36"/>
        <v>11431</v>
      </c>
      <c r="E92" s="156">
        <f t="shared" si="36"/>
        <v>10645</v>
      </c>
      <c r="F92" s="156">
        <f t="shared" si="36"/>
        <v>786</v>
      </c>
    </row>
    <row r="93" spans="1:6" s="124" customFormat="1" ht="12.75" customHeight="1">
      <c r="A93" s="131"/>
      <c r="B93" s="131">
        <v>75410</v>
      </c>
      <c r="C93" s="139" t="s">
        <v>231</v>
      </c>
      <c r="D93" s="157">
        <f t="shared" ref="D93:F93" si="37">SUM(D94:D96)</f>
        <v>11431</v>
      </c>
      <c r="E93" s="157">
        <f t="shared" si="37"/>
        <v>10645</v>
      </c>
      <c r="F93" s="157">
        <f t="shared" si="37"/>
        <v>786</v>
      </c>
    </row>
    <row r="94" spans="1:6" s="124" customFormat="1" ht="12.75" customHeight="1">
      <c r="A94" s="131"/>
      <c r="B94" s="131"/>
      <c r="C94" s="139" t="s">
        <v>216</v>
      </c>
      <c r="D94" s="157">
        <f t="shared" ref="D94:D96" si="38">E94+F94</f>
        <v>1630</v>
      </c>
      <c r="E94" s="158">
        <v>1518</v>
      </c>
      <c r="F94" s="158">
        <v>112</v>
      </c>
    </row>
    <row r="95" spans="1:6" s="124" customFormat="1" ht="12.75" customHeight="1">
      <c r="A95" s="131"/>
      <c r="B95" s="131"/>
      <c r="C95" s="139" t="s">
        <v>218</v>
      </c>
      <c r="D95" s="157">
        <f t="shared" si="38"/>
        <v>485</v>
      </c>
      <c r="E95" s="158">
        <v>449</v>
      </c>
      <c r="F95" s="158">
        <v>36</v>
      </c>
    </row>
    <row r="96" spans="1:6" s="124" customFormat="1" ht="12.75" customHeight="1">
      <c r="A96" s="131"/>
      <c r="B96" s="131"/>
      <c r="C96" s="139" t="s">
        <v>232</v>
      </c>
      <c r="D96" s="157">
        <f t="shared" si="38"/>
        <v>9316</v>
      </c>
      <c r="E96" s="158">
        <v>8678</v>
      </c>
      <c r="F96" s="158">
        <v>638</v>
      </c>
    </row>
    <row r="97" spans="1:6" s="124" customFormat="1" ht="12.75" customHeight="1">
      <c r="A97" s="131"/>
      <c r="B97" s="131"/>
      <c r="C97" s="139"/>
      <c r="D97" s="166"/>
      <c r="E97" s="166"/>
      <c r="F97" s="166"/>
    </row>
    <row r="98" spans="1:6" s="124" customFormat="1" ht="12.75" customHeight="1">
      <c r="A98" s="169"/>
      <c r="B98" s="169"/>
      <c r="C98" s="143" t="s">
        <v>233</v>
      </c>
      <c r="D98" s="164">
        <f t="shared" ref="D98:F99" si="39">D99</f>
        <v>4478</v>
      </c>
      <c r="E98" s="164">
        <f>E99</f>
        <v>4139</v>
      </c>
      <c r="F98" s="164">
        <f t="shared" si="39"/>
        <v>339</v>
      </c>
    </row>
    <row r="99" spans="1:6" s="124" customFormat="1" ht="12.75" customHeight="1">
      <c r="A99" s="145">
        <v>710</v>
      </c>
      <c r="B99" s="145"/>
      <c r="C99" s="146" t="s">
        <v>33</v>
      </c>
      <c r="D99" s="156">
        <f t="shared" si="39"/>
        <v>4478</v>
      </c>
      <c r="E99" s="156">
        <f t="shared" si="39"/>
        <v>4139</v>
      </c>
      <c r="F99" s="156">
        <f t="shared" si="39"/>
        <v>339</v>
      </c>
    </row>
    <row r="100" spans="1:6" s="124" customFormat="1" ht="12.75" customHeight="1">
      <c r="A100" s="131"/>
      <c r="B100" s="131">
        <v>71015</v>
      </c>
      <c r="C100" s="139" t="s">
        <v>251</v>
      </c>
      <c r="D100" s="157">
        <f>D101+D103</f>
        <v>4478</v>
      </c>
      <c r="E100" s="157">
        <f t="shared" ref="E100:F100" si="40">E101+E103</f>
        <v>4139</v>
      </c>
      <c r="F100" s="157">
        <f t="shared" si="40"/>
        <v>339</v>
      </c>
    </row>
    <row r="101" spans="1:6" s="124" customFormat="1" ht="12.75" customHeight="1">
      <c r="A101" s="131"/>
      <c r="B101" s="131"/>
      <c r="C101" s="139" t="s">
        <v>252</v>
      </c>
      <c r="D101" s="157">
        <f>E101+F101</f>
        <v>4290</v>
      </c>
      <c r="E101" s="157">
        <f>3089+E102</f>
        <v>3965</v>
      </c>
      <c r="F101" s="157">
        <f>253+F102</f>
        <v>325</v>
      </c>
    </row>
    <row r="102" spans="1:6" s="124" customFormat="1" ht="12.75" customHeight="1">
      <c r="A102" s="131"/>
      <c r="B102" s="131"/>
      <c r="C102" s="139" t="s">
        <v>253</v>
      </c>
      <c r="D102" s="157">
        <f>E102+F102</f>
        <v>948</v>
      </c>
      <c r="E102" s="157">
        <v>876</v>
      </c>
      <c r="F102" s="157">
        <v>72</v>
      </c>
    </row>
    <row r="103" spans="1:6" s="124" customFormat="1" ht="12.75" customHeight="1">
      <c r="A103" s="131"/>
      <c r="B103" s="131"/>
      <c r="C103" s="170" t="s">
        <v>254</v>
      </c>
      <c r="D103" s="157">
        <f t="shared" ref="D103" si="41">E103+F103</f>
        <v>188</v>
      </c>
      <c r="E103" s="157">
        <v>174</v>
      </c>
      <c r="F103" s="157">
        <v>14</v>
      </c>
    </row>
    <row r="104" spans="1:6" s="124" customFormat="1" ht="12.75" customHeight="1">
      <c r="A104" s="131"/>
      <c r="B104" s="131"/>
      <c r="C104" s="139"/>
      <c r="D104" s="171"/>
      <c r="E104" s="171"/>
      <c r="F104" s="171"/>
    </row>
    <row r="105" spans="1:6" s="124" customFormat="1" ht="12.75" customHeight="1">
      <c r="A105" s="131"/>
      <c r="B105" s="131"/>
      <c r="C105" s="172" t="s">
        <v>234</v>
      </c>
      <c r="D105" s="137">
        <f>D107+D149</f>
        <v>90277</v>
      </c>
      <c r="E105" s="137">
        <f>E107+E149</f>
        <v>83864</v>
      </c>
      <c r="F105" s="137">
        <f>F107+F149</f>
        <v>6413</v>
      </c>
    </row>
    <row r="106" spans="1:6" s="124" customFormat="1" ht="12.75" customHeight="1">
      <c r="A106" s="131"/>
      <c r="B106" s="131"/>
      <c r="C106" s="172"/>
      <c r="D106" s="137"/>
      <c r="E106" s="137"/>
      <c r="F106" s="137"/>
    </row>
    <row r="107" spans="1:6" s="124" customFormat="1" ht="12.75" customHeight="1">
      <c r="A107" s="142"/>
      <c r="B107" s="142"/>
      <c r="C107" s="155" t="s">
        <v>235</v>
      </c>
      <c r="D107" s="164">
        <f>D108+D112+D129+D134+D139</f>
        <v>88871</v>
      </c>
      <c r="E107" s="164">
        <f>E108+E112+E129+E134+E139</f>
        <v>82458</v>
      </c>
      <c r="F107" s="164">
        <f>F108+F112+F129+F134+F139</f>
        <v>6413</v>
      </c>
    </row>
    <row r="108" spans="1:6" s="124" customFormat="1" ht="12.75" customHeight="1">
      <c r="A108" s="145" t="s">
        <v>18</v>
      </c>
      <c r="B108" s="145"/>
      <c r="C108" s="146" t="s">
        <v>19</v>
      </c>
      <c r="D108" s="156">
        <f t="shared" ref="D108:F109" si="42">D109</f>
        <v>1146</v>
      </c>
      <c r="E108" s="156">
        <f t="shared" si="42"/>
        <v>1061</v>
      </c>
      <c r="F108" s="156">
        <f t="shared" si="42"/>
        <v>85</v>
      </c>
    </row>
    <row r="109" spans="1:6" s="124" customFormat="1" ht="12.75" customHeight="1">
      <c r="A109" s="131"/>
      <c r="B109" s="131" t="s">
        <v>24</v>
      </c>
      <c r="C109" s="139" t="s">
        <v>139</v>
      </c>
      <c r="D109" s="157">
        <f t="shared" si="42"/>
        <v>1146</v>
      </c>
      <c r="E109" s="157">
        <f t="shared" si="42"/>
        <v>1061</v>
      </c>
      <c r="F109" s="157">
        <f t="shared" si="42"/>
        <v>85</v>
      </c>
    </row>
    <row r="110" spans="1:6" s="124" customFormat="1" ht="12.75" customHeight="1">
      <c r="A110" s="131"/>
      <c r="B110" s="131"/>
      <c r="C110" s="139" t="s">
        <v>212</v>
      </c>
      <c r="D110" s="157">
        <f>E110+F110</f>
        <v>1146</v>
      </c>
      <c r="E110" s="157">
        <v>1061</v>
      </c>
      <c r="F110" s="157">
        <v>85</v>
      </c>
    </row>
    <row r="111" spans="1:6" s="124" customFormat="1" ht="12.75" customHeight="1">
      <c r="A111" s="131"/>
      <c r="B111" s="131"/>
      <c r="C111" s="172"/>
      <c r="D111" s="137"/>
      <c r="E111" s="137"/>
      <c r="F111" s="137"/>
    </row>
    <row r="112" spans="1:6" s="124" customFormat="1" ht="12.75" customHeight="1">
      <c r="A112" s="145">
        <v>750</v>
      </c>
      <c r="B112" s="145"/>
      <c r="C112" s="146" t="s">
        <v>76</v>
      </c>
      <c r="D112" s="156">
        <f>D113+D125</f>
        <v>72809</v>
      </c>
      <c r="E112" s="156">
        <f>E113+E125</f>
        <v>67534</v>
      </c>
      <c r="F112" s="156">
        <f>F113+F125</f>
        <v>5275</v>
      </c>
    </row>
    <row r="113" spans="1:9" s="124" customFormat="1" ht="12.75" customHeight="1">
      <c r="A113" s="131"/>
      <c r="B113" s="131">
        <v>75011</v>
      </c>
      <c r="C113" s="139" t="s">
        <v>236</v>
      </c>
      <c r="D113" s="157">
        <f>D114+D121+D122</f>
        <v>64551</v>
      </c>
      <c r="E113" s="157">
        <f>E114+E121+E122</f>
        <v>59895</v>
      </c>
      <c r="F113" s="157">
        <f>F114+F121+F122</f>
        <v>4656</v>
      </c>
    </row>
    <row r="114" spans="1:9" s="124" customFormat="1" ht="12.75" customHeight="1">
      <c r="A114" s="131"/>
      <c r="B114" s="131"/>
      <c r="C114" s="139" t="s">
        <v>237</v>
      </c>
      <c r="D114" s="165">
        <f>E114+F114</f>
        <v>53384</v>
      </c>
      <c r="E114" s="165">
        <f>47131+E115+E116+E117+E118+E119+E120</f>
        <v>49437</v>
      </c>
      <c r="F114" s="165">
        <f>3799+F115+F116+F117+F118+F119+F120</f>
        <v>3947</v>
      </c>
    </row>
    <row r="115" spans="1:9" s="124" customFormat="1" ht="12.75" customHeight="1">
      <c r="A115" s="131"/>
      <c r="B115" s="131"/>
      <c r="C115" s="139" t="s">
        <v>248</v>
      </c>
      <c r="D115" s="165">
        <f t="shared" ref="D115:D123" si="43">E115+F115</f>
        <v>1145</v>
      </c>
      <c r="E115" s="165">
        <f>845+214</f>
        <v>1059</v>
      </c>
      <c r="F115" s="165">
        <f>68+18</f>
        <v>86</v>
      </c>
      <c r="H115" s="126"/>
    </row>
    <row r="116" spans="1:9" s="124" customFormat="1" ht="12.75" customHeight="1">
      <c r="A116" s="131"/>
      <c r="B116" s="131"/>
      <c r="C116" s="139" t="s">
        <v>249</v>
      </c>
      <c r="D116" s="165">
        <f t="shared" si="43"/>
        <v>127</v>
      </c>
      <c r="E116" s="165">
        <f>102+25</f>
        <v>127</v>
      </c>
      <c r="F116" s="165">
        <v>0</v>
      </c>
      <c r="H116" s="126"/>
    </row>
    <row r="117" spans="1:9" s="124" customFormat="1" ht="12.75" customHeight="1">
      <c r="A117" s="131"/>
      <c r="B117" s="131"/>
      <c r="C117" s="139" t="s">
        <v>242</v>
      </c>
      <c r="D117" s="165">
        <f t="shared" si="43"/>
        <v>975</v>
      </c>
      <c r="E117" s="165">
        <f>777+136</f>
        <v>913</v>
      </c>
      <c r="F117" s="165">
        <f>52+10</f>
        <v>62</v>
      </c>
      <c r="H117" s="126"/>
    </row>
    <row r="118" spans="1:9" s="124" customFormat="1" ht="12.75" customHeight="1">
      <c r="A118" s="131"/>
      <c r="B118" s="131"/>
      <c r="C118" s="139" t="s">
        <v>261</v>
      </c>
      <c r="D118" s="165">
        <f t="shared" si="43"/>
        <v>60</v>
      </c>
      <c r="E118" s="173">
        <f>45+15</f>
        <v>60</v>
      </c>
      <c r="F118" s="173">
        <v>0</v>
      </c>
      <c r="H118" s="126"/>
    </row>
    <row r="119" spans="1:9" s="124" customFormat="1" ht="12.75" customHeight="1">
      <c r="A119" s="131"/>
      <c r="B119" s="131"/>
      <c r="C119" s="139" t="s">
        <v>255</v>
      </c>
      <c r="D119" s="174">
        <f>E119+F119</f>
        <v>25</v>
      </c>
      <c r="E119" s="175">
        <v>25</v>
      </c>
      <c r="F119" s="175">
        <v>0</v>
      </c>
      <c r="H119" s="126"/>
    </row>
    <row r="120" spans="1:9" s="124" customFormat="1" ht="12.75" customHeight="1">
      <c r="A120" s="131"/>
      <c r="B120" s="131"/>
      <c r="C120" s="172" t="s">
        <v>247</v>
      </c>
      <c r="D120" s="176">
        <f>E120+F120</f>
        <v>122</v>
      </c>
      <c r="E120" s="177">
        <v>122</v>
      </c>
      <c r="F120" s="177">
        <v>0</v>
      </c>
      <c r="H120" s="126"/>
    </row>
    <row r="121" spans="1:9" s="124" customFormat="1" ht="12.75" customHeight="1">
      <c r="A121" s="131"/>
      <c r="B121" s="131"/>
      <c r="C121" s="139" t="s">
        <v>211</v>
      </c>
      <c r="D121" s="157">
        <f t="shared" si="43"/>
        <v>554</v>
      </c>
      <c r="E121" s="157">
        <v>554</v>
      </c>
      <c r="F121" s="157">
        <v>0</v>
      </c>
      <c r="G121" s="178"/>
      <c r="H121" s="126"/>
      <c r="I121" s="126"/>
    </row>
    <row r="122" spans="1:9" s="124" customFormat="1" ht="12.75" customHeight="1">
      <c r="A122" s="131"/>
      <c r="B122" s="131"/>
      <c r="C122" s="139" t="s">
        <v>212</v>
      </c>
      <c r="D122" s="157">
        <f t="shared" si="43"/>
        <v>10613</v>
      </c>
      <c r="E122" s="157">
        <f>8764+E123</f>
        <v>9904</v>
      </c>
      <c r="F122" s="157">
        <f>709+F123</f>
        <v>709</v>
      </c>
    </row>
    <row r="123" spans="1:9" s="124" customFormat="1" ht="12.75" customHeight="1">
      <c r="A123" s="131"/>
      <c r="B123" s="131"/>
      <c r="C123" s="139" t="s">
        <v>262</v>
      </c>
      <c r="D123" s="157">
        <f t="shared" si="43"/>
        <v>1140</v>
      </c>
      <c r="E123" s="157">
        <f>855+285</f>
        <v>1140</v>
      </c>
      <c r="F123" s="157">
        <f>0</f>
        <v>0</v>
      </c>
    </row>
    <row r="124" spans="1:9" s="124" customFormat="1" ht="12.75" customHeight="1">
      <c r="A124" s="131"/>
      <c r="B124" s="131"/>
      <c r="C124" s="139"/>
      <c r="D124" s="166"/>
      <c r="E124" s="166"/>
      <c r="F124" s="166"/>
      <c r="H124" s="126"/>
    </row>
    <row r="125" spans="1:9" s="124" customFormat="1" ht="12.75" customHeight="1">
      <c r="A125" s="131"/>
      <c r="B125" s="131">
        <v>75081</v>
      </c>
      <c r="C125" s="139" t="s">
        <v>238</v>
      </c>
      <c r="D125" s="157">
        <f>SUM(E125:F125)</f>
        <v>8258</v>
      </c>
      <c r="E125" s="157">
        <f t="shared" ref="E125:F125" si="44">SUM(E126:E127)</f>
        <v>7639</v>
      </c>
      <c r="F125" s="157">
        <f t="shared" si="44"/>
        <v>619</v>
      </c>
      <c r="H125" s="126"/>
    </row>
    <row r="126" spans="1:9" s="124" customFormat="1" ht="12.75" customHeight="1">
      <c r="A126" s="131"/>
      <c r="B126" s="131"/>
      <c r="C126" s="139" t="s">
        <v>216</v>
      </c>
      <c r="D126" s="157">
        <f t="shared" ref="D126:D127" si="45">E126+F126</f>
        <v>478</v>
      </c>
      <c r="E126" s="157">
        <v>442</v>
      </c>
      <c r="F126" s="157">
        <v>36</v>
      </c>
    </row>
    <row r="127" spans="1:9" s="124" customFormat="1" ht="12.75" customHeight="1">
      <c r="A127" s="131"/>
      <c r="B127" s="131"/>
      <c r="C127" s="139" t="s">
        <v>218</v>
      </c>
      <c r="D127" s="157">
        <f t="shared" si="45"/>
        <v>7780</v>
      </c>
      <c r="E127" s="157">
        <v>7197</v>
      </c>
      <c r="F127" s="157">
        <v>583</v>
      </c>
    </row>
    <row r="128" spans="1:9" s="124" customFormat="1" ht="12.75" customHeight="1">
      <c r="A128" s="131"/>
      <c r="B128" s="131"/>
      <c r="C128" s="139"/>
      <c r="D128" s="166"/>
      <c r="E128" s="166"/>
      <c r="F128" s="166"/>
    </row>
    <row r="129" spans="1:6" s="124" customFormat="1" ht="12.75" customHeight="1">
      <c r="A129" s="145">
        <v>851</v>
      </c>
      <c r="B129" s="131"/>
      <c r="C129" s="146" t="s">
        <v>83</v>
      </c>
      <c r="D129" s="156">
        <f>D130</f>
        <v>8740</v>
      </c>
      <c r="E129" s="156">
        <f t="shared" ref="E129:F129" si="46">E130</f>
        <v>8085</v>
      </c>
      <c r="F129" s="156">
        <f t="shared" si="46"/>
        <v>655</v>
      </c>
    </row>
    <row r="130" spans="1:6" s="124" customFormat="1" ht="12.75" customHeight="1">
      <c r="A130" s="145"/>
      <c r="B130" s="131">
        <v>85146</v>
      </c>
      <c r="C130" s="139" t="s">
        <v>239</v>
      </c>
      <c r="D130" s="157">
        <f>D132+D131</f>
        <v>8740</v>
      </c>
      <c r="E130" s="157">
        <f>E132+E131</f>
        <v>8085</v>
      </c>
      <c r="F130" s="157">
        <f>F132+F131</f>
        <v>655</v>
      </c>
    </row>
    <row r="131" spans="1:6" s="124" customFormat="1" ht="12.75" customHeight="1">
      <c r="A131" s="131"/>
      <c r="B131" s="131"/>
      <c r="C131" s="139" t="s">
        <v>216</v>
      </c>
      <c r="D131" s="165">
        <f t="shared" ref="D131" si="47">E131+F131</f>
        <v>440</v>
      </c>
      <c r="E131" s="165">
        <v>407</v>
      </c>
      <c r="F131" s="165">
        <v>33</v>
      </c>
    </row>
    <row r="132" spans="1:6" s="124" customFormat="1" ht="12.75" customHeight="1">
      <c r="A132" s="131"/>
      <c r="B132" s="131"/>
      <c r="C132" s="139" t="s">
        <v>218</v>
      </c>
      <c r="D132" s="157">
        <f>E132+F132</f>
        <v>8300</v>
      </c>
      <c r="E132" s="157">
        <v>7678</v>
      </c>
      <c r="F132" s="157">
        <v>622</v>
      </c>
    </row>
    <row r="133" spans="1:6" s="124" customFormat="1" ht="12.75" customHeight="1">
      <c r="A133" s="131"/>
      <c r="B133" s="131"/>
      <c r="C133" s="139"/>
      <c r="D133" s="166"/>
      <c r="E133" s="166"/>
      <c r="F133" s="166"/>
    </row>
    <row r="134" spans="1:6" s="124" customFormat="1" ht="12.75" customHeight="1">
      <c r="A134" s="145">
        <v>853</v>
      </c>
      <c r="B134" s="145"/>
      <c r="C134" s="146" t="s">
        <v>114</v>
      </c>
      <c r="D134" s="156">
        <f t="shared" ref="D134:F134" si="48">D135</f>
        <v>2557</v>
      </c>
      <c r="E134" s="156">
        <f t="shared" si="48"/>
        <v>2430</v>
      </c>
      <c r="F134" s="156">
        <f t="shared" si="48"/>
        <v>127</v>
      </c>
    </row>
    <row r="135" spans="1:6" s="124" customFormat="1" ht="12.75" customHeight="1">
      <c r="A135" s="131"/>
      <c r="B135" s="179">
        <v>85321</v>
      </c>
      <c r="C135" s="168" t="s">
        <v>240</v>
      </c>
      <c r="D135" s="157">
        <f t="shared" ref="D135:F135" si="49">D136+D137</f>
        <v>2557</v>
      </c>
      <c r="E135" s="157">
        <f t="shared" si="49"/>
        <v>2430</v>
      </c>
      <c r="F135" s="157">
        <f t="shared" si="49"/>
        <v>127</v>
      </c>
    </row>
    <row r="136" spans="1:6" s="124" customFormat="1" ht="12.75" customHeight="1">
      <c r="A136" s="131"/>
      <c r="B136" s="179"/>
      <c r="C136" s="139" t="s">
        <v>216</v>
      </c>
      <c r="D136" s="157">
        <f t="shared" ref="D136:D137" si="50">E136+F136</f>
        <v>1237</v>
      </c>
      <c r="E136" s="157">
        <v>1144</v>
      </c>
      <c r="F136" s="139">
        <v>93</v>
      </c>
    </row>
    <row r="137" spans="1:6" s="124" customFormat="1" ht="12.75" customHeight="1">
      <c r="A137" s="131"/>
      <c r="B137" s="179"/>
      <c r="C137" s="139" t="s">
        <v>218</v>
      </c>
      <c r="D137" s="157">
        <f t="shared" si="50"/>
        <v>1320</v>
      </c>
      <c r="E137" s="157">
        <v>1286</v>
      </c>
      <c r="F137" s="139">
        <v>34</v>
      </c>
    </row>
    <row r="138" spans="1:6" s="124" customFormat="1" ht="12.75" customHeight="1">
      <c r="A138" s="131"/>
      <c r="B138" s="131"/>
      <c r="C138" s="139"/>
      <c r="D138" s="166"/>
      <c r="E138" s="166"/>
      <c r="F138" s="166"/>
    </row>
    <row r="139" spans="1:6" s="124" customFormat="1" ht="12.75" customHeight="1">
      <c r="A139" s="145">
        <v>855</v>
      </c>
      <c r="B139" s="145"/>
      <c r="C139" s="146" t="s">
        <v>107</v>
      </c>
      <c r="D139" s="156">
        <f t="shared" ref="D139:F139" si="51">D140+D144</f>
        <v>3619</v>
      </c>
      <c r="E139" s="156">
        <f t="shared" si="51"/>
        <v>3348</v>
      </c>
      <c r="F139" s="156">
        <f t="shared" si="51"/>
        <v>271</v>
      </c>
    </row>
    <row r="140" spans="1:6" s="124" customFormat="1" ht="12.75" customHeight="1">
      <c r="A140" s="145"/>
      <c r="B140" s="131">
        <v>85515</v>
      </c>
      <c r="C140" s="180" t="s">
        <v>132</v>
      </c>
      <c r="D140" s="157">
        <f>D141+D142</f>
        <v>3415</v>
      </c>
      <c r="E140" s="157">
        <f t="shared" ref="E140:F140" si="52">E141+E142</f>
        <v>3159</v>
      </c>
      <c r="F140" s="157">
        <f t="shared" si="52"/>
        <v>256</v>
      </c>
    </row>
    <row r="141" spans="1:6" s="124" customFormat="1" ht="12.75" customHeight="1">
      <c r="A141" s="145"/>
      <c r="B141" s="131"/>
      <c r="C141" s="139" t="s">
        <v>216</v>
      </c>
      <c r="D141" s="157">
        <f>E141+F141</f>
        <v>2794</v>
      </c>
      <c r="E141" s="157">
        <v>2585</v>
      </c>
      <c r="F141" s="157">
        <v>209</v>
      </c>
    </row>
    <row r="142" spans="1:6" s="124" customFormat="1" ht="12.75" customHeight="1">
      <c r="A142" s="145"/>
      <c r="B142" s="131"/>
      <c r="C142" s="139" t="s">
        <v>218</v>
      </c>
      <c r="D142" s="157">
        <f>E142+F142</f>
        <v>621</v>
      </c>
      <c r="E142" s="157">
        <v>574</v>
      </c>
      <c r="F142" s="157">
        <v>47</v>
      </c>
    </row>
    <row r="143" spans="1:6" s="124" customFormat="1" ht="12.75" customHeight="1">
      <c r="A143" s="145"/>
      <c r="B143" s="131"/>
      <c r="C143" s="139"/>
      <c r="D143" s="166"/>
      <c r="E143" s="166"/>
      <c r="F143" s="166"/>
    </row>
    <row r="144" spans="1:6" s="124" customFormat="1" ht="12.75" customHeight="1">
      <c r="A144" s="131"/>
      <c r="B144" s="179">
        <v>85516</v>
      </c>
      <c r="C144" s="168" t="s">
        <v>245</v>
      </c>
      <c r="D144" s="157">
        <f t="shared" ref="D144:F144" si="53">D145</f>
        <v>204</v>
      </c>
      <c r="E144" s="157">
        <f t="shared" si="53"/>
        <v>189</v>
      </c>
      <c r="F144" s="157">
        <f t="shared" si="53"/>
        <v>15</v>
      </c>
    </row>
    <row r="145" spans="1:6" s="124" customFormat="1" ht="12.75" customHeight="1">
      <c r="A145" s="181"/>
      <c r="B145" s="181"/>
      <c r="C145" s="182" t="s">
        <v>237</v>
      </c>
      <c r="D145" s="174">
        <f>E145+F145</f>
        <v>204</v>
      </c>
      <c r="E145" s="174">
        <f>57+E146+E147</f>
        <v>189</v>
      </c>
      <c r="F145" s="174">
        <f>5+F146+F147</f>
        <v>15</v>
      </c>
    </row>
    <row r="146" spans="1:6" s="124" customFormat="1" ht="12.75" customHeight="1">
      <c r="A146" s="183"/>
      <c r="B146" s="183"/>
      <c r="C146" s="139" t="s">
        <v>246</v>
      </c>
      <c r="D146" s="174">
        <f>E146+F146</f>
        <v>25</v>
      </c>
      <c r="E146" s="175">
        <v>23</v>
      </c>
      <c r="F146" s="175">
        <v>2</v>
      </c>
    </row>
    <row r="147" spans="1:6" s="124" customFormat="1" ht="12.75" customHeight="1">
      <c r="A147" s="183"/>
      <c r="B147" s="183"/>
      <c r="C147" s="172" t="s">
        <v>247</v>
      </c>
      <c r="D147" s="176">
        <f>E147+F147</f>
        <v>117</v>
      </c>
      <c r="E147" s="177">
        <v>109</v>
      </c>
      <c r="F147" s="177">
        <v>8</v>
      </c>
    </row>
    <row r="148" spans="1:6" s="124" customFormat="1" ht="12.75" customHeight="1">
      <c r="A148" s="183"/>
      <c r="B148" s="183"/>
      <c r="C148" s="139"/>
      <c r="D148" s="184"/>
      <c r="E148" s="184"/>
      <c r="F148" s="184"/>
    </row>
    <row r="149" spans="1:6" s="124" customFormat="1" ht="12.75" customHeight="1">
      <c r="A149" s="142"/>
      <c r="B149" s="142"/>
      <c r="C149" s="155" t="s">
        <v>243</v>
      </c>
      <c r="D149" s="164">
        <f>D150+D154+D167+D174+D179</f>
        <v>1406</v>
      </c>
      <c r="E149" s="164">
        <f>E150+E154+E167+E174+E179</f>
        <v>1406</v>
      </c>
      <c r="F149" s="164">
        <f>F150+F154+F167+F174+F179</f>
        <v>0</v>
      </c>
    </row>
    <row r="150" spans="1:6" s="124" customFormat="1" ht="12.75" customHeight="1">
      <c r="A150" s="145">
        <v>758</v>
      </c>
      <c r="B150" s="145"/>
      <c r="C150" s="146" t="s">
        <v>94</v>
      </c>
      <c r="D150" s="156">
        <f t="shared" ref="D150:F151" si="54">D151</f>
        <v>1406</v>
      </c>
      <c r="E150" s="156">
        <f t="shared" si="54"/>
        <v>1406</v>
      </c>
      <c r="F150" s="156">
        <f t="shared" si="54"/>
        <v>0</v>
      </c>
    </row>
    <row r="151" spans="1:6" s="124" customFormat="1" ht="12.75" customHeight="1">
      <c r="A151" s="131"/>
      <c r="B151" s="131">
        <v>75818</v>
      </c>
      <c r="C151" s="139" t="s">
        <v>138</v>
      </c>
      <c r="D151" s="157">
        <f t="shared" si="54"/>
        <v>1406</v>
      </c>
      <c r="E151" s="157">
        <f t="shared" si="54"/>
        <v>1406</v>
      </c>
      <c r="F151" s="157">
        <f t="shared" si="54"/>
        <v>0</v>
      </c>
    </row>
    <row r="152" spans="1:6" s="124" customFormat="1" ht="12.75" customHeight="1">
      <c r="A152" s="181"/>
      <c r="B152" s="181"/>
      <c r="C152" s="141" t="s">
        <v>244</v>
      </c>
      <c r="D152" s="174">
        <f>E152+F152</f>
        <v>1406</v>
      </c>
      <c r="E152" s="174">
        <v>1406</v>
      </c>
      <c r="F152" s="174">
        <v>0</v>
      </c>
    </row>
  </sheetData>
  <mergeCells count="8">
    <mergeCell ref="A6:F6"/>
    <mergeCell ref="A10:A13"/>
    <mergeCell ref="B10:B13"/>
    <mergeCell ref="C10:C13"/>
    <mergeCell ref="D10:F11"/>
    <mergeCell ref="D12:F12"/>
    <mergeCell ref="A8:F8"/>
    <mergeCell ref="A7:F7"/>
  </mergeCells>
  <pageMargins left="0.70866141732283472" right="0.70866141732283472" top="0.35433070866141736" bottom="0.35433070866141736" header="0" footer="0"/>
  <pageSetup scale="71" orientation="portrait" r:id="rId1"/>
  <headerFooter>
    <oddFooter>Strona &amp;P z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 1_korekta</vt:lpstr>
      <vt:lpstr>Zał.1</vt:lpstr>
      <vt:lpstr>Zał. 12</vt:lpstr>
      <vt:lpstr>'Zał. 12'!Obszar_wydruku</vt:lpstr>
      <vt:lpstr>'Zał. 12'!Tytuły_wydruku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Małgorzata Woźniak</cp:lastModifiedBy>
  <cp:lastPrinted>2025-02-03T08:14:34Z</cp:lastPrinted>
  <dcterms:created xsi:type="dcterms:W3CDTF">2006-10-11T08:10:34Z</dcterms:created>
  <dcterms:modified xsi:type="dcterms:W3CDTF">2025-02-06T10:47:55Z</dcterms:modified>
</cp:coreProperties>
</file>