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eczne\sprawozdanie na koniec lipca 2020\"/>
    </mc:Choice>
  </mc:AlternateContent>
  <bookViews>
    <workbookView xWindow="0" yWindow="0" windowWidth="28800" windowHeight="11835"/>
  </bookViews>
  <sheets>
    <sheet name="Dane - 31 lipca 2020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52511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60" i="1" l="1"/>
  <c r="AE60" i="1"/>
  <c r="AD60" i="1"/>
  <c r="AC60" i="1"/>
  <c r="AA21" i="1" l="1"/>
  <c r="AA20" i="1"/>
  <c r="Q20" i="1"/>
  <c r="Q21" i="1"/>
  <c r="I60" i="1"/>
  <c r="H60" i="1"/>
  <c r="G60" i="1"/>
  <c r="J45" i="1"/>
  <c r="J46" i="1"/>
  <c r="J47" i="1"/>
  <c r="J48" i="1"/>
  <c r="B28" i="1" l="1"/>
  <c r="B40" i="1"/>
  <c r="AA39" i="1"/>
  <c r="Q39" i="1"/>
  <c r="Z60" i="1" l="1"/>
  <c r="Y60" i="1"/>
  <c r="X60" i="1"/>
  <c r="V60" i="1"/>
  <c r="W60" i="1"/>
  <c r="U60" i="1"/>
  <c r="T60" i="1" l="1"/>
  <c r="S60" i="1"/>
  <c r="R60" i="1"/>
  <c r="E60" i="1" l="1"/>
  <c r="C60" i="1"/>
  <c r="D60" i="1"/>
  <c r="D42" i="2" l="1"/>
  <c r="E42" i="2"/>
  <c r="Q7" i="1" l="1"/>
  <c r="AA7" i="1"/>
  <c r="Q8" i="1"/>
  <c r="AA8" i="1"/>
  <c r="Q9" i="1"/>
  <c r="AA9" i="1"/>
  <c r="Q10" i="1"/>
  <c r="AA10" i="1"/>
  <c r="Q11" i="1"/>
  <c r="AA11" i="1"/>
  <c r="Q12" i="1"/>
  <c r="AA12" i="1"/>
  <c r="Q13" i="1"/>
  <c r="AA13" i="1"/>
  <c r="Q14" i="1"/>
  <c r="AA14" i="1"/>
  <c r="Q15" i="1"/>
  <c r="AA15" i="1"/>
  <c r="Q16" i="1"/>
  <c r="AA16" i="1"/>
  <c r="Q17" i="1"/>
  <c r="AA17" i="1"/>
  <c r="Q18" i="1"/>
  <c r="AA18" i="1"/>
  <c r="Q19" i="1"/>
  <c r="AA19" i="1"/>
  <c r="Q22" i="1"/>
  <c r="AA22" i="1"/>
  <c r="Q23" i="1"/>
  <c r="AA23" i="1"/>
  <c r="Q24" i="1"/>
  <c r="AA24" i="1"/>
  <c r="Q25" i="1"/>
  <c r="AA25" i="1"/>
  <c r="Q26" i="1"/>
  <c r="AA26" i="1"/>
  <c r="Q27" i="1"/>
  <c r="AA27" i="1"/>
  <c r="AN48" i="1" l="1"/>
  <c r="AN47" i="1"/>
  <c r="AN46" i="1"/>
  <c r="AR48" i="1"/>
  <c r="AR47" i="1"/>
  <c r="AR46" i="1"/>
  <c r="AF48" i="1"/>
  <c r="AF47" i="1"/>
  <c r="AF46" i="1"/>
  <c r="AA59" i="1"/>
  <c r="AA58" i="1" s="1"/>
  <c r="AA55" i="1"/>
  <c r="AA53" i="1"/>
  <c r="AA52" i="1"/>
  <c r="AA51" i="1"/>
  <c r="AA50" i="1"/>
  <c r="AA48" i="1"/>
  <c r="AA47" i="1"/>
  <c r="AA46" i="1"/>
  <c r="AA44" i="1"/>
  <c r="AA43" i="1"/>
  <c r="AA42" i="1"/>
  <c r="AA41" i="1"/>
  <c r="AA38" i="1"/>
  <c r="AA37" i="1"/>
  <c r="AA36" i="1"/>
  <c r="AA34" i="1"/>
  <c r="AA33" i="1"/>
  <c r="AA32" i="1"/>
  <c r="AA31" i="1"/>
  <c r="AA30" i="1"/>
  <c r="AA29" i="1"/>
  <c r="Q48" i="1"/>
  <c r="Q47" i="1"/>
  <c r="Q46" i="1"/>
  <c r="Q44" i="1"/>
  <c r="Q43" i="1"/>
  <c r="Q42" i="1"/>
  <c r="Q41" i="1"/>
  <c r="Q38" i="1"/>
  <c r="Q37" i="1"/>
  <c r="Q36" i="1"/>
  <c r="Q34" i="1"/>
  <c r="Q33" i="1"/>
  <c r="Q32" i="1"/>
  <c r="Q31" i="1"/>
  <c r="Q30" i="1"/>
  <c r="Q29" i="1"/>
  <c r="F48" i="1"/>
  <c r="F47" i="1"/>
  <c r="F46" i="1"/>
  <c r="AM60" i="1" l="1"/>
  <c r="AI60" i="1"/>
  <c r="P60" i="1"/>
  <c r="L60" i="1"/>
  <c r="M60" i="1"/>
  <c r="AO60" i="1"/>
  <c r="N60" i="1"/>
  <c r="AK60" i="1"/>
  <c r="AP60" i="1"/>
  <c r="K60" i="1"/>
  <c r="AL60" i="1"/>
  <c r="AQ60" i="1"/>
  <c r="O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A49" i="1" l="1"/>
  <c r="AR45" i="1"/>
  <c r="Q45" i="1"/>
  <c r="AF45" i="1"/>
  <c r="AN45" i="1"/>
  <c r="AA45" i="1"/>
  <c r="F45" i="1"/>
  <c r="AA54" i="1"/>
  <c r="B6" i="1"/>
  <c r="Q6" i="1" l="1"/>
  <c r="AA6" i="1"/>
  <c r="AA40" i="1"/>
  <c r="Q40" i="1"/>
  <c r="AA28" i="1"/>
  <c r="Q28" i="1"/>
  <c r="B60" i="1"/>
  <c r="AR60" i="1" l="1"/>
  <c r="AN60" i="1"/>
  <c r="AA60" i="1"/>
  <c r="Q60" i="1"/>
  <c r="F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F43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L11" i="3" l="1"/>
  <c r="M11" i="3" s="1"/>
  <c r="I47" i="2"/>
  <c r="O6" i="2"/>
  <c r="O22" i="2" s="1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<sst xmlns="http://schemas.openxmlformats.org/spreadsheetml/2006/main" count="326" uniqueCount="230">
  <si>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</si>
  <si>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</si>
  <si>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</si>
  <si>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</si>
  <si>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</si>
  <si>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</si>
  <si>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</si>
  <si>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</si>
  <si>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</si>
  <si>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</si>
  <si>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</si>
  <si>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</si>
  <si>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</si>
  <si>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</si>
  <si>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</si>
  <si>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</si>
  <si>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</si>
  <si>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</si>
  <si>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</si>
  <si>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</si>
  <si>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</si>
  <si>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</si>
  <si>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</si>
  <si>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</si>
  <si>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</si>
  <si>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</si>
  <si>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</si>
  <si>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</si>
  <si>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</si>
  <si>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</si>
  <si>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</si>
  <si>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</si>
  <si>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</si>
  <si>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</si>
  <si>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</si>
  <si>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</si>
  <si>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</si>
  <si>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</si>
  <si>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</si>
  <si>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</si>
  <si>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</si>
  <si>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</si>
  <si>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</si>
  <si>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</si>
  <si>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</si>
  <si>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</si>
  <si>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</si>
  <si>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</si>
  <si>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</si>
  <si>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</si>
  <si>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</si>
  <si>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</si>
  <si>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</si>
  <si>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</si>
  <si>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</si>
  <si>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</si>
  <si>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</si>
  <si>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</si>
  <si>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</si>
  <si>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</si>
  <si>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</si>
  <si>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</si>
  <si>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</si>
  <si>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</si>
  <si>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</si>
  <si>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</si>
  <si>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</si>
  <si>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</si>
  <si>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</si>
  <si>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</si>
  <si>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</si>
  <si>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</si>
  <si>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</si>
  <si>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</si>
  <si>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</si>
  <si>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</si>
  <si>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</si>
  <si>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</si>
  <si>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</si>
  <si>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</si>
  <si>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</si>
  <si>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</si>
  <si>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</si>
  <si>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</si>
  <si>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</si>
  <si>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</si>
  <si>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</si>
  <si>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</si>
  <si>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</si>
  <si>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</si>
  <si>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</si>
  <si>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</si>
  <si>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</si>
  <si>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</si>
  <si>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</si>
  <si>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</si>
  <si>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</si>
  <si>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</si>
  <si>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</si>
  <si>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</si>
  <si>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</si>
  <si>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</si>
  <si>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</si>
  <si>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</si>
  <si>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</si>
  <si>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</si>
  <si>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</si>
  <si>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</si>
  <si>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</si>
  <si>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</si>
  <si>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</si>
  <si>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</si>
  <si>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</si>
  <si>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</si>
  <si>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</si>
  <si>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</si>
  <si>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</si>
  <si>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</si>
  <si>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</si>
  <si>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</si>
  <si>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</si>
  <si>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</si>
  <si>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</si>
  <si>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</si>
  <si>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</si>
  <si>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</si>
  <si>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</si>
  <si>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</si>
  <si>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</si>
  <si>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</si>
  <si>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</si>
  <si>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</si>
  <si>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</si>
  <si>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</si>
  <si>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</si>
  <si>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</si>
  <si>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</si>
  <si>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</si>
  <si>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</si>
  <si>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</si>
  <si>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</si>
  <si>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</si>
  <si>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</si>
  <si>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</si>
  <si>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</si>
  <si>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</si>
  <si>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</si>
  <si>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</si>
  <si>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</si>
  <si>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</si>
  <si>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</si>
  <si>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</si>
  <si>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</si>
  <si>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</si>
  <si>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</si>
  <si>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</si>
  <si>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</si>
  <si>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</si>
  <si>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</si>
  <si>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</si>
  <si>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</si>
  <si>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</si>
  <si>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</si>
  <si>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</si>
  <si>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</si>
  <si>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</si>
  <si>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</si>
  <si>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</si>
  <si>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</si>
  <si>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</si>
  <si>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</si>
  <si>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</si>
  <si>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</si>
  <si>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</si>
  <si>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</si>
  <si>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</si>
  <si>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</si>
  <si>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</si>
  <si>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</si>
  <si>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</si>
  <si>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</si>
  <si>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</si>
  <si>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</si>
  <si>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</si>
  <si>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</si>
  <si>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</si>
  <si>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</si>
  <si>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</si>
  <si>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</si>
  <si>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</si>
  <si>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</si>
  <si>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</si>
  <si>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</si>
  <si>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</si>
  <si>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</si>
  <si>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</si>
  <si>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</si>
  <si>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</si>
  <si>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</si>
  <si>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</si>
  <si>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</si>
  <si>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</si>
  <si>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</si>
  <si>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</si>
  <si>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</si>
  <si>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</si>
  <si>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</si>
  <si>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</si>
  <si>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</si>
  <si>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</si>
  <si>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</si>
  <si>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</si>
  <si>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</si>
  <si>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</si>
  <si>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</si>
  <si>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</si>
  <si>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</si>
  <si>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</si>
  <si>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</si>
  <si>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</si>
  <si>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</si>
  <si>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</si>
  <si>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</si>
  <si>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</si>
  <si>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</si>
  <si>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31.07.2020 r.</t>
  </si>
  <si>
    <t xml:space="preserve">Limit finansowy zgodny z arkuszem kalkulacyjnym z dnia 06.08.2020, kurs 1 EUR= 4,4080 PLN   </t>
  </si>
  <si>
    <t>1.10 a Tymczasowe zaprzestanie działalności połowowej</t>
  </si>
  <si>
    <t>Dzialanie 2.8 Środki dotyczące zdrowia publicznego</t>
  </si>
  <si>
    <t>1.10 b Tymczasowe zaprzestanie działalności połowowej -COVID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</si>
</sst>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64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30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244"/>
  <sheetViews>
    <sheetView showGridLines="0" tabSelected="1" zoomScale="70" zoomScaleNormal="70" workbookViewId="0">
      <pane xSplit="2" ySplit="6" topLeftCell="L34" activePane="bottomRight" state="frozen"/>
      <selection pane="topRight" activeCell="C1" sqref="C1"/>
      <selection pane="bottomLeft" activeCell="A7" sqref="A7"/>
      <selection pane="bottomRight" activeCell="X60" sqref="X60"/>
    </sheetView>
  </sheetViews>
  <sheetFormatPr defaultRowHeight="12.75" outlineLevelRow="1" x14ac:dyDescent="0.2"/>
  <cols>
    <col min="1" max="1" width="59.570312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bestFit="1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bestFit="1" customWidth="1"/>
    <col min="14" max="14" width="9.42578125" style="63" customWidth="1"/>
    <col min="15" max="15" width="26.5703125" style="63" customWidth="1"/>
    <col min="16" max="16" width="24.42578125" style="63" bestFit="1" customWidth="1"/>
    <col min="17" max="17" width="23" style="63" customWidth="1"/>
    <col min="18" max="18" width="21.140625" style="63" customWidth="1"/>
    <col min="19" max="19" width="26" style="81" bestFit="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customWidth="1"/>
    <col min="35" max="35" width="14.28515625" style="81" customWidth="1"/>
    <col min="36" max="36" width="30.5703125" style="82" customWidth="1"/>
    <col min="37" max="37" width="23.85546875" style="82" customWidth="1"/>
    <col min="38" max="38" width="23.7109375" style="82" customWidth="1"/>
    <col min="39" max="39" width="23.85546875" style="82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customWidth="1"/>
    <col min="44" max="44" width="23.28515625" style="82" customWidth="1"/>
    <col min="45" max="45" width="10.5703125" style="81" customWidth="1"/>
    <col min="46" max="46" width="19.28515625" style="81" bestFit="1" customWidth="1"/>
    <col min="47" max="47" width="20.28515625" style="81" bestFit="1" customWidth="1"/>
    <col min="48" max="48" width="19.42578125" style="81" bestFit="1" customWidth="1"/>
    <col min="49" max="50" width="11" style="81" bestFit="1" customWidth="1"/>
    <col min="51" max="16384" width="9.140625" style="81"/>
  </cols>
  <sheetData>
    <row r="1" spans="1:50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22"/>
      <c r="L1" s="222"/>
      <c r="M1" s="222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50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J2" s="60"/>
      <c r="AK2" s="58"/>
      <c r="AL2" s="58"/>
      <c r="AM2" s="58"/>
      <c r="AN2" s="58"/>
      <c r="AO2" s="58"/>
      <c r="AP2" s="60"/>
      <c r="AQ2" s="60"/>
      <c r="AR2" s="58"/>
    </row>
    <row r="3" spans="1:50" s="59" customFormat="1" ht="45" customHeight="1" thickBot="1" x14ac:dyDescent="0.25">
      <c r="A3" s="70" t="s">
        <v>226</v>
      </c>
      <c r="B3" s="131">
        <v>4.4080000000000004</v>
      </c>
      <c r="C3" s="224"/>
      <c r="D3" s="224"/>
      <c r="E3" s="61"/>
      <c r="F3" s="225"/>
      <c r="G3" s="225"/>
      <c r="H3" s="225"/>
      <c r="I3" s="225"/>
      <c r="J3" s="225"/>
      <c r="K3" s="71"/>
      <c r="L3" s="71"/>
      <c r="M3" s="72"/>
      <c r="N3" s="73"/>
      <c r="O3" s="74" t="s">
        <v>0</v>
      </c>
      <c r="P3" s="234" t="s">
        <v>225</v>
      </c>
      <c r="Q3" s="234"/>
      <c r="R3" s="226"/>
      <c r="S3" s="226"/>
      <c r="T3" s="226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50" s="75" customFormat="1" ht="28.5" customHeight="1" thickBot="1" x14ac:dyDescent="0.3">
      <c r="A4" s="235" t="s">
        <v>1</v>
      </c>
      <c r="B4" s="236" t="s">
        <v>2</v>
      </c>
      <c r="C4" s="220" t="s">
        <v>177</v>
      </c>
      <c r="D4" s="220"/>
      <c r="E4" s="220"/>
      <c r="F4" s="237"/>
      <c r="G4" s="238" t="s">
        <v>176</v>
      </c>
      <c r="H4" s="239"/>
      <c r="I4" s="239"/>
      <c r="J4" s="240"/>
      <c r="K4" s="230" t="s">
        <v>178</v>
      </c>
      <c r="L4" s="230"/>
      <c r="M4" s="230"/>
      <c r="N4" s="227" t="s">
        <v>3</v>
      </c>
      <c r="O4" s="227"/>
      <c r="P4" s="227"/>
      <c r="Q4" s="228"/>
      <c r="R4" s="229"/>
      <c r="S4" s="229"/>
      <c r="T4" s="229"/>
      <c r="U4" s="230" t="s">
        <v>4</v>
      </c>
      <c r="V4" s="230"/>
      <c r="W4" s="230"/>
      <c r="X4" s="230" t="s">
        <v>219</v>
      </c>
      <c r="Y4" s="230"/>
      <c r="Z4" s="230"/>
      <c r="AA4" s="231"/>
      <c r="AB4" s="220" t="s">
        <v>5</v>
      </c>
      <c r="AC4" s="232"/>
      <c r="AD4" s="232"/>
      <c r="AE4" s="232"/>
      <c r="AF4" s="233"/>
      <c r="AG4" s="232"/>
      <c r="AH4" s="232"/>
      <c r="AI4" s="220" t="s">
        <v>221</v>
      </c>
      <c r="AJ4" s="220"/>
      <c r="AK4" s="220"/>
      <c r="AL4" s="220"/>
      <c r="AM4" s="220"/>
      <c r="AN4" s="233"/>
      <c r="AO4" s="220" t="s">
        <v>224</v>
      </c>
      <c r="AP4" s="220"/>
      <c r="AQ4" s="220"/>
      <c r="AR4" s="221"/>
    </row>
    <row r="5" spans="1:50" s="75" customFormat="1" ht="60.75" thickBot="1" x14ac:dyDescent="0.3">
      <c r="A5" s="235"/>
      <c r="B5" s="236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171</v>
      </c>
      <c r="L5" s="113" t="s">
        <v>172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173</v>
      </c>
      <c r="S5" s="113" t="s">
        <v>174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175</v>
      </c>
      <c r="AH5" s="113" t="s">
        <v>179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50" s="75" customFormat="1" ht="81.75" customHeight="1" thickBot="1" x14ac:dyDescent="0.3">
      <c r="A6" s="165" t="s">
        <v>180</v>
      </c>
      <c r="B6" s="135">
        <f>SUM(B7+B8+B9+B10+B14+B15+B16+B17+B18+B19+B22+B23+B24+B25+B26+B27)</f>
        <v>1035049153.8789061</v>
      </c>
      <c r="C6" s="146">
        <v>5273</v>
      </c>
      <c r="D6" s="147">
        <v>1483561199.1100001</v>
      </c>
      <c r="E6" s="147">
        <v>1055476555.375</v>
      </c>
      <c r="F6" s="195">
        <v>1.4204564102600425</v>
      </c>
      <c r="G6" s="146">
        <v>4791</v>
      </c>
      <c r="H6" s="147">
        <v>916589067.88000011</v>
      </c>
      <c r="I6" s="147">
        <v>630247456.9525001</v>
      </c>
      <c r="J6" s="195">
        <v>0.87760101694860193</v>
      </c>
      <c r="K6" s="146">
        <v>551</v>
      </c>
      <c r="L6" s="147">
        <v>264891878.76000002</v>
      </c>
      <c r="M6" s="147">
        <v>194429655.82249996</v>
      </c>
      <c r="N6" s="146">
        <v>3850</v>
      </c>
      <c r="O6" s="147">
        <v>778992671.26999998</v>
      </c>
      <c r="P6" s="147">
        <v>531874459.75</v>
      </c>
      <c r="Q6" s="195">
        <f>O6/B6</f>
        <v>0.75261418102771271</v>
      </c>
      <c r="R6" s="146">
        <v>47</v>
      </c>
      <c r="S6" s="147">
        <v>201501389.12</v>
      </c>
      <c r="T6" s="147">
        <v>149868586.69999999</v>
      </c>
      <c r="U6" s="146">
        <v>93</v>
      </c>
      <c r="V6" s="147">
        <v>2057890.9300000002</v>
      </c>
      <c r="W6" s="147">
        <v>1543418.1975000002</v>
      </c>
      <c r="X6" s="146">
        <v>3803</v>
      </c>
      <c r="Y6" s="147">
        <v>575433391.22000003</v>
      </c>
      <c r="Z6" s="147">
        <v>380462454.8524999</v>
      </c>
      <c r="AA6" s="195">
        <f>Y6/B6</f>
        <v>0.55594788813993068</v>
      </c>
      <c r="AB6" s="146">
        <v>3436</v>
      </c>
      <c r="AC6" s="146">
        <v>3461</v>
      </c>
      <c r="AD6" s="147">
        <v>381479936.10999995</v>
      </c>
      <c r="AE6" s="147">
        <v>237292184.84</v>
      </c>
      <c r="AF6" s="195">
        <v>0.365253297914583</v>
      </c>
      <c r="AG6" s="146">
        <v>10</v>
      </c>
      <c r="AH6" s="147">
        <v>1155399.23</v>
      </c>
      <c r="AI6" s="146">
        <v>3617</v>
      </c>
      <c r="AJ6" s="147">
        <v>421615008.89999998</v>
      </c>
      <c r="AK6" s="147">
        <v>265073906.47000003</v>
      </c>
      <c r="AL6" s="147">
        <v>205375465.06999999</v>
      </c>
      <c r="AM6" s="147">
        <v>154031598.12000003</v>
      </c>
      <c r="AN6" s="195">
        <v>0.40368118444532386</v>
      </c>
      <c r="AO6" s="146">
        <v>3384</v>
      </c>
      <c r="AP6" s="147">
        <v>345415115.26999998</v>
      </c>
      <c r="AQ6" s="147">
        <v>207923986.57999998</v>
      </c>
      <c r="AR6" s="139">
        <v>0.33072253101545523</v>
      </c>
      <c r="AS6" s="215"/>
      <c r="AT6" s="215"/>
      <c r="AU6" s="215"/>
      <c r="AV6" s="215"/>
      <c r="AW6" s="215"/>
      <c r="AX6" s="215"/>
    </row>
    <row r="7" spans="1:50" x14ac:dyDescent="0.2">
      <c r="A7" s="166" t="s">
        <v>16</v>
      </c>
      <c r="B7" s="175">
        <v>8702802.5600000005</v>
      </c>
      <c r="C7" s="140">
        <v>3</v>
      </c>
      <c r="D7" s="141">
        <v>9954416.0800000001</v>
      </c>
      <c r="E7" s="142">
        <v>7465812.0600000005</v>
      </c>
      <c r="F7" s="194">
        <v>1.1288614174258267</v>
      </c>
      <c r="G7" s="143">
        <v>1</v>
      </c>
      <c r="H7" s="141">
        <v>8181268.0800000001</v>
      </c>
      <c r="I7" s="141">
        <v>6135951.0600000005</v>
      </c>
      <c r="J7" s="194">
        <v>0.92778097749852861</v>
      </c>
      <c r="K7" s="143">
        <v>2</v>
      </c>
      <c r="L7" s="141">
        <v>1773148</v>
      </c>
      <c r="M7" s="144">
        <v>1329861</v>
      </c>
      <c r="N7" s="143">
        <v>1</v>
      </c>
      <c r="O7" s="155">
        <v>8180770.6500000004</v>
      </c>
      <c r="P7" s="155">
        <v>6135577.9800000004</v>
      </c>
      <c r="Q7" s="194">
        <f>O7/$B7</f>
        <v>0.94001565514086527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1</v>
      </c>
      <c r="Y7" s="141">
        <v>8180770.6500000004</v>
      </c>
      <c r="Z7" s="141">
        <v>6135577.9800000004</v>
      </c>
      <c r="AA7" s="194">
        <f>Y7/$B7</f>
        <v>0.94001565514086527</v>
      </c>
      <c r="AB7" s="143">
        <v>0</v>
      </c>
      <c r="AC7" s="145">
        <v>0</v>
      </c>
      <c r="AD7" s="141">
        <v>0</v>
      </c>
      <c r="AE7" s="141">
        <v>0</v>
      </c>
      <c r="AF7" s="194">
        <v>0</v>
      </c>
      <c r="AG7" s="145">
        <v>0</v>
      </c>
      <c r="AH7" s="144">
        <v>0</v>
      </c>
      <c r="AI7" s="143">
        <v>1</v>
      </c>
      <c r="AJ7" s="141">
        <v>510000</v>
      </c>
      <c r="AK7" s="141">
        <v>382500</v>
      </c>
      <c r="AL7" s="141">
        <v>510000</v>
      </c>
      <c r="AM7" s="141">
        <v>382500</v>
      </c>
      <c r="AN7" s="194">
        <v>5.7835569485977484E-2</v>
      </c>
      <c r="AO7" s="143">
        <v>0</v>
      </c>
      <c r="AP7" s="141">
        <v>0</v>
      </c>
      <c r="AQ7" s="141">
        <v>0</v>
      </c>
      <c r="AR7" s="194">
        <v>0</v>
      </c>
      <c r="AS7" s="215"/>
      <c r="AT7" s="215"/>
      <c r="AU7" s="215"/>
      <c r="AV7" s="215"/>
      <c r="AW7" s="215"/>
      <c r="AX7" s="215"/>
    </row>
    <row r="8" spans="1:50" x14ac:dyDescent="0.2">
      <c r="A8" s="167" t="s">
        <v>17</v>
      </c>
      <c r="B8" s="176">
        <v>16797495.801386666</v>
      </c>
      <c r="C8" s="76">
        <v>349</v>
      </c>
      <c r="D8" s="77">
        <v>20674049.059999999</v>
      </c>
      <c r="E8" s="92">
        <v>15505536.794999998</v>
      </c>
      <c r="F8" s="194">
        <v>1.2213490095739865</v>
      </c>
      <c r="G8" s="79">
        <v>270</v>
      </c>
      <c r="H8" s="77">
        <v>16070035.979999999</v>
      </c>
      <c r="I8" s="77">
        <v>12052526.984999999</v>
      </c>
      <c r="J8" s="194">
        <v>0.94936035369896365</v>
      </c>
      <c r="K8" s="79">
        <v>70</v>
      </c>
      <c r="L8" s="77">
        <v>4227865.08</v>
      </c>
      <c r="M8" s="78">
        <v>3170898.8099999996</v>
      </c>
      <c r="N8" s="79">
        <v>278</v>
      </c>
      <c r="O8" s="77">
        <v>15379444.640000001</v>
      </c>
      <c r="P8" s="77">
        <v>11534583.439999999</v>
      </c>
      <c r="Q8" s="194">
        <f t="shared" ref="Q8:Q27" si="0">O8/$B8</f>
        <v>0.91557960911830671</v>
      </c>
      <c r="R8" s="79">
        <v>9</v>
      </c>
      <c r="S8" s="77">
        <v>375098</v>
      </c>
      <c r="T8" s="78">
        <v>281323.5</v>
      </c>
      <c r="U8" s="79">
        <v>14</v>
      </c>
      <c r="V8" s="77">
        <v>43299.31</v>
      </c>
      <c r="W8" s="78">
        <v>32474.482500000002</v>
      </c>
      <c r="X8" s="79">
        <v>269</v>
      </c>
      <c r="Y8" s="77">
        <v>14961047.330000002</v>
      </c>
      <c r="Z8" s="77">
        <v>11220785.4575</v>
      </c>
      <c r="AA8" s="194">
        <f t="shared" ref="AA8:AA60" si="1">Y8/$B8</f>
        <v>0.89067129451313443</v>
      </c>
      <c r="AB8" s="79">
        <v>228</v>
      </c>
      <c r="AC8" s="80">
        <v>231</v>
      </c>
      <c r="AD8" s="77">
        <v>12775553.9</v>
      </c>
      <c r="AE8" s="77">
        <v>9581665.4250000007</v>
      </c>
      <c r="AF8" s="194">
        <v>0.75473411411765712</v>
      </c>
      <c r="AG8" s="80">
        <v>1</v>
      </c>
      <c r="AH8" s="78">
        <v>59760</v>
      </c>
      <c r="AI8" s="79">
        <v>235</v>
      </c>
      <c r="AJ8" s="77">
        <v>12856009.48</v>
      </c>
      <c r="AK8" s="77">
        <v>9642007.0599999987</v>
      </c>
      <c r="AL8" s="77">
        <v>11433630.619999999</v>
      </c>
      <c r="AM8" s="77">
        <v>8575222.9600000009</v>
      </c>
      <c r="AN8" s="194">
        <v>0.75948714254776861</v>
      </c>
      <c r="AO8" s="79">
        <v>181</v>
      </c>
      <c r="AP8" s="77">
        <v>9472591.1899999995</v>
      </c>
      <c r="AQ8" s="77">
        <v>7104443.3399999999</v>
      </c>
      <c r="AR8" s="194">
        <v>0.55960686919283964</v>
      </c>
      <c r="AS8" s="215"/>
      <c r="AT8" s="215"/>
      <c r="AU8" s="215"/>
      <c r="AV8" s="215"/>
      <c r="AW8" s="215"/>
      <c r="AX8" s="215"/>
    </row>
    <row r="9" spans="1:50" s="82" customFormat="1" ht="25.5" x14ac:dyDescent="0.2">
      <c r="A9" s="167" t="s">
        <v>18</v>
      </c>
      <c r="B9" s="176">
        <v>10358800</v>
      </c>
      <c r="C9" s="102">
        <v>5</v>
      </c>
      <c r="D9" s="98">
        <v>16285508.65</v>
      </c>
      <c r="E9" s="99">
        <v>12214131.487500001</v>
      </c>
      <c r="F9" s="194">
        <v>1.5515859933841716</v>
      </c>
      <c r="G9" s="100">
        <v>3</v>
      </c>
      <c r="H9" s="98">
        <v>9465904.4499999993</v>
      </c>
      <c r="I9" s="98">
        <v>7099428.3374999994</v>
      </c>
      <c r="J9" s="194">
        <v>0.90185483763400287</v>
      </c>
      <c r="K9" s="100">
        <v>1</v>
      </c>
      <c r="L9" s="98">
        <v>3737099.22</v>
      </c>
      <c r="M9" s="103">
        <v>2802824.415</v>
      </c>
      <c r="N9" s="100">
        <v>0</v>
      </c>
      <c r="O9" s="98">
        <v>0</v>
      </c>
      <c r="P9" s="98">
        <v>0</v>
      </c>
      <c r="Q9" s="194">
        <f t="shared" si="0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1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v>0</v>
      </c>
      <c r="AO9" s="100">
        <v>0</v>
      </c>
      <c r="AP9" s="98">
        <v>0</v>
      </c>
      <c r="AQ9" s="98">
        <v>0</v>
      </c>
      <c r="AR9" s="194">
        <v>0</v>
      </c>
      <c r="AS9" s="215"/>
      <c r="AT9" s="215"/>
      <c r="AU9" s="215"/>
      <c r="AV9" s="215"/>
      <c r="AW9" s="215"/>
      <c r="AX9" s="215"/>
    </row>
    <row r="10" spans="1:50" s="82" customFormat="1" ht="25.5" x14ac:dyDescent="0.2">
      <c r="A10" s="167" t="s">
        <v>19</v>
      </c>
      <c r="B10" s="176">
        <v>156264837.24012136</v>
      </c>
      <c r="C10" s="79">
        <v>58</v>
      </c>
      <c r="D10" s="104">
        <v>185561278.26000002</v>
      </c>
      <c r="E10" s="104">
        <v>139170958.69499999</v>
      </c>
      <c r="F10" s="194">
        <v>1.1775631565228764</v>
      </c>
      <c r="G10" s="79">
        <v>36</v>
      </c>
      <c r="H10" s="104">
        <v>135108730.34</v>
      </c>
      <c r="I10" s="104">
        <v>101331547.75500001</v>
      </c>
      <c r="J10" s="194">
        <v>0.85739365704328752</v>
      </c>
      <c r="K10" s="79">
        <v>13</v>
      </c>
      <c r="L10" s="104">
        <v>9968301.5</v>
      </c>
      <c r="M10" s="78">
        <v>7476226.125</v>
      </c>
      <c r="N10" s="100">
        <v>32</v>
      </c>
      <c r="O10" s="104">
        <v>111837449.77999999</v>
      </c>
      <c r="P10" s="104">
        <v>83878087.25999999</v>
      </c>
      <c r="Q10" s="194">
        <f t="shared" si="0"/>
        <v>0.71569171769684259</v>
      </c>
      <c r="R10" s="79">
        <v>0</v>
      </c>
      <c r="S10" s="104">
        <v>0</v>
      </c>
      <c r="T10" s="78">
        <v>0</v>
      </c>
      <c r="U10" s="100">
        <v>16</v>
      </c>
      <c r="V10" s="104">
        <v>751014.44000000006</v>
      </c>
      <c r="W10" s="104">
        <v>563260.83000000007</v>
      </c>
      <c r="X10" s="100">
        <v>32</v>
      </c>
      <c r="Y10" s="104">
        <v>111086435.34</v>
      </c>
      <c r="Z10" s="104">
        <v>83314826.429999992</v>
      </c>
      <c r="AA10" s="194">
        <f t="shared" si="1"/>
        <v>0.71088568165403176</v>
      </c>
      <c r="AB10" s="100">
        <v>29</v>
      </c>
      <c r="AC10" s="101">
        <v>40</v>
      </c>
      <c r="AD10" s="104">
        <v>86316971.520000011</v>
      </c>
      <c r="AE10" s="104">
        <v>64737728.639999993</v>
      </c>
      <c r="AF10" s="194">
        <v>0.54776344718949355</v>
      </c>
      <c r="AG10" s="100">
        <v>1</v>
      </c>
      <c r="AH10" s="78">
        <v>0</v>
      </c>
      <c r="AI10" s="100">
        <v>27</v>
      </c>
      <c r="AJ10" s="104">
        <v>94314252.060000002</v>
      </c>
      <c r="AK10" s="104">
        <v>70735688.930000007</v>
      </c>
      <c r="AL10" s="104">
        <v>92555294.640000001</v>
      </c>
      <c r="AM10" s="104">
        <v>69416470.930000007</v>
      </c>
      <c r="AN10" s="194">
        <v>0.59851381388553593</v>
      </c>
      <c r="AO10" s="100">
        <v>22</v>
      </c>
      <c r="AP10" s="104">
        <v>65758737.549999997</v>
      </c>
      <c r="AQ10" s="104">
        <v>49319053.059999995</v>
      </c>
      <c r="AR10" s="194">
        <v>0.41730185998093255</v>
      </c>
      <c r="AS10" s="215"/>
      <c r="AT10" s="215"/>
      <c r="AU10" s="215"/>
      <c r="AV10" s="215"/>
      <c r="AW10" s="215"/>
      <c r="AX10" s="215"/>
    </row>
    <row r="11" spans="1:50" s="132" customFormat="1" outlineLevel="1" collapsed="1" x14ac:dyDescent="0.2">
      <c r="A11" s="168" t="s">
        <v>20</v>
      </c>
      <c r="B11" s="177">
        <v>86152310.088822946</v>
      </c>
      <c r="C11" s="76">
        <v>15</v>
      </c>
      <c r="D11" s="77">
        <v>91804817.5</v>
      </c>
      <c r="E11" s="92">
        <v>68853613.125</v>
      </c>
      <c r="F11" s="194">
        <v>1.0574574977748097</v>
      </c>
      <c r="G11" s="79">
        <v>14</v>
      </c>
      <c r="H11" s="77">
        <v>85778346.5</v>
      </c>
      <c r="I11" s="77">
        <v>64333759.875</v>
      </c>
      <c r="J11" s="194">
        <v>0.98804134819123857</v>
      </c>
      <c r="K11" s="79">
        <v>1</v>
      </c>
      <c r="L11" s="77">
        <v>6026471</v>
      </c>
      <c r="M11" s="78">
        <v>4519853.25</v>
      </c>
      <c r="N11" s="79">
        <v>14</v>
      </c>
      <c r="O11" s="77">
        <v>83848395.319999993</v>
      </c>
      <c r="P11" s="77">
        <v>62886296.460000001</v>
      </c>
      <c r="Q11" s="194">
        <f t="shared" si="0"/>
        <v>0.97325765534960562</v>
      </c>
      <c r="R11" s="79">
        <v>0</v>
      </c>
      <c r="S11" s="77">
        <v>0</v>
      </c>
      <c r="T11" s="78">
        <v>0</v>
      </c>
      <c r="U11" s="79">
        <v>9</v>
      </c>
      <c r="V11" s="77">
        <v>502212.51</v>
      </c>
      <c r="W11" s="78">
        <v>376659.38250000001</v>
      </c>
      <c r="X11" s="79">
        <v>14</v>
      </c>
      <c r="Y11" s="77">
        <v>83346182.810000002</v>
      </c>
      <c r="Z11" s="77">
        <v>62509637.077500001</v>
      </c>
      <c r="AA11" s="194">
        <f t="shared" si="1"/>
        <v>0.96742829906789696</v>
      </c>
      <c r="AB11" s="79">
        <v>12</v>
      </c>
      <c r="AC11" s="80">
        <v>18</v>
      </c>
      <c r="AD11" s="77">
        <v>58806380.049999997</v>
      </c>
      <c r="AE11" s="77">
        <v>44104785.037499994</v>
      </c>
      <c r="AF11" s="194">
        <v>0.67736366341415022</v>
      </c>
      <c r="AG11" s="80">
        <v>1</v>
      </c>
      <c r="AH11" s="78">
        <v>0</v>
      </c>
      <c r="AI11" s="79">
        <v>14</v>
      </c>
      <c r="AJ11" s="77">
        <v>66361002.190000005</v>
      </c>
      <c r="AK11" s="77">
        <v>49770751.590000004</v>
      </c>
      <c r="AL11" s="77">
        <v>65243404.200000003</v>
      </c>
      <c r="AM11" s="77">
        <v>48932553.119999997</v>
      </c>
      <c r="AN11" s="194">
        <v>0.7643818836159233</v>
      </c>
      <c r="AO11" s="79">
        <v>9</v>
      </c>
      <c r="AP11" s="77">
        <v>38458570.979999997</v>
      </c>
      <c r="AQ11" s="77">
        <v>28843928.190000001</v>
      </c>
      <c r="AR11" s="194">
        <v>0.44298660292533898</v>
      </c>
      <c r="AS11" s="215"/>
      <c r="AT11" s="215"/>
      <c r="AU11" s="215"/>
      <c r="AV11" s="215"/>
      <c r="AW11" s="215"/>
      <c r="AX11" s="215"/>
    </row>
    <row r="12" spans="1:50" s="132" customFormat="1" ht="25.5" outlineLevel="1" x14ac:dyDescent="0.2">
      <c r="A12" s="168" t="s">
        <v>21</v>
      </c>
      <c r="B12" s="177">
        <v>68708486.703171104</v>
      </c>
      <c r="C12" s="76">
        <v>22</v>
      </c>
      <c r="D12" s="77">
        <v>92933936.660000011</v>
      </c>
      <c r="E12" s="92">
        <v>69700452.495000005</v>
      </c>
      <c r="F12" s="194">
        <v>1.3401666824466643</v>
      </c>
      <c r="G12" s="79">
        <v>10</v>
      </c>
      <c r="H12" s="77">
        <v>48789321.240000002</v>
      </c>
      <c r="I12" s="77">
        <v>36591990.93</v>
      </c>
      <c r="J12" s="194">
        <v>0.70357315244537899</v>
      </c>
      <c r="K12" s="79">
        <v>3</v>
      </c>
      <c r="L12" s="77">
        <v>3660369</v>
      </c>
      <c r="M12" s="78">
        <v>2745276.75</v>
      </c>
      <c r="N12" s="79">
        <v>6</v>
      </c>
      <c r="O12" s="77">
        <v>27460063.259999998</v>
      </c>
      <c r="P12" s="77">
        <v>20595047.420000002</v>
      </c>
      <c r="Q12" s="194">
        <f t="shared" si="0"/>
        <v>0.39966042882927638</v>
      </c>
      <c r="R12" s="79">
        <v>0</v>
      </c>
      <c r="S12" s="77">
        <v>0</v>
      </c>
      <c r="T12" s="78">
        <v>0</v>
      </c>
      <c r="U12" s="79">
        <v>7</v>
      </c>
      <c r="V12" s="77">
        <v>248801.93000000002</v>
      </c>
      <c r="W12" s="78">
        <v>186601.44750000001</v>
      </c>
      <c r="X12" s="79">
        <v>6</v>
      </c>
      <c r="Y12" s="77">
        <v>27211261.329999998</v>
      </c>
      <c r="Z12" s="77">
        <v>20408445.9725</v>
      </c>
      <c r="AA12" s="194">
        <f t="shared" si="1"/>
        <v>0.39603930512333807</v>
      </c>
      <c r="AB12" s="79">
        <v>6</v>
      </c>
      <c r="AC12" s="80">
        <v>11</v>
      </c>
      <c r="AD12" s="77">
        <v>26991464.77</v>
      </c>
      <c r="AE12" s="77">
        <v>20243598.577500001</v>
      </c>
      <c r="AF12" s="194">
        <v>0.38923414949617946</v>
      </c>
      <c r="AG12" s="80">
        <v>0</v>
      </c>
      <c r="AH12" s="78">
        <v>0</v>
      </c>
      <c r="AI12" s="79">
        <v>6</v>
      </c>
      <c r="AJ12" s="77">
        <v>27540864.469999999</v>
      </c>
      <c r="AK12" s="77">
        <v>20655648.329999998</v>
      </c>
      <c r="AL12" s="77">
        <v>27311890.439999998</v>
      </c>
      <c r="AM12" s="77">
        <v>20483917.810000002</v>
      </c>
      <c r="AN12" s="194">
        <v>0.39715684382882038</v>
      </c>
      <c r="AO12" s="79">
        <v>6</v>
      </c>
      <c r="AP12" s="77">
        <v>26887781.170000002</v>
      </c>
      <c r="AQ12" s="77">
        <v>20165835.859999999</v>
      </c>
      <c r="AR12" s="194">
        <v>0.3877389658073136</v>
      </c>
      <c r="AS12" s="215"/>
      <c r="AT12" s="215"/>
      <c r="AU12" s="215"/>
      <c r="AV12" s="215"/>
      <c r="AW12" s="215"/>
      <c r="AX12" s="215"/>
    </row>
    <row r="13" spans="1:50" s="133" customFormat="1" ht="25.5" outlineLevel="1" x14ac:dyDescent="0.2">
      <c r="A13" s="168" t="s">
        <v>22</v>
      </c>
      <c r="B13" s="177">
        <v>1404040.4481273326</v>
      </c>
      <c r="C13" s="76">
        <v>21</v>
      </c>
      <c r="D13" s="77">
        <v>822524.1</v>
      </c>
      <c r="E13" s="92">
        <v>616893.07500000007</v>
      </c>
      <c r="F13" s="194">
        <v>0.5795973284366488</v>
      </c>
      <c r="G13" s="79">
        <v>12</v>
      </c>
      <c r="H13" s="77">
        <v>541062.60000000009</v>
      </c>
      <c r="I13" s="77">
        <v>405796.95000000007</v>
      </c>
      <c r="J13" s="194">
        <v>0.38126352465172414</v>
      </c>
      <c r="K13" s="79">
        <v>9</v>
      </c>
      <c r="L13" s="77">
        <v>281461.5</v>
      </c>
      <c r="M13" s="78">
        <v>211096.125</v>
      </c>
      <c r="N13" s="79">
        <v>12</v>
      </c>
      <c r="O13" s="77">
        <v>528991.19999999995</v>
      </c>
      <c r="P13" s="77">
        <v>396743.38</v>
      </c>
      <c r="Q13" s="194">
        <f t="shared" si="0"/>
        <v>0.37676350471637243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12</v>
      </c>
      <c r="Y13" s="77">
        <v>528991.19999999995</v>
      </c>
      <c r="Z13" s="77">
        <v>396743.38</v>
      </c>
      <c r="AA13" s="194">
        <f t="shared" si="1"/>
        <v>0.37676350471637243</v>
      </c>
      <c r="AB13" s="79">
        <v>11</v>
      </c>
      <c r="AC13" s="80">
        <v>11</v>
      </c>
      <c r="AD13" s="77">
        <v>519126.7</v>
      </c>
      <c r="AE13" s="77">
        <v>389345.02500000002</v>
      </c>
      <c r="AF13" s="194">
        <v>0.36580624013343038</v>
      </c>
      <c r="AG13" s="80">
        <v>0</v>
      </c>
      <c r="AH13" s="78">
        <v>0</v>
      </c>
      <c r="AI13" s="79">
        <v>7</v>
      </c>
      <c r="AJ13" s="77">
        <v>412385.4</v>
      </c>
      <c r="AK13" s="77">
        <v>309289.01</v>
      </c>
      <c r="AL13" s="77">
        <v>0</v>
      </c>
      <c r="AM13" s="77">
        <v>0</v>
      </c>
      <c r="AN13" s="194">
        <v>0.29059024060970229</v>
      </c>
      <c r="AO13" s="79">
        <v>7</v>
      </c>
      <c r="AP13" s="77">
        <v>412385.4</v>
      </c>
      <c r="AQ13" s="77">
        <v>309289.01</v>
      </c>
      <c r="AR13" s="194">
        <v>0.29059024060970229</v>
      </c>
      <c r="AS13" s="215"/>
      <c r="AT13" s="215"/>
      <c r="AU13" s="215"/>
      <c r="AV13" s="215"/>
      <c r="AW13" s="215"/>
      <c r="AX13" s="215"/>
    </row>
    <row r="14" spans="1:50" ht="36.75" customHeight="1" x14ac:dyDescent="0.2">
      <c r="A14" s="167" t="s">
        <v>23</v>
      </c>
      <c r="B14" s="176">
        <v>25809169.337386668</v>
      </c>
      <c r="C14" s="76">
        <v>13</v>
      </c>
      <c r="D14" s="77">
        <v>30276905.75</v>
      </c>
      <c r="E14" s="92">
        <v>22707679.3125</v>
      </c>
      <c r="F14" s="194">
        <v>1.1659619276979989</v>
      </c>
      <c r="G14" s="79">
        <v>11</v>
      </c>
      <c r="H14" s="77">
        <v>25712899.84</v>
      </c>
      <c r="I14" s="77">
        <v>19284674.879999999</v>
      </c>
      <c r="J14" s="194">
        <v>0.99020231828518235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12101153.34</v>
      </c>
      <c r="Q14" s="194">
        <f t="shared" si="0"/>
        <v>0.62516042066597377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12101153.34</v>
      </c>
      <c r="AA14" s="194">
        <f t="shared" si="1"/>
        <v>0.62516042066597377</v>
      </c>
      <c r="AB14" s="79">
        <v>8</v>
      </c>
      <c r="AC14" s="80">
        <v>9</v>
      </c>
      <c r="AD14" s="77">
        <v>13807495.290000001</v>
      </c>
      <c r="AE14" s="77">
        <v>10355621.467500001</v>
      </c>
      <c r="AF14" s="194">
        <v>0.53172586254159881</v>
      </c>
      <c r="AG14" s="80">
        <v>0</v>
      </c>
      <c r="AH14" s="78">
        <v>0</v>
      </c>
      <c r="AI14" s="79">
        <v>8</v>
      </c>
      <c r="AJ14" s="77">
        <v>15237649.130000001</v>
      </c>
      <c r="AK14" s="77">
        <v>11428236.810000001</v>
      </c>
      <c r="AL14" s="77">
        <v>13069211.35</v>
      </c>
      <c r="AM14" s="77">
        <v>9801908.4900000002</v>
      </c>
      <c r="AN14" s="194">
        <v>0.58680100601761587</v>
      </c>
      <c r="AO14" s="79">
        <v>7</v>
      </c>
      <c r="AP14" s="77">
        <v>13872091.57</v>
      </c>
      <c r="AQ14" s="77">
        <v>10404068.640000001</v>
      </c>
      <c r="AR14" s="194">
        <v>0.5342134616302513</v>
      </c>
      <c r="AS14" s="215"/>
      <c r="AT14" s="215"/>
      <c r="AU14" s="215"/>
      <c r="AV14" s="215"/>
      <c r="AW14" s="215"/>
      <c r="AX14" s="215"/>
    </row>
    <row r="15" spans="1:50" x14ac:dyDescent="0.2">
      <c r="A15" s="167" t="s">
        <v>24</v>
      </c>
      <c r="B15" s="176">
        <v>64249773.29776001</v>
      </c>
      <c r="C15" s="76">
        <v>207</v>
      </c>
      <c r="D15" s="77">
        <v>71015925.830000013</v>
      </c>
      <c r="E15" s="92">
        <v>35507962.915000007</v>
      </c>
      <c r="F15" s="194">
        <v>1.1028512559486476</v>
      </c>
      <c r="G15" s="79">
        <v>207</v>
      </c>
      <c r="H15" s="77">
        <v>71015925.830000013</v>
      </c>
      <c r="I15" s="77">
        <v>35507962.915000007</v>
      </c>
      <c r="J15" s="194">
        <v>1.1028512559486476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194">
        <f t="shared" si="0"/>
        <v>0.91027822509124723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</v>
      </c>
      <c r="AA15" s="194">
        <f t="shared" si="1"/>
        <v>0.85573472680123586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v>0.6886564287743443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v>0.83349707463744338</v>
      </c>
      <c r="AO15" s="79">
        <v>154</v>
      </c>
      <c r="AP15" s="77">
        <v>53671395.950000003</v>
      </c>
      <c r="AQ15" s="77">
        <v>26835697.870000001</v>
      </c>
      <c r="AR15" s="194">
        <v>0.83349707463744338</v>
      </c>
      <c r="AS15" s="215"/>
      <c r="AT15" s="215"/>
      <c r="AU15" s="215"/>
      <c r="AV15" s="215"/>
      <c r="AW15" s="215"/>
      <c r="AX15" s="215"/>
    </row>
    <row r="16" spans="1:50" x14ac:dyDescent="0.2">
      <c r="A16" s="167" t="s">
        <v>25</v>
      </c>
      <c r="B16" s="176">
        <v>4143520.0000000005</v>
      </c>
      <c r="C16" s="76">
        <v>3</v>
      </c>
      <c r="D16" s="77">
        <v>2700000</v>
      </c>
      <c r="E16" s="92">
        <v>2025000</v>
      </c>
      <c r="F16" s="194">
        <v>0.6430996833091337</v>
      </c>
      <c r="G16" s="79">
        <v>3</v>
      </c>
      <c r="H16" s="77">
        <v>2700000</v>
      </c>
      <c r="I16" s="77">
        <v>2025000</v>
      </c>
      <c r="J16" s="194">
        <v>0.6430996833091337</v>
      </c>
      <c r="K16" s="79">
        <v>0</v>
      </c>
      <c r="L16" s="77">
        <v>0</v>
      </c>
      <c r="M16" s="78">
        <v>0</v>
      </c>
      <c r="N16" s="79">
        <v>3</v>
      </c>
      <c r="O16" s="77">
        <v>2700000</v>
      </c>
      <c r="P16" s="77">
        <v>2025000</v>
      </c>
      <c r="Q16" s="194">
        <f t="shared" si="0"/>
        <v>0.65161987875043437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3</v>
      </c>
      <c r="Y16" s="77">
        <v>2700000</v>
      </c>
      <c r="Z16" s="77">
        <v>2025000</v>
      </c>
      <c r="AA16" s="194">
        <f t="shared" si="1"/>
        <v>0.65161987875043437</v>
      </c>
      <c r="AB16" s="79">
        <v>1</v>
      </c>
      <c r="AC16" s="80">
        <v>1</v>
      </c>
      <c r="AD16" s="77">
        <v>283649.59999999998</v>
      </c>
      <c r="AE16" s="77">
        <v>212737.19999999998</v>
      </c>
      <c r="AF16" s="194">
        <v>6.7561099233615723E-2</v>
      </c>
      <c r="AG16" s="80">
        <v>0</v>
      </c>
      <c r="AH16" s="78">
        <v>0</v>
      </c>
      <c r="AI16" s="79">
        <v>1</v>
      </c>
      <c r="AJ16" s="77">
        <v>283649.59999999998</v>
      </c>
      <c r="AK16" s="77">
        <v>212737.2</v>
      </c>
      <c r="AL16" s="77">
        <v>0</v>
      </c>
      <c r="AM16" s="77">
        <v>0</v>
      </c>
      <c r="AN16" s="194">
        <v>6.7561099233615723E-2</v>
      </c>
      <c r="AO16" s="79">
        <v>1</v>
      </c>
      <c r="AP16" s="77">
        <v>283649.59999999998</v>
      </c>
      <c r="AQ16" s="77">
        <v>212737.2</v>
      </c>
      <c r="AR16" s="194">
        <v>6.7561099233615723E-2</v>
      </c>
      <c r="AS16" s="215"/>
      <c r="AT16" s="215"/>
      <c r="AU16" s="215"/>
      <c r="AV16" s="215"/>
      <c r="AW16" s="215"/>
      <c r="AX16" s="215"/>
    </row>
    <row r="17" spans="1:50" ht="25.5" x14ac:dyDescent="0.2">
      <c r="A17" s="167" t="s">
        <v>26</v>
      </c>
      <c r="B17" s="176">
        <v>57197041.335893333</v>
      </c>
      <c r="C17" s="76">
        <v>377</v>
      </c>
      <c r="D17" s="77">
        <v>92488422.609999999</v>
      </c>
      <c r="E17" s="92">
        <v>69366316.957499996</v>
      </c>
      <c r="F17" s="194">
        <v>1.5997899179498314</v>
      </c>
      <c r="G17" s="79">
        <v>228</v>
      </c>
      <c r="H17" s="77">
        <v>55182315.470000014</v>
      </c>
      <c r="I17" s="77">
        <v>41386736.602500007</v>
      </c>
      <c r="J17" s="194">
        <v>0.95449905454964534</v>
      </c>
      <c r="K17" s="79">
        <v>117</v>
      </c>
      <c r="L17" s="77">
        <v>29183657.199999996</v>
      </c>
      <c r="M17" s="78">
        <v>21887742.899999999</v>
      </c>
      <c r="N17" s="79">
        <v>132</v>
      </c>
      <c r="O17" s="77">
        <v>27550026.120000001</v>
      </c>
      <c r="P17" s="77">
        <v>20662519.189999998</v>
      </c>
      <c r="Q17" s="194">
        <f t="shared" si="0"/>
        <v>0.48166872755201945</v>
      </c>
      <c r="R17" s="79">
        <v>13</v>
      </c>
      <c r="S17" s="77">
        <v>2492634.02</v>
      </c>
      <c r="T17" s="78">
        <v>1517372.2399999998</v>
      </c>
      <c r="U17" s="79">
        <v>9</v>
      </c>
      <c r="V17" s="77">
        <v>121810.5</v>
      </c>
      <c r="W17" s="78">
        <v>91357.875</v>
      </c>
      <c r="X17" s="79">
        <v>119</v>
      </c>
      <c r="Y17" s="77">
        <v>24935581.600000001</v>
      </c>
      <c r="Z17" s="77">
        <v>19053789.074999999</v>
      </c>
      <c r="AA17" s="194">
        <f t="shared" si="1"/>
        <v>0.43595929120816201</v>
      </c>
      <c r="AB17" s="79">
        <v>93</v>
      </c>
      <c r="AC17" s="80">
        <v>95</v>
      </c>
      <c r="AD17" s="77">
        <v>17485667.590000004</v>
      </c>
      <c r="AE17" s="77">
        <v>13114250.692500003</v>
      </c>
      <c r="AF17" s="194">
        <v>0.30245293334778534</v>
      </c>
      <c r="AG17" s="80">
        <v>1</v>
      </c>
      <c r="AH17" s="78">
        <v>117000</v>
      </c>
      <c r="AI17" s="79">
        <v>111</v>
      </c>
      <c r="AJ17" s="78">
        <v>20423359.27</v>
      </c>
      <c r="AK17" s="104">
        <v>15317519.119999999</v>
      </c>
      <c r="AL17" s="77">
        <v>18573316.359999999</v>
      </c>
      <c r="AM17" s="77">
        <v>13929987.02</v>
      </c>
      <c r="AN17" s="194">
        <v>0.35326674765107913</v>
      </c>
      <c r="AO17" s="79">
        <v>69</v>
      </c>
      <c r="AP17" s="77">
        <v>12128043.84</v>
      </c>
      <c r="AQ17" s="77">
        <v>9096032.6500000004</v>
      </c>
      <c r="AR17" s="194">
        <v>0.20978109164538555</v>
      </c>
      <c r="AS17" s="215"/>
      <c r="AT17" s="215"/>
      <c r="AU17" s="215"/>
      <c r="AV17" s="215"/>
      <c r="AW17" s="215"/>
      <c r="AX17" s="215"/>
    </row>
    <row r="18" spans="1:50" x14ac:dyDescent="0.2">
      <c r="A18" s="167" t="s">
        <v>27</v>
      </c>
      <c r="B18" s="176">
        <v>36814946.125840686</v>
      </c>
      <c r="C18" s="76">
        <v>326</v>
      </c>
      <c r="D18" s="77">
        <v>39674635.430000007</v>
      </c>
      <c r="E18" s="92">
        <v>29755976.572500002</v>
      </c>
      <c r="F18" s="194">
        <v>1.067196592415012</v>
      </c>
      <c r="G18" s="79">
        <v>233</v>
      </c>
      <c r="H18" s="77">
        <v>29383959.919999998</v>
      </c>
      <c r="I18" s="77">
        <v>22037969.939999998</v>
      </c>
      <c r="J18" s="194">
        <v>0.79039067551384623</v>
      </c>
      <c r="K18" s="79">
        <v>83</v>
      </c>
      <c r="L18" s="77">
        <v>9610526.8999999985</v>
      </c>
      <c r="M18" s="78">
        <v>7207895.1749999998</v>
      </c>
      <c r="N18" s="79">
        <v>231</v>
      </c>
      <c r="O18" s="77">
        <v>22506362.07</v>
      </c>
      <c r="P18" s="77">
        <v>16879771.25</v>
      </c>
      <c r="Q18" s="194">
        <f t="shared" si="0"/>
        <v>0.61133763426052157</v>
      </c>
      <c r="R18" s="79">
        <v>10</v>
      </c>
      <c r="S18" s="77">
        <v>551799.1</v>
      </c>
      <c r="T18" s="78">
        <v>413849.31</v>
      </c>
      <c r="U18" s="79">
        <v>27</v>
      </c>
      <c r="V18" s="77">
        <v>299704.56</v>
      </c>
      <c r="W18" s="78">
        <v>224778.41999999998</v>
      </c>
      <c r="X18" s="79">
        <v>221</v>
      </c>
      <c r="Y18" s="77">
        <v>21654858.41</v>
      </c>
      <c r="Z18" s="77">
        <v>16241143.52</v>
      </c>
      <c r="AA18" s="194">
        <f t="shared" si="1"/>
        <v>0.58820834168762492</v>
      </c>
      <c r="AB18" s="79">
        <v>184</v>
      </c>
      <c r="AC18" s="80">
        <v>186</v>
      </c>
      <c r="AD18" s="77">
        <v>14539946.199999999</v>
      </c>
      <c r="AE18" s="77">
        <v>10904959.65</v>
      </c>
      <c r="AF18" s="194">
        <v>0.39110582543133904</v>
      </c>
      <c r="AG18" s="80">
        <v>0</v>
      </c>
      <c r="AH18" s="78">
        <v>0</v>
      </c>
      <c r="AI18" s="79">
        <v>196</v>
      </c>
      <c r="AJ18" s="77">
        <v>15495201.02</v>
      </c>
      <c r="AK18" s="77">
        <v>11621400.469999999</v>
      </c>
      <c r="AL18" s="77">
        <v>13471924.27</v>
      </c>
      <c r="AM18" s="77">
        <v>10103943.029999999</v>
      </c>
      <c r="AN18" s="194">
        <v>0.41680094972783505</v>
      </c>
      <c r="AO18" s="79">
        <v>161</v>
      </c>
      <c r="AP18" s="77">
        <v>11520446.15</v>
      </c>
      <c r="AQ18" s="77">
        <v>8640334.4399999995</v>
      </c>
      <c r="AR18" s="194">
        <v>0.3098851631812119</v>
      </c>
      <c r="AS18" s="215"/>
      <c r="AT18" s="215"/>
      <c r="AU18" s="215"/>
      <c r="AV18" s="215"/>
      <c r="AW18" s="215"/>
      <c r="AX18" s="215"/>
    </row>
    <row r="19" spans="1:50" ht="25.5" x14ac:dyDescent="0.2">
      <c r="A19" s="167" t="s">
        <v>28</v>
      </c>
      <c r="B19" s="176">
        <v>350574453.31647998</v>
      </c>
      <c r="C19" s="76">
        <v>3361</v>
      </c>
      <c r="D19" s="77">
        <v>324602451</v>
      </c>
      <c r="E19" s="92">
        <v>204011475.75</v>
      </c>
      <c r="F19" s="194">
        <v>0.91897903515437585</v>
      </c>
      <c r="G19" s="117">
        <v>3361</v>
      </c>
      <c r="H19" s="116">
        <v>324602451</v>
      </c>
      <c r="I19" s="116">
        <v>204011475.75</v>
      </c>
      <c r="J19" s="194">
        <v>0.91897903515437585</v>
      </c>
      <c r="K19" s="79">
        <v>104</v>
      </c>
      <c r="L19" s="77">
        <v>6756600</v>
      </c>
      <c r="M19" s="78">
        <v>3634637.5</v>
      </c>
      <c r="N19" s="79">
        <v>2671</v>
      </c>
      <c r="O19" s="77">
        <v>156449900</v>
      </c>
      <c r="P19" s="77">
        <v>79588675</v>
      </c>
      <c r="Q19" s="194">
        <f t="shared" si="0"/>
        <v>0.44626725798175987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2670</v>
      </c>
      <c r="Y19" s="77">
        <v>156332900</v>
      </c>
      <c r="Z19" s="77">
        <v>79530175</v>
      </c>
      <c r="AA19" s="194">
        <f t="shared" si="1"/>
        <v>0.44593352002996911</v>
      </c>
      <c r="AB19" s="79">
        <v>2648</v>
      </c>
      <c r="AC19" s="80">
        <v>2649</v>
      </c>
      <c r="AD19" s="77">
        <v>151044200</v>
      </c>
      <c r="AE19" s="77">
        <v>75551550</v>
      </c>
      <c r="AF19" s="194">
        <v>0.42761985546949727</v>
      </c>
      <c r="AG19" s="80">
        <v>3</v>
      </c>
      <c r="AH19" s="78">
        <v>160500</v>
      </c>
      <c r="AI19" s="79">
        <v>2645</v>
      </c>
      <c r="AJ19" s="77">
        <v>150878000</v>
      </c>
      <c r="AK19" s="77">
        <v>75439000</v>
      </c>
      <c r="AL19" s="77">
        <v>0</v>
      </c>
      <c r="AM19" s="77">
        <v>0</v>
      </c>
      <c r="AN19" s="194">
        <v>0.42714932816703199</v>
      </c>
      <c r="AO19" s="79">
        <v>2645</v>
      </c>
      <c r="AP19" s="77">
        <v>150878000</v>
      </c>
      <c r="AQ19" s="77">
        <v>75439000</v>
      </c>
      <c r="AR19" s="194">
        <v>0.42714932816703199</v>
      </c>
      <c r="AS19" s="215"/>
      <c r="AT19" s="215"/>
      <c r="AU19" s="215"/>
      <c r="AV19" s="215"/>
      <c r="AW19" s="215"/>
      <c r="AX19" s="215"/>
    </row>
    <row r="20" spans="1:50" outlineLevel="1" x14ac:dyDescent="0.2">
      <c r="A20" s="168" t="s">
        <v>227</v>
      </c>
      <c r="B20" s="177">
        <v>152214453.31647998</v>
      </c>
      <c r="C20" s="296">
        <v>2745</v>
      </c>
      <c r="D20" s="297">
        <v>157761450</v>
      </c>
      <c r="E20" s="298">
        <v>78880725</v>
      </c>
      <c r="F20" s="299">
        <v>1.0363175118061876</v>
      </c>
      <c r="G20" s="300">
        <v>2745</v>
      </c>
      <c r="H20" s="301">
        <v>157761450</v>
      </c>
      <c r="I20" s="301">
        <v>78880725</v>
      </c>
      <c r="J20" s="299">
        <v>1.0363175118061876</v>
      </c>
      <c r="K20" s="302">
        <v>99</v>
      </c>
      <c r="L20" s="297">
        <v>5731250</v>
      </c>
      <c r="M20" s="303">
        <v>2865625</v>
      </c>
      <c r="N20" s="302">
        <v>2646</v>
      </c>
      <c r="O20" s="297">
        <v>150995000</v>
      </c>
      <c r="P20" s="297">
        <v>75497500</v>
      </c>
      <c r="Q20" s="299">
        <f t="shared" si="0"/>
        <v>0.99198858393595168</v>
      </c>
      <c r="R20" s="302">
        <v>1</v>
      </c>
      <c r="S20" s="297">
        <v>117000</v>
      </c>
      <c r="T20" s="303">
        <v>58500</v>
      </c>
      <c r="U20" s="302">
        <v>0</v>
      </c>
      <c r="V20" s="297">
        <v>0</v>
      </c>
      <c r="W20" s="303">
        <v>0</v>
      </c>
      <c r="X20" s="302">
        <v>2645</v>
      </c>
      <c r="Y20" s="297">
        <v>150878000</v>
      </c>
      <c r="Z20" s="297">
        <v>75439000</v>
      </c>
      <c r="AA20" s="299">
        <f t="shared" si="1"/>
        <v>0.9912199315678567</v>
      </c>
      <c r="AB20" s="79">
        <v>2647</v>
      </c>
      <c r="AC20" s="80">
        <v>2648</v>
      </c>
      <c r="AD20" s="77">
        <v>150926400</v>
      </c>
      <c r="AE20" s="77">
        <v>75463200</v>
      </c>
      <c r="AF20" s="194">
        <v>0.99141882452186769</v>
      </c>
      <c r="AG20" s="80">
        <v>3</v>
      </c>
      <c r="AH20" s="78">
        <v>160500</v>
      </c>
      <c r="AI20" s="79">
        <v>2645</v>
      </c>
      <c r="AJ20" s="77">
        <v>150878000</v>
      </c>
      <c r="AK20" s="77">
        <v>75439000</v>
      </c>
      <c r="AL20" s="77">
        <v>0</v>
      </c>
      <c r="AM20" s="77">
        <v>0</v>
      </c>
      <c r="AN20" s="194">
        <v>0.9911008902763887</v>
      </c>
      <c r="AO20" s="79">
        <v>2645</v>
      </c>
      <c r="AP20" s="77">
        <v>150878000</v>
      </c>
      <c r="AQ20" s="77">
        <v>75439000</v>
      </c>
      <c r="AR20" s="194">
        <v>0.9911008902763887</v>
      </c>
      <c r="AS20" s="215"/>
      <c r="AT20" s="215"/>
      <c r="AU20" s="215"/>
      <c r="AV20" s="215"/>
      <c r="AW20" s="215"/>
      <c r="AX20" s="215"/>
    </row>
    <row r="21" spans="1:50" ht="25.5" outlineLevel="1" x14ac:dyDescent="0.2">
      <c r="A21" s="168" t="s">
        <v>229</v>
      </c>
      <c r="B21" s="177">
        <v>198360000</v>
      </c>
      <c r="C21" s="296">
        <v>616</v>
      </c>
      <c r="D21" s="297">
        <v>166841001</v>
      </c>
      <c r="E21" s="298">
        <v>125130750.75</v>
      </c>
      <c r="F21" s="299">
        <v>0.83010428980834672</v>
      </c>
      <c r="G21" s="300">
        <v>616</v>
      </c>
      <c r="H21" s="301">
        <v>166841001</v>
      </c>
      <c r="I21" s="301">
        <v>125130750.75</v>
      </c>
      <c r="J21" s="299">
        <v>0.83010428980834672</v>
      </c>
      <c r="K21" s="302">
        <v>5</v>
      </c>
      <c r="L21" s="297">
        <v>1025350</v>
      </c>
      <c r="M21" s="303">
        <v>769012.5</v>
      </c>
      <c r="N21" s="302">
        <v>25</v>
      </c>
      <c r="O21" s="297">
        <v>5454900</v>
      </c>
      <c r="P21" s="297">
        <v>4091175</v>
      </c>
      <c r="Q21" s="299">
        <f t="shared" si="0"/>
        <v>2.75E-2</v>
      </c>
      <c r="R21" s="302">
        <v>0</v>
      </c>
      <c r="S21" s="297">
        <v>0</v>
      </c>
      <c r="T21" s="303">
        <v>0</v>
      </c>
      <c r="U21" s="302">
        <v>0</v>
      </c>
      <c r="V21" s="297">
        <v>0</v>
      </c>
      <c r="W21" s="303">
        <v>0</v>
      </c>
      <c r="X21" s="302">
        <v>25</v>
      </c>
      <c r="Y21" s="297">
        <v>5454900</v>
      </c>
      <c r="Z21" s="297">
        <v>4091175</v>
      </c>
      <c r="AA21" s="299">
        <f t="shared" si="1"/>
        <v>2.75E-2</v>
      </c>
      <c r="AB21" s="79">
        <v>1</v>
      </c>
      <c r="AC21" s="80">
        <v>1</v>
      </c>
      <c r="AD21" s="77">
        <v>117800</v>
      </c>
      <c r="AE21" s="77">
        <v>88350</v>
      </c>
      <c r="AF21" s="194">
        <v>5.8610464306326751E-4</v>
      </c>
      <c r="AG21" s="80">
        <v>0</v>
      </c>
      <c r="AH21" s="78">
        <v>0</v>
      </c>
      <c r="AI21" s="79">
        <v>0</v>
      </c>
      <c r="AJ21" s="77">
        <v>0</v>
      </c>
      <c r="AK21" s="77">
        <v>0</v>
      </c>
      <c r="AL21" s="77">
        <v>0</v>
      </c>
      <c r="AM21" s="77">
        <v>0</v>
      </c>
      <c r="AN21" s="194">
        <v>0</v>
      </c>
      <c r="AO21" s="79">
        <v>0</v>
      </c>
      <c r="AP21" s="77">
        <v>0</v>
      </c>
      <c r="AQ21" s="77">
        <v>0</v>
      </c>
      <c r="AR21" s="194">
        <v>0</v>
      </c>
      <c r="AS21" s="215"/>
      <c r="AT21" s="215"/>
      <c r="AU21" s="215"/>
      <c r="AV21" s="215"/>
      <c r="AW21" s="215"/>
      <c r="AX21" s="215"/>
    </row>
    <row r="22" spans="1:50" ht="25.5" x14ac:dyDescent="0.2">
      <c r="A22" s="167" t="s">
        <v>29</v>
      </c>
      <c r="B22" s="176">
        <v>101170072.02037334</v>
      </c>
      <c r="C22" s="76">
        <v>501</v>
      </c>
      <c r="D22" s="77">
        <v>128669170.12</v>
      </c>
      <c r="E22" s="92">
        <v>96501877.590000004</v>
      </c>
      <c r="F22" s="194">
        <v>1.2590475493718265</v>
      </c>
      <c r="G22" s="79">
        <v>411</v>
      </c>
      <c r="H22" s="77">
        <v>106976432.95000008</v>
      </c>
      <c r="I22" s="77">
        <v>80232324.712500066</v>
      </c>
      <c r="J22" s="194">
        <v>1.0467807915495484</v>
      </c>
      <c r="K22" s="79">
        <v>80</v>
      </c>
      <c r="L22" s="77">
        <v>19586217.690000001</v>
      </c>
      <c r="M22" s="78">
        <v>14689663.267500002</v>
      </c>
      <c r="N22" s="79">
        <v>322</v>
      </c>
      <c r="O22" s="77">
        <v>69569647.179999992</v>
      </c>
      <c r="P22" s="77">
        <v>52177235.079999998</v>
      </c>
      <c r="Q22" s="194">
        <f t="shared" si="0"/>
        <v>0.68765046609821778</v>
      </c>
      <c r="R22" s="79">
        <v>10</v>
      </c>
      <c r="S22" s="77">
        <v>1915683</v>
      </c>
      <c r="T22" s="78">
        <v>1436762.25</v>
      </c>
      <c r="U22" s="79">
        <v>27</v>
      </c>
      <c r="V22" s="77">
        <v>842062.12</v>
      </c>
      <c r="W22" s="78">
        <v>631546.59</v>
      </c>
      <c r="X22" s="79">
        <v>312</v>
      </c>
      <c r="Y22" s="77">
        <v>66811902.060000002</v>
      </c>
      <c r="Z22" s="77">
        <v>50108926.239999995</v>
      </c>
      <c r="AA22" s="194">
        <f t="shared" si="1"/>
        <v>0.66039195906221759</v>
      </c>
      <c r="AB22" s="79">
        <v>193</v>
      </c>
      <c r="AC22" s="80">
        <v>198</v>
      </c>
      <c r="AD22" s="77">
        <v>38477183.07</v>
      </c>
      <c r="AE22" s="77">
        <v>28857887.302500002</v>
      </c>
      <c r="AF22" s="194">
        <v>0.37650513332629731</v>
      </c>
      <c r="AG22" s="80">
        <v>3</v>
      </c>
      <c r="AH22" s="78">
        <v>743286.03</v>
      </c>
      <c r="AI22" s="79">
        <v>230</v>
      </c>
      <c r="AJ22" s="77">
        <v>45866032.710000001</v>
      </c>
      <c r="AK22" s="77">
        <v>34399524.260000005</v>
      </c>
      <c r="AL22" s="77">
        <v>43807910.880000003</v>
      </c>
      <c r="AM22" s="77">
        <v>32855932.980000004</v>
      </c>
      <c r="AN22" s="194">
        <v>0.44880615946366015</v>
      </c>
      <c r="AO22" s="79">
        <v>140</v>
      </c>
      <c r="AP22" s="77">
        <v>25598496.899999999</v>
      </c>
      <c r="AQ22" s="77">
        <v>19198872.5</v>
      </c>
      <c r="AR22" s="194">
        <v>0.25048521537435164</v>
      </c>
      <c r="AS22" s="215"/>
      <c r="AT22" s="215"/>
      <c r="AU22" s="215"/>
      <c r="AV22" s="215"/>
      <c r="AW22" s="215"/>
      <c r="AX22" s="215"/>
    </row>
    <row r="23" spans="1:50" ht="25.5" collapsed="1" x14ac:dyDescent="0.2">
      <c r="A23" s="167" t="s">
        <v>30</v>
      </c>
      <c r="B23" s="176">
        <v>138452967.13472</v>
      </c>
      <c r="C23" s="76">
        <v>34</v>
      </c>
      <c r="D23" s="77">
        <v>456501382.29000002</v>
      </c>
      <c r="E23" s="92">
        <v>342376036.71750003</v>
      </c>
      <c r="F23" s="194">
        <v>3.2540730496603274</v>
      </c>
      <c r="G23" s="79">
        <v>10</v>
      </c>
      <c r="H23" s="77">
        <v>88392434.73999998</v>
      </c>
      <c r="I23" s="77">
        <v>66294326.054999985</v>
      </c>
      <c r="J23" s="194">
        <v>0.63008667846391764</v>
      </c>
      <c r="K23" s="79">
        <v>22</v>
      </c>
      <c r="L23" s="77">
        <v>156333221.55000001</v>
      </c>
      <c r="M23" s="78">
        <v>117249916.16249999</v>
      </c>
      <c r="N23" s="79">
        <v>8</v>
      </c>
      <c r="O23" s="77">
        <v>273249670.41000003</v>
      </c>
      <c r="P23" s="77">
        <v>204937252.77999997</v>
      </c>
      <c r="Q23" s="194">
        <f t="shared" si="0"/>
        <v>1.9735920151434365</v>
      </c>
      <c r="R23" s="79">
        <v>1</v>
      </c>
      <c r="S23" s="77">
        <v>188897941</v>
      </c>
      <c r="T23" s="78">
        <v>141673455.75</v>
      </c>
      <c r="U23" s="79">
        <v>0</v>
      </c>
      <c r="V23" s="77">
        <v>0</v>
      </c>
      <c r="W23" s="78">
        <v>0</v>
      </c>
      <c r="X23" s="79">
        <v>7</v>
      </c>
      <c r="Y23" s="77">
        <v>84351729.409999996</v>
      </c>
      <c r="Z23" s="77">
        <v>63263797.029999994</v>
      </c>
      <c r="AA23" s="194">
        <f t="shared" si="1"/>
        <v>0.60924464932501277</v>
      </c>
      <c r="AB23" s="79">
        <v>2</v>
      </c>
      <c r="AC23" s="119">
        <v>2</v>
      </c>
      <c r="AD23" s="116">
        <v>160128.01</v>
      </c>
      <c r="AE23" s="116">
        <v>120096.00750000001</v>
      </c>
      <c r="AF23" s="194">
        <v>1.141438475438662E-3</v>
      </c>
      <c r="AG23" s="80">
        <v>1</v>
      </c>
      <c r="AH23" s="78">
        <v>74853.2</v>
      </c>
      <c r="AI23" s="79">
        <v>4</v>
      </c>
      <c r="AJ23" s="77">
        <v>7540024.8099999996</v>
      </c>
      <c r="AK23" s="77">
        <v>5655018.5999999996</v>
      </c>
      <c r="AL23" s="77">
        <v>7454750</v>
      </c>
      <c r="AM23" s="77">
        <v>5591062.5</v>
      </c>
      <c r="AN23" s="194">
        <v>5.3747463819078786E-2</v>
      </c>
      <c r="AO23" s="79">
        <v>1</v>
      </c>
      <c r="AP23" s="77">
        <v>85274.81</v>
      </c>
      <c r="AQ23" s="77">
        <v>63956.1</v>
      </c>
      <c r="AR23" s="194">
        <v>6.0786335332414082E-4</v>
      </c>
      <c r="AS23" s="215"/>
      <c r="AT23" s="215"/>
      <c r="AU23" s="215"/>
      <c r="AV23" s="215"/>
      <c r="AW23" s="215"/>
      <c r="AX23" s="215"/>
    </row>
    <row r="24" spans="1:50" x14ac:dyDescent="0.2">
      <c r="A24" s="167" t="s">
        <v>31</v>
      </c>
      <c r="B24" s="176">
        <v>40120207.189458676</v>
      </c>
      <c r="C24" s="76">
        <v>21</v>
      </c>
      <c r="D24" s="77">
        <v>98157722.769999996</v>
      </c>
      <c r="E24" s="92">
        <v>73618292.077499986</v>
      </c>
      <c r="F24" s="194">
        <v>2.4154619062834071</v>
      </c>
      <c r="G24" s="79">
        <v>7</v>
      </c>
      <c r="H24" s="77">
        <v>39508586.519999996</v>
      </c>
      <c r="I24" s="77">
        <v>29631439.889999997</v>
      </c>
      <c r="J24" s="194">
        <v>0.97222595448525317</v>
      </c>
      <c r="K24" s="79">
        <v>3</v>
      </c>
      <c r="L24" s="77">
        <v>6261611.7200000007</v>
      </c>
      <c r="M24" s="78">
        <v>4696208.79</v>
      </c>
      <c r="N24" s="79">
        <v>3</v>
      </c>
      <c r="O24" s="77">
        <v>15095757.300000001</v>
      </c>
      <c r="P24" s="77">
        <v>11321817.969999999</v>
      </c>
      <c r="Q24" s="194">
        <f t="shared" si="0"/>
        <v>0.37626319397389135</v>
      </c>
      <c r="R24" s="79">
        <v>1</v>
      </c>
      <c r="S24" s="77">
        <v>3646826.6</v>
      </c>
      <c r="T24" s="78">
        <v>2735119.95</v>
      </c>
      <c r="U24" s="79">
        <v>0</v>
      </c>
      <c r="V24" s="77">
        <v>0</v>
      </c>
      <c r="W24" s="78">
        <v>0</v>
      </c>
      <c r="X24" s="79">
        <v>2</v>
      </c>
      <c r="Y24" s="77">
        <v>11448930.699999999</v>
      </c>
      <c r="Z24" s="77">
        <v>8586698.0199999996</v>
      </c>
      <c r="AA24" s="194">
        <f t="shared" si="1"/>
        <v>0.28536569230400516</v>
      </c>
      <c r="AB24" s="79">
        <v>1</v>
      </c>
      <c r="AC24" s="80">
        <v>1</v>
      </c>
      <c r="AD24" s="77">
        <v>1094305.18</v>
      </c>
      <c r="AE24" s="77">
        <v>820728.88500000001</v>
      </c>
      <c r="AF24" s="194">
        <v>2.6928624682259497E-2</v>
      </c>
      <c r="AG24" s="80">
        <v>0</v>
      </c>
      <c r="AH24" s="78">
        <v>0</v>
      </c>
      <c r="AI24" s="79">
        <v>2</v>
      </c>
      <c r="AJ24" s="77">
        <v>3391351.92</v>
      </c>
      <c r="AK24" s="77">
        <v>2543513.94</v>
      </c>
      <c r="AL24" s="77">
        <v>3391344</v>
      </c>
      <c r="AM24" s="77">
        <v>2543508</v>
      </c>
      <c r="AN24" s="194">
        <v>8.3454272800883703E-2</v>
      </c>
      <c r="AO24" s="79">
        <v>1</v>
      </c>
      <c r="AP24" s="77">
        <v>1094304.76</v>
      </c>
      <c r="AQ24" s="77">
        <v>820728.57</v>
      </c>
      <c r="AR24" s="194">
        <v>2.6928614346913772E-2</v>
      </c>
      <c r="AS24" s="215"/>
      <c r="AT24" s="215"/>
      <c r="AU24" s="215"/>
      <c r="AV24" s="215"/>
      <c r="AW24" s="215"/>
      <c r="AX24" s="215"/>
    </row>
    <row r="25" spans="1:50" x14ac:dyDescent="0.2">
      <c r="A25" s="167" t="s">
        <v>32</v>
      </c>
      <c r="B25" s="176">
        <v>8287040.0000000009</v>
      </c>
      <c r="C25" s="76">
        <v>0</v>
      </c>
      <c r="D25" s="77">
        <v>0</v>
      </c>
      <c r="E25" s="92">
        <v>0</v>
      </c>
      <c r="F25" s="194">
        <v>0</v>
      </c>
      <c r="G25" s="79">
        <v>0</v>
      </c>
      <c r="H25" s="77">
        <v>0</v>
      </c>
      <c r="I25" s="77">
        <v>0</v>
      </c>
      <c r="J25" s="194">
        <v>0</v>
      </c>
      <c r="K25" s="79">
        <v>0</v>
      </c>
      <c r="L25" s="77">
        <v>0</v>
      </c>
      <c r="M25" s="78">
        <v>0</v>
      </c>
      <c r="N25" s="79">
        <v>0</v>
      </c>
      <c r="O25" s="77">
        <v>0</v>
      </c>
      <c r="P25" s="77">
        <v>0</v>
      </c>
      <c r="Q25" s="194">
        <f t="shared" si="0"/>
        <v>0</v>
      </c>
      <c r="R25" s="79">
        <v>0</v>
      </c>
      <c r="S25" s="77">
        <v>0</v>
      </c>
      <c r="T25" s="78">
        <v>0</v>
      </c>
      <c r="U25" s="79">
        <v>0</v>
      </c>
      <c r="V25" s="77">
        <v>0</v>
      </c>
      <c r="W25" s="78">
        <v>0</v>
      </c>
      <c r="X25" s="79">
        <v>0</v>
      </c>
      <c r="Y25" s="77">
        <v>0</v>
      </c>
      <c r="Z25" s="77">
        <v>0</v>
      </c>
      <c r="AA25" s="194">
        <f t="shared" si="1"/>
        <v>0</v>
      </c>
      <c r="AB25" s="79">
        <v>0</v>
      </c>
      <c r="AC25" s="80">
        <v>0</v>
      </c>
      <c r="AD25" s="77">
        <v>0</v>
      </c>
      <c r="AE25" s="77">
        <v>0</v>
      </c>
      <c r="AF25" s="194">
        <v>0</v>
      </c>
      <c r="AG25" s="80">
        <v>0</v>
      </c>
      <c r="AH25" s="78">
        <v>0</v>
      </c>
      <c r="AI25" s="79">
        <v>0</v>
      </c>
      <c r="AJ25" s="77">
        <v>0</v>
      </c>
      <c r="AK25" s="77">
        <v>0</v>
      </c>
      <c r="AL25" s="77">
        <v>0</v>
      </c>
      <c r="AM25" s="77">
        <v>0</v>
      </c>
      <c r="AN25" s="194">
        <v>0</v>
      </c>
      <c r="AO25" s="79">
        <v>0</v>
      </c>
      <c r="AP25" s="77">
        <v>0</v>
      </c>
      <c r="AQ25" s="77">
        <v>0</v>
      </c>
      <c r="AR25" s="194">
        <v>0</v>
      </c>
      <c r="AS25" s="215"/>
      <c r="AT25" s="215"/>
      <c r="AU25" s="215"/>
      <c r="AV25" s="215"/>
      <c r="AW25" s="215"/>
      <c r="AX25" s="215"/>
    </row>
    <row r="26" spans="1:50" x14ac:dyDescent="0.2">
      <c r="A26" s="167" t="s">
        <v>33</v>
      </c>
      <c r="B26" s="176">
        <v>10358800</v>
      </c>
      <c r="C26" s="76">
        <v>0</v>
      </c>
      <c r="D26" s="77">
        <v>0</v>
      </c>
      <c r="E26" s="92">
        <v>0</v>
      </c>
      <c r="F26" s="194">
        <v>0</v>
      </c>
      <c r="G26" s="79">
        <v>0</v>
      </c>
      <c r="H26" s="77">
        <v>0</v>
      </c>
      <c r="I26" s="77">
        <v>0</v>
      </c>
      <c r="J26" s="194">
        <v>0</v>
      </c>
      <c r="K26" s="79">
        <v>0</v>
      </c>
      <c r="L26" s="77">
        <v>0</v>
      </c>
      <c r="M26" s="78">
        <v>0</v>
      </c>
      <c r="N26" s="79">
        <v>0</v>
      </c>
      <c r="O26" s="77">
        <v>0</v>
      </c>
      <c r="P26" s="77">
        <v>0</v>
      </c>
      <c r="Q26" s="194">
        <f t="shared" si="0"/>
        <v>0</v>
      </c>
      <c r="R26" s="79">
        <v>0</v>
      </c>
      <c r="S26" s="77">
        <v>0</v>
      </c>
      <c r="T26" s="78">
        <v>0</v>
      </c>
      <c r="U26" s="79">
        <v>0</v>
      </c>
      <c r="V26" s="77">
        <v>0</v>
      </c>
      <c r="W26" s="78">
        <v>0</v>
      </c>
      <c r="X26" s="79">
        <v>0</v>
      </c>
      <c r="Y26" s="77">
        <v>0</v>
      </c>
      <c r="Z26" s="77">
        <v>0</v>
      </c>
      <c r="AA26" s="194">
        <f t="shared" si="1"/>
        <v>0</v>
      </c>
      <c r="AB26" s="79">
        <v>0</v>
      </c>
      <c r="AC26" s="80">
        <v>0</v>
      </c>
      <c r="AD26" s="77">
        <v>0</v>
      </c>
      <c r="AE26" s="77">
        <v>0</v>
      </c>
      <c r="AF26" s="194">
        <v>0</v>
      </c>
      <c r="AG26" s="80">
        <v>0</v>
      </c>
      <c r="AH26" s="78">
        <v>0</v>
      </c>
      <c r="AI26" s="79">
        <v>0</v>
      </c>
      <c r="AJ26" s="77">
        <v>0</v>
      </c>
      <c r="AK26" s="77">
        <v>0</v>
      </c>
      <c r="AL26" s="77">
        <v>0</v>
      </c>
      <c r="AM26" s="77">
        <v>0</v>
      </c>
      <c r="AN26" s="194">
        <v>0</v>
      </c>
      <c r="AO26" s="79">
        <v>0</v>
      </c>
      <c r="AP26" s="77">
        <v>0</v>
      </c>
      <c r="AQ26" s="77">
        <v>0</v>
      </c>
      <c r="AR26" s="194">
        <v>0</v>
      </c>
      <c r="AS26" s="215"/>
      <c r="AT26" s="215"/>
      <c r="AU26" s="215"/>
      <c r="AV26" s="215"/>
      <c r="AW26" s="215"/>
      <c r="AX26" s="215"/>
    </row>
    <row r="27" spans="1:50" ht="13.5" thickBot="1" x14ac:dyDescent="0.25">
      <c r="A27" s="169" t="s">
        <v>34</v>
      </c>
      <c r="B27" s="178">
        <v>5747228.5194853283</v>
      </c>
      <c r="C27" s="102">
        <v>15</v>
      </c>
      <c r="D27" s="98">
        <v>6999331.2599999998</v>
      </c>
      <c r="E27" s="99">
        <v>5249498.4450000003</v>
      </c>
      <c r="F27" s="194">
        <v>1.2020473552732716</v>
      </c>
      <c r="G27" s="100">
        <v>10</v>
      </c>
      <c r="H27" s="98">
        <v>4288122.76</v>
      </c>
      <c r="I27" s="98">
        <v>3216092.07</v>
      </c>
      <c r="J27" s="194">
        <v>0.73643130054472117</v>
      </c>
      <c r="K27" s="100">
        <v>3</v>
      </c>
      <c r="L27" s="98">
        <v>1663861</v>
      </c>
      <c r="M27" s="103">
        <v>1247895.75</v>
      </c>
      <c r="N27" s="100">
        <v>5</v>
      </c>
      <c r="O27" s="98">
        <v>1853602.36</v>
      </c>
      <c r="P27" s="98">
        <v>1390201.76</v>
      </c>
      <c r="Q27" s="194">
        <f t="shared" si="0"/>
        <v>0.32252108189461598</v>
      </c>
      <c r="R27" s="100">
        <v>0</v>
      </c>
      <c r="S27" s="98">
        <v>0</v>
      </c>
      <c r="T27" s="103">
        <v>0</v>
      </c>
      <c r="U27" s="100">
        <v>0</v>
      </c>
      <c r="V27" s="98">
        <v>0</v>
      </c>
      <c r="W27" s="103">
        <v>0</v>
      </c>
      <c r="X27" s="100">
        <v>5</v>
      </c>
      <c r="Y27" s="98">
        <v>1853602.36</v>
      </c>
      <c r="Z27" s="98">
        <v>1390201.76</v>
      </c>
      <c r="AA27" s="194">
        <f t="shared" si="1"/>
        <v>0.32252108189461598</v>
      </c>
      <c r="AB27" s="100">
        <v>3</v>
      </c>
      <c r="AC27" s="101">
        <v>3</v>
      </c>
      <c r="AD27" s="98">
        <v>1150166.78</v>
      </c>
      <c r="AE27" s="98">
        <v>862625.08499999996</v>
      </c>
      <c r="AF27" s="194">
        <v>0.19752671857713661</v>
      </c>
      <c r="AG27" s="101">
        <v>0</v>
      </c>
      <c r="AH27" s="103">
        <v>0</v>
      </c>
      <c r="AI27" s="100">
        <v>3</v>
      </c>
      <c r="AJ27" s="98">
        <v>1148082.95</v>
      </c>
      <c r="AK27" s="98">
        <v>861062.21</v>
      </c>
      <c r="AL27" s="98">
        <v>1108082.95</v>
      </c>
      <c r="AM27" s="98">
        <v>831062.21</v>
      </c>
      <c r="AN27" s="194">
        <v>0.19716884691093128</v>
      </c>
      <c r="AO27" s="100">
        <v>2</v>
      </c>
      <c r="AP27" s="98">
        <v>1052082.95</v>
      </c>
      <c r="AQ27" s="98">
        <v>789062.21</v>
      </c>
      <c r="AR27" s="194">
        <v>0.18068205098433957</v>
      </c>
      <c r="AS27" s="215"/>
      <c r="AT27" s="215"/>
      <c r="AU27" s="215"/>
      <c r="AV27" s="215"/>
      <c r="AW27" s="215"/>
      <c r="AX27" s="215"/>
    </row>
    <row r="28" spans="1:50" s="83" customFormat="1" ht="59.25" customHeight="1" thickBot="1" x14ac:dyDescent="0.25">
      <c r="A28" s="165" t="s">
        <v>181</v>
      </c>
      <c r="B28" s="135">
        <f>SUM(B29+B30+B31+B35+B36+B37+B38+B39)</f>
        <v>861477003.80662549</v>
      </c>
      <c r="C28" s="146">
        <v>2043</v>
      </c>
      <c r="D28" s="147">
        <v>1203737106.6099999</v>
      </c>
      <c r="E28" s="147">
        <v>902802829.95749998</v>
      </c>
      <c r="F28" s="195">
        <v>1.3815371960607923</v>
      </c>
      <c r="G28" s="146">
        <v>1548</v>
      </c>
      <c r="H28" s="147">
        <v>728658529.77999985</v>
      </c>
      <c r="I28" s="147">
        <v>546493897.33499992</v>
      </c>
      <c r="J28" s="195">
        <v>0.83628630918677171</v>
      </c>
      <c r="K28" s="146">
        <v>439</v>
      </c>
      <c r="L28" s="147">
        <v>371887471.50999999</v>
      </c>
      <c r="M28" s="147">
        <v>278915603.63250005</v>
      </c>
      <c r="N28" s="146">
        <v>1443</v>
      </c>
      <c r="O28" s="147">
        <v>562768186.73000002</v>
      </c>
      <c r="P28" s="147">
        <v>422076135.48000002</v>
      </c>
      <c r="Q28" s="195">
        <f t="shared" ref="Q28" si="2">O28/B28</f>
        <v>0.65325967407520469</v>
      </c>
      <c r="R28" s="146">
        <v>18</v>
      </c>
      <c r="S28" s="147">
        <v>6989473.8700000001</v>
      </c>
      <c r="T28" s="147">
        <v>5242105.3499999996</v>
      </c>
      <c r="U28" s="146">
        <v>57</v>
      </c>
      <c r="V28" s="147">
        <v>1227614.21</v>
      </c>
      <c r="W28" s="147">
        <v>920710.65749999997</v>
      </c>
      <c r="X28" s="146">
        <v>1425</v>
      </c>
      <c r="Y28" s="147">
        <v>554551098.64999998</v>
      </c>
      <c r="Z28" s="147">
        <v>415913319.47250003</v>
      </c>
      <c r="AA28" s="195">
        <f t="shared" si="1"/>
        <v>0.64372130213527934</v>
      </c>
      <c r="AB28" s="146">
        <v>309</v>
      </c>
      <c r="AC28" s="146">
        <v>354</v>
      </c>
      <c r="AD28" s="147">
        <v>127007191.36</v>
      </c>
      <c r="AE28" s="147">
        <v>95255393.519999996</v>
      </c>
      <c r="AF28" s="195">
        <v>0.14576701014493196</v>
      </c>
      <c r="AG28" s="146">
        <v>13</v>
      </c>
      <c r="AH28" s="147">
        <v>4376266.7699999996</v>
      </c>
      <c r="AI28" s="146">
        <v>1282</v>
      </c>
      <c r="AJ28" s="147">
        <v>384173631.41999996</v>
      </c>
      <c r="AK28" s="147">
        <v>288130219.24000001</v>
      </c>
      <c r="AL28" s="147">
        <v>117123757.27</v>
      </c>
      <c r="AM28" s="147">
        <v>87842817.50999999</v>
      </c>
      <c r="AN28" s="195">
        <v>0.44091866790348716</v>
      </c>
      <c r="AO28" s="146">
        <v>1131</v>
      </c>
      <c r="AP28" s="147">
        <v>294766398.59000003</v>
      </c>
      <c r="AQ28" s="147">
        <v>221074844.41000003</v>
      </c>
      <c r="AR28" s="195">
        <v>0.33830538376259067</v>
      </c>
      <c r="AS28" s="215"/>
      <c r="AT28" s="215"/>
      <c r="AU28" s="215"/>
      <c r="AV28" s="215"/>
      <c r="AW28" s="215"/>
      <c r="AX28" s="215"/>
    </row>
    <row r="29" spans="1:50" s="82" customFormat="1" x14ac:dyDescent="0.2">
      <c r="A29" s="170" t="s">
        <v>36</v>
      </c>
      <c r="B29" s="175">
        <v>65061366.975786678</v>
      </c>
      <c r="C29" s="209">
        <v>16</v>
      </c>
      <c r="D29" s="155">
        <v>107017992.28</v>
      </c>
      <c r="E29" s="155">
        <v>80263494.209999993</v>
      </c>
      <c r="F29" s="194">
        <v>1.6240362502197816</v>
      </c>
      <c r="G29" s="150">
        <v>9</v>
      </c>
      <c r="H29" s="149">
        <v>55671507.799999997</v>
      </c>
      <c r="I29" s="149">
        <v>41753630.849999994</v>
      </c>
      <c r="J29" s="194">
        <v>0.84483501180847709</v>
      </c>
      <c r="K29" s="150">
        <v>7</v>
      </c>
      <c r="L29" s="149">
        <v>51346484.480000004</v>
      </c>
      <c r="M29" s="151">
        <v>38509863.359999999</v>
      </c>
      <c r="N29" s="150">
        <v>5</v>
      </c>
      <c r="O29" s="149">
        <v>29238530.469999999</v>
      </c>
      <c r="P29" s="149">
        <v>21928897.830000002</v>
      </c>
      <c r="Q29" s="194">
        <f t="shared" ref="Q29:Q60" si="3">O29/$B29</f>
        <v>0.44939926455712875</v>
      </c>
      <c r="R29" s="150">
        <v>0</v>
      </c>
      <c r="S29" s="149">
        <v>0</v>
      </c>
      <c r="T29" s="151">
        <v>0</v>
      </c>
      <c r="U29" s="150">
        <v>1</v>
      </c>
      <c r="V29" s="149">
        <v>215.83</v>
      </c>
      <c r="W29" s="151">
        <v>161.8725</v>
      </c>
      <c r="X29" s="150">
        <v>5</v>
      </c>
      <c r="Y29" s="149">
        <v>29238314.640000001</v>
      </c>
      <c r="Z29" s="149">
        <v>21928735.9575</v>
      </c>
      <c r="AA29" s="194">
        <f t="shared" si="1"/>
        <v>0.44939594722750553</v>
      </c>
      <c r="AB29" s="150">
        <v>2</v>
      </c>
      <c r="AC29" s="152">
        <v>3</v>
      </c>
      <c r="AD29" s="149">
        <v>7738880.4400000004</v>
      </c>
      <c r="AE29" s="149">
        <v>5804160.3300000001</v>
      </c>
      <c r="AF29" s="194">
        <v>0.11744027432128923</v>
      </c>
      <c r="AG29" s="152">
        <v>0</v>
      </c>
      <c r="AH29" s="151">
        <v>0</v>
      </c>
      <c r="AI29" s="150">
        <v>3</v>
      </c>
      <c r="AJ29" s="149">
        <v>10364782.34</v>
      </c>
      <c r="AK29" s="149">
        <v>7773586.7199999997</v>
      </c>
      <c r="AL29" s="149">
        <v>10140022.140000001</v>
      </c>
      <c r="AM29" s="149">
        <v>7605016.5800000001</v>
      </c>
      <c r="AN29" s="194">
        <v>0.1572892733939244</v>
      </c>
      <c r="AO29" s="150">
        <v>1</v>
      </c>
      <c r="AP29" s="149">
        <v>2040507.03</v>
      </c>
      <c r="AQ29" s="149">
        <v>1530380.25</v>
      </c>
      <c r="AR29" s="194">
        <v>3.0965422869062845E-2</v>
      </c>
      <c r="AS29" s="215"/>
      <c r="AT29" s="215"/>
      <c r="AU29" s="215"/>
      <c r="AV29" s="215"/>
      <c r="AW29" s="215"/>
      <c r="AX29" s="215"/>
    </row>
    <row r="30" spans="1:50" s="75" customFormat="1" x14ac:dyDescent="0.25">
      <c r="A30" s="167" t="s">
        <v>37</v>
      </c>
      <c r="B30" s="176">
        <v>11020710.841706667</v>
      </c>
      <c r="C30" s="76">
        <v>34</v>
      </c>
      <c r="D30" s="98">
        <v>17356707.68</v>
      </c>
      <c r="E30" s="98">
        <v>13017530.76</v>
      </c>
      <c r="F30" s="194">
        <v>1.5544248325273151</v>
      </c>
      <c r="G30" s="79">
        <v>13</v>
      </c>
      <c r="H30" s="98">
        <v>10876041.65</v>
      </c>
      <c r="I30" s="98">
        <v>8157031.2375000007</v>
      </c>
      <c r="J30" s="194">
        <v>0.97403203027046392</v>
      </c>
      <c r="K30" s="79">
        <v>21</v>
      </c>
      <c r="L30" s="98">
        <v>6480666.0299999993</v>
      </c>
      <c r="M30" s="78">
        <v>4860499.5225</v>
      </c>
      <c r="N30" s="79">
        <v>11</v>
      </c>
      <c r="O30" s="98">
        <v>7078315.1300000008</v>
      </c>
      <c r="P30" s="98">
        <v>5308736.34</v>
      </c>
      <c r="Q30" s="194">
        <f t="shared" si="3"/>
        <v>0.64227391786860932</v>
      </c>
      <c r="R30" s="100">
        <v>0</v>
      </c>
      <c r="S30" s="98">
        <v>0</v>
      </c>
      <c r="T30" s="78">
        <v>0</v>
      </c>
      <c r="U30" s="79">
        <v>0</v>
      </c>
      <c r="V30" s="98">
        <v>0</v>
      </c>
      <c r="W30" s="78">
        <v>0</v>
      </c>
      <c r="X30" s="79">
        <v>11</v>
      </c>
      <c r="Y30" s="98">
        <v>7078315.1300000008</v>
      </c>
      <c r="Z30" s="98">
        <v>5308736.34</v>
      </c>
      <c r="AA30" s="194">
        <f t="shared" si="1"/>
        <v>0.64227391786860932</v>
      </c>
      <c r="AB30" s="79">
        <v>4</v>
      </c>
      <c r="AC30" s="101">
        <v>4</v>
      </c>
      <c r="AD30" s="98">
        <v>481684.02</v>
      </c>
      <c r="AE30" s="98">
        <v>361263.01500000001</v>
      </c>
      <c r="AF30" s="194">
        <v>4.3138457818377218E-2</v>
      </c>
      <c r="AG30" s="101">
        <v>0</v>
      </c>
      <c r="AH30" s="78">
        <v>0</v>
      </c>
      <c r="AI30" s="79">
        <v>8</v>
      </c>
      <c r="AJ30" s="98">
        <v>1207523.6299999999</v>
      </c>
      <c r="AK30" s="98">
        <v>905642.7</v>
      </c>
      <c r="AL30" s="98">
        <v>1013395.0900000001</v>
      </c>
      <c r="AM30" s="98">
        <v>760046.3</v>
      </c>
      <c r="AN30" s="194">
        <v>0.10814290077019523</v>
      </c>
      <c r="AO30" s="79">
        <v>1</v>
      </c>
      <c r="AP30" s="98">
        <v>194128.54</v>
      </c>
      <c r="AQ30" s="98">
        <v>145596.4</v>
      </c>
      <c r="AR30" s="194">
        <v>1.7385683324377576E-2</v>
      </c>
      <c r="AS30" s="215"/>
      <c r="AT30" s="215"/>
      <c r="AU30" s="215"/>
      <c r="AV30" s="215"/>
      <c r="AW30" s="215"/>
      <c r="AX30" s="215"/>
    </row>
    <row r="31" spans="1:50" s="75" customFormat="1" ht="39" customHeight="1" x14ac:dyDescent="0.25">
      <c r="A31" s="167" t="s">
        <v>38</v>
      </c>
      <c r="B31" s="176">
        <v>495054287.72598535</v>
      </c>
      <c r="C31" s="79">
        <v>1004</v>
      </c>
      <c r="D31" s="104">
        <v>847347828.50999999</v>
      </c>
      <c r="E31" s="104">
        <v>635510871.38249993</v>
      </c>
      <c r="F31" s="194">
        <v>1.6925943281068923</v>
      </c>
      <c r="G31" s="79">
        <v>609</v>
      </c>
      <c r="H31" s="104">
        <v>440061277.67000002</v>
      </c>
      <c r="I31" s="104">
        <v>330045958.2525</v>
      </c>
      <c r="J31" s="194">
        <v>0.87903125203432786</v>
      </c>
      <c r="K31" s="79">
        <v>344</v>
      </c>
      <c r="L31" s="104">
        <v>304974208.26999998</v>
      </c>
      <c r="M31" s="104">
        <v>228730656.20250002</v>
      </c>
      <c r="N31" s="100">
        <v>508</v>
      </c>
      <c r="O31" s="104">
        <v>312566008.59999996</v>
      </c>
      <c r="P31" s="104">
        <v>234424505.24000001</v>
      </c>
      <c r="Q31" s="194">
        <f t="shared" si="3"/>
        <v>0.63137723750613506</v>
      </c>
      <c r="R31" s="79">
        <v>14</v>
      </c>
      <c r="S31" s="104">
        <v>6669274.6699999999</v>
      </c>
      <c r="T31" s="78">
        <v>5001955.96</v>
      </c>
      <c r="U31" s="100">
        <v>55</v>
      </c>
      <c r="V31" s="104">
        <v>1223951.93</v>
      </c>
      <c r="W31" s="104">
        <v>917963.94749999989</v>
      </c>
      <c r="X31" s="100">
        <v>494</v>
      </c>
      <c r="Y31" s="104">
        <v>304672782</v>
      </c>
      <c r="Z31" s="104">
        <v>228504585.33250001</v>
      </c>
      <c r="AA31" s="194">
        <f t="shared" si="1"/>
        <v>0.61543307381399281</v>
      </c>
      <c r="AB31" s="100">
        <v>297</v>
      </c>
      <c r="AC31" s="101">
        <v>338</v>
      </c>
      <c r="AD31" s="104">
        <v>116469845.57000001</v>
      </c>
      <c r="AE31" s="104">
        <v>87352384.177499995</v>
      </c>
      <c r="AF31" s="194">
        <v>0.23265085880247957</v>
      </c>
      <c r="AG31" s="100">
        <v>13</v>
      </c>
      <c r="AH31" s="78">
        <v>4376266.7699999996</v>
      </c>
      <c r="AI31" s="100">
        <v>354</v>
      </c>
      <c r="AJ31" s="104">
        <v>161244825.45999998</v>
      </c>
      <c r="AK31" s="104">
        <v>120933618.20999998</v>
      </c>
      <c r="AL31" s="104">
        <v>103626910.83999999</v>
      </c>
      <c r="AM31" s="104">
        <v>77720182.75999999</v>
      </c>
      <c r="AN31" s="194">
        <v>0.32208978158366863</v>
      </c>
      <c r="AO31" s="100">
        <v>216</v>
      </c>
      <c r="AP31" s="104">
        <v>82813806.299999997</v>
      </c>
      <c r="AQ31" s="104">
        <v>62110403.590000004</v>
      </c>
      <c r="AR31" s="194">
        <v>0.16542224351810986</v>
      </c>
      <c r="AS31" s="215"/>
      <c r="AT31" s="215"/>
      <c r="AU31" s="215"/>
      <c r="AV31" s="215"/>
      <c r="AW31" s="215"/>
      <c r="AX31" s="215"/>
    </row>
    <row r="32" spans="1:50" s="134" customFormat="1" ht="35.25" customHeight="1" outlineLevel="1" x14ac:dyDescent="0.25">
      <c r="A32" s="168" t="s">
        <v>39</v>
      </c>
      <c r="B32" s="177">
        <v>285396639.43727648</v>
      </c>
      <c r="C32" s="76">
        <v>709</v>
      </c>
      <c r="D32" s="77">
        <v>487909847.11000001</v>
      </c>
      <c r="E32" s="77">
        <v>365932385.33249998</v>
      </c>
      <c r="F32" s="194">
        <v>1.6926574335083124</v>
      </c>
      <c r="G32" s="79">
        <v>428</v>
      </c>
      <c r="H32" s="77">
        <v>263538268.88999999</v>
      </c>
      <c r="I32" s="77">
        <v>197653701.66749999</v>
      </c>
      <c r="J32" s="194">
        <v>0.91426728214813313</v>
      </c>
      <c r="K32" s="79">
        <v>267</v>
      </c>
      <c r="L32" s="77">
        <v>217358395.5</v>
      </c>
      <c r="M32" s="78">
        <v>163018796.625</v>
      </c>
      <c r="N32" s="79">
        <v>401</v>
      </c>
      <c r="O32" s="77">
        <v>221317817.36999997</v>
      </c>
      <c r="P32" s="77">
        <v>165988361.98000002</v>
      </c>
      <c r="Q32" s="194">
        <f t="shared" si="3"/>
        <v>0.77547450385672978</v>
      </c>
      <c r="R32" s="79">
        <v>11</v>
      </c>
      <c r="S32" s="77">
        <v>3709233.38</v>
      </c>
      <c r="T32" s="78">
        <v>2781925</v>
      </c>
      <c r="U32" s="79">
        <v>54</v>
      </c>
      <c r="V32" s="77">
        <v>1216840.18</v>
      </c>
      <c r="W32" s="78">
        <v>912630.13499999989</v>
      </c>
      <c r="X32" s="79">
        <v>390</v>
      </c>
      <c r="Y32" s="77">
        <v>216391743.80999997</v>
      </c>
      <c r="Z32" s="77">
        <v>162293806.84500003</v>
      </c>
      <c r="AA32" s="194">
        <f t="shared" si="1"/>
        <v>0.75821405688821297</v>
      </c>
      <c r="AB32" s="79">
        <v>254</v>
      </c>
      <c r="AC32" s="80">
        <v>293</v>
      </c>
      <c r="AD32" s="77">
        <v>105373025.55000001</v>
      </c>
      <c r="AE32" s="77">
        <v>79029769.162500009</v>
      </c>
      <c r="AF32" s="194">
        <v>0.36556022807274313</v>
      </c>
      <c r="AG32" s="80">
        <v>12</v>
      </c>
      <c r="AH32" s="78">
        <v>4339266.7699999996</v>
      </c>
      <c r="AI32" s="79">
        <v>290</v>
      </c>
      <c r="AJ32" s="77">
        <v>128793560.48000002</v>
      </c>
      <c r="AK32" s="77">
        <v>96595169.579999983</v>
      </c>
      <c r="AL32" s="77">
        <v>76525161.75</v>
      </c>
      <c r="AM32" s="77">
        <v>57393871</v>
      </c>
      <c r="AN32" s="194">
        <v>0.44681077626483168</v>
      </c>
      <c r="AO32" s="79">
        <v>186</v>
      </c>
      <c r="AP32" s="77">
        <v>75474350.379999995</v>
      </c>
      <c r="AQ32" s="77">
        <v>56605811.700000003</v>
      </c>
      <c r="AR32" s="194">
        <v>0.26183570790100485</v>
      </c>
      <c r="AS32" s="215"/>
      <c r="AT32" s="215"/>
      <c r="AU32" s="215"/>
      <c r="AV32" s="215"/>
      <c r="AW32" s="215"/>
      <c r="AX32" s="215"/>
    </row>
    <row r="33" spans="1:50" s="134" customFormat="1" outlineLevel="1" x14ac:dyDescent="0.25">
      <c r="A33" s="168" t="s">
        <v>40</v>
      </c>
      <c r="B33" s="177">
        <v>36922067.723894045</v>
      </c>
      <c r="C33" s="76">
        <v>179</v>
      </c>
      <c r="D33" s="77">
        <v>46521497.069999993</v>
      </c>
      <c r="E33" s="77">
        <v>34891122.802499995</v>
      </c>
      <c r="F33" s="194">
        <v>1.2441065465967365</v>
      </c>
      <c r="G33" s="79">
        <v>130</v>
      </c>
      <c r="H33" s="77">
        <v>32331780.530000005</v>
      </c>
      <c r="I33" s="77">
        <v>24248835.397500005</v>
      </c>
      <c r="J33" s="194">
        <v>0.86463640153233612</v>
      </c>
      <c r="K33" s="79">
        <v>47</v>
      </c>
      <c r="L33" s="77">
        <v>13224879.029999999</v>
      </c>
      <c r="M33" s="78">
        <v>9918659.2725000009</v>
      </c>
      <c r="N33" s="79">
        <v>68</v>
      </c>
      <c r="O33" s="77">
        <v>12530689.030000001</v>
      </c>
      <c r="P33" s="77">
        <v>9398016.6999999993</v>
      </c>
      <c r="Q33" s="194">
        <f t="shared" si="3"/>
        <v>0.33938210404968167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68</v>
      </c>
      <c r="Y33" s="77">
        <v>12530689.030000001</v>
      </c>
      <c r="Z33" s="77">
        <v>9398016.6999999993</v>
      </c>
      <c r="AA33" s="194">
        <f t="shared" si="1"/>
        <v>0.33938210404968167</v>
      </c>
      <c r="AB33" s="79">
        <v>26</v>
      </c>
      <c r="AC33" s="80">
        <v>26</v>
      </c>
      <c r="AD33" s="77">
        <v>4546367.2699999996</v>
      </c>
      <c r="AE33" s="77">
        <v>3409775.4524999997</v>
      </c>
      <c r="AF33" s="194">
        <v>0.12158175553399346</v>
      </c>
      <c r="AG33" s="80">
        <v>0</v>
      </c>
      <c r="AH33" s="78">
        <v>0</v>
      </c>
      <c r="AI33" s="79">
        <v>34</v>
      </c>
      <c r="AJ33" s="77">
        <v>5872055.4500000002</v>
      </c>
      <c r="AK33" s="77">
        <v>4404041.55</v>
      </c>
      <c r="AL33" s="77">
        <v>4793882.51</v>
      </c>
      <c r="AM33" s="77">
        <v>3595411.8600000003</v>
      </c>
      <c r="AN33" s="194">
        <v>0.15703412588661234</v>
      </c>
      <c r="AO33" s="79">
        <v>19</v>
      </c>
      <c r="AP33" s="77">
        <v>2823506.69</v>
      </c>
      <c r="AQ33" s="77">
        <v>2117630</v>
      </c>
      <c r="AR33" s="194">
        <v>7.5507956076803079E-2</v>
      </c>
      <c r="AS33" s="215"/>
      <c r="AT33" s="215"/>
      <c r="AU33" s="215"/>
      <c r="AV33" s="215"/>
      <c r="AW33" s="215"/>
      <c r="AX33" s="215"/>
    </row>
    <row r="34" spans="1:50" s="134" customFormat="1" outlineLevel="1" x14ac:dyDescent="0.25">
      <c r="A34" s="168" t="s">
        <v>41</v>
      </c>
      <c r="B34" s="177">
        <v>172735580.56481481</v>
      </c>
      <c r="C34" s="76">
        <v>116</v>
      </c>
      <c r="D34" s="77">
        <v>312916484.32999998</v>
      </c>
      <c r="E34" s="77">
        <v>234687363.2475</v>
      </c>
      <c r="F34" s="194">
        <v>1.7883348536119632</v>
      </c>
      <c r="G34" s="79">
        <v>51</v>
      </c>
      <c r="H34" s="77">
        <v>144191228.25</v>
      </c>
      <c r="I34" s="77">
        <v>108143421.1875</v>
      </c>
      <c r="J34" s="194">
        <v>0.82406077013396617</v>
      </c>
      <c r="K34" s="79">
        <v>30</v>
      </c>
      <c r="L34" s="77">
        <v>74390933.739999995</v>
      </c>
      <c r="M34" s="78">
        <v>55793200.305000007</v>
      </c>
      <c r="N34" s="79">
        <v>39</v>
      </c>
      <c r="O34" s="77">
        <v>78717502.200000003</v>
      </c>
      <c r="P34" s="77">
        <v>59038126.560000002</v>
      </c>
      <c r="Q34" s="194">
        <f t="shared" si="3"/>
        <v>0.4557109886834414</v>
      </c>
      <c r="R34" s="79">
        <v>3</v>
      </c>
      <c r="S34" s="77">
        <v>2960041.29</v>
      </c>
      <c r="T34" s="78">
        <v>2220030.96</v>
      </c>
      <c r="U34" s="79">
        <v>1</v>
      </c>
      <c r="V34" s="77">
        <v>7111.75</v>
      </c>
      <c r="W34" s="78">
        <v>5333.8125</v>
      </c>
      <c r="X34" s="79">
        <v>36</v>
      </c>
      <c r="Y34" s="77">
        <v>75750349.159999996</v>
      </c>
      <c r="Z34" s="77">
        <v>56812761.787500001</v>
      </c>
      <c r="AA34" s="194">
        <f t="shared" si="1"/>
        <v>0.43853356044139691</v>
      </c>
      <c r="AB34" s="79">
        <v>17</v>
      </c>
      <c r="AC34" s="80">
        <v>19</v>
      </c>
      <c r="AD34" s="77">
        <v>6550452.75</v>
      </c>
      <c r="AE34" s="77">
        <v>4912839.5625</v>
      </c>
      <c r="AF34" s="194">
        <v>3.7436196385900171E-2</v>
      </c>
      <c r="AG34" s="80">
        <v>1</v>
      </c>
      <c r="AH34" s="78">
        <v>37000</v>
      </c>
      <c r="AI34" s="79">
        <v>30</v>
      </c>
      <c r="AJ34" s="77">
        <v>26579209.530000001</v>
      </c>
      <c r="AK34" s="77">
        <v>19934407.079999998</v>
      </c>
      <c r="AL34" s="77">
        <v>22307866.579999998</v>
      </c>
      <c r="AM34" s="77">
        <v>16730899.899999999</v>
      </c>
      <c r="AN34" s="194">
        <v>0.15190163882138824</v>
      </c>
      <c r="AO34" s="79">
        <v>11</v>
      </c>
      <c r="AP34" s="77">
        <v>4515949.2300000004</v>
      </c>
      <c r="AQ34" s="77">
        <v>3386961.89</v>
      </c>
      <c r="AR34" s="194">
        <v>2.5808897292333675E-2</v>
      </c>
      <c r="AS34" s="215"/>
      <c r="AT34" s="215"/>
      <c r="AU34" s="215"/>
      <c r="AV34" s="215"/>
      <c r="AW34" s="215"/>
      <c r="AX34" s="215"/>
    </row>
    <row r="35" spans="1:50" s="75" customFormat="1" x14ac:dyDescent="0.25">
      <c r="A35" s="167" t="s">
        <v>42</v>
      </c>
      <c r="B35" s="176">
        <v>0</v>
      </c>
      <c r="C35" s="76">
        <v>0</v>
      </c>
      <c r="D35" s="77">
        <v>0</v>
      </c>
      <c r="E35" s="77">
        <v>0</v>
      </c>
      <c r="F35" s="194">
        <v>0</v>
      </c>
      <c r="G35" s="79">
        <v>0</v>
      </c>
      <c r="H35" s="77">
        <v>0</v>
      </c>
      <c r="I35" s="77">
        <v>0</v>
      </c>
      <c r="J35" s="194">
        <v>0</v>
      </c>
      <c r="K35" s="79">
        <v>0</v>
      </c>
      <c r="L35" s="77">
        <v>0</v>
      </c>
      <c r="M35" s="78">
        <v>0</v>
      </c>
      <c r="N35" s="79">
        <v>0</v>
      </c>
      <c r="O35" s="77">
        <v>0</v>
      </c>
      <c r="P35" s="77">
        <v>0</v>
      </c>
      <c r="Q35" s="194">
        <v>0</v>
      </c>
      <c r="R35" s="79">
        <v>0</v>
      </c>
      <c r="S35" s="77">
        <v>0</v>
      </c>
      <c r="T35" s="78">
        <v>0</v>
      </c>
      <c r="U35" s="79">
        <v>0</v>
      </c>
      <c r="V35" s="77">
        <v>0</v>
      </c>
      <c r="W35" s="78">
        <v>0</v>
      </c>
      <c r="X35" s="79">
        <v>0</v>
      </c>
      <c r="Y35" s="77">
        <v>0</v>
      </c>
      <c r="Z35" s="77">
        <v>0</v>
      </c>
      <c r="AA35" s="194">
        <v>0</v>
      </c>
      <c r="AB35" s="79">
        <v>0</v>
      </c>
      <c r="AC35" s="80">
        <v>0</v>
      </c>
      <c r="AD35" s="77">
        <v>0</v>
      </c>
      <c r="AE35" s="77">
        <v>0</v>
      </c>
      <c r="AF35" s="194">
        <v>0</v>
      </c>
      <c r="AG35" s="80">
        <v>0</v>
      </c>
      <c r="AH35" s="78">
        <v>0</v>
      </c>
      <c r="AI35" s="79">
        <v>0</v>
      </c>
      <c r="AJ35" s="77">
        <v>0</v>
      </c>
      <c r="AK35" s="77">
        <v>0</v>
      </c>
      <c r="AL35" s="77">
        <v>0</v>
      </c>
      <c r="AM35" s="77">
        <v>0</v>
      </c>
      <c r="AN35" s="194" t="e">
        <v>#DIV/0!</v>
      </c>
      <c r="AO35" s="79">
        <v>0</v>
      </c>
      <c r="AP35" s="78">
        <v>0</v>
      </c>
      <c r="AQ35" s="104">
        <v>0</v>
      </c>
      <c r="AR35" s="194" t="e">
        <v>#DIV/0!</v>
      </c>
      <c r="AS35" s="215"/>
      <c r="AT35" s="215"/>
      <c r="AU35" s="215"/>
      <c r="AV35" s="215"/>
      <c r="AW35" s="215"/>
      <c r="AX35" s="215"/>
    </row>
    <row r="36" spans="1:50" x14ac:dyDescent="0.2">
      <c r="A36" s="167" t="s">
        <v>43</v>
      </c>
      <c r="B36" s="176">
        <v>215965573.74624008</v>
      </c>
      <c r="C36" s="76">
        <v>965</v>
      </c>
      <c r="D36" s="77">
        <v>219687003.52000001</v>
      </c>
      <c r="E36" s="77">
        <v>164765252.63999999</v>
      </c>
      <c r="F36" s="194">
        <v>1.0064661605563445</v>
      </c>
      <c r="G36" s="79">
        <v>907</v>
      </c>
      <c r="H36" s="77">
        <v>215032706.51999992</v>
      </c>
      <c r="I36" s="77">
        <v>161274529.88999993</v>
      </c>
      <c r="J36" s="194">
        <v>0.98514313117080077</v>
      </c>
      <c r="K36" s="79">
        <v>55</v>
      </c>
      <c r="L36" s="77">
        <v>4388073.3500000006</v>
      </c>
      <c r="M36" s="78">
        <v>3291055.0124999993</v>
      </c>
      <c r="N36" s="79">
        <v>910</v>
      </c>
      <c r="O36" s="77">
        <v>208222883.06000003</v>
      </c>
      <c r="P36" s="77">
        <v>156167158.99000001</v>
      </c>
      <c r="Q36" s="194">
        <f t="shared" si="3"/>
        <v>0.96414849574433692</v>
      </c>
      <c r="R36" s="79">
        <v>3</v>
      </c>
      <c r="S36" s="77">
        <v>245229.2</v>
      </c>
      <c r="T36" s="78">
        <v>183921.89</v>
      </c>
      <c r="U36" s="79">
        <v>1</v>
      </c>
      <c r="V36" s="77">
        <v>3446.45</v>
      </c>
      <c r="W36" s="78">
        <v>2584.8374999999996</v>
      </c>
      <c r="X36" s="79">
        <v>907</v>
      </c>
      <c r="Y36" s="77">
        <v>207974207.41</v>
      </c>
      <c r="Z36" s="77">
        <v>155980652.26250002</v>
      </c>
      <c r="AA36" s="194">
        <f t="shared" si="1"/>
        <v>0.96299703606635956</v>
      </c>
      <c r="AB36" s="79">
        <v>0</v>
      </c>
      <c r="AC36" s="80">
        <v>0</v>
      </c>
      <c r="AD36" s="77">
        <v>0</v>
      </c>
      <c r="AE36" s="77">
        <v>0</v>
      </c>
      <c r="AF36" s="194">
        <v>0</v>
      </c>
      <c r="AG36" s="80">
        <v>0</v>
      </c>
      <c r="AH36" s="78">
        <v>0</v>
      </c>
      <c r="AI36" s="79">
        <v>910</v>
      </c>
      <c r="AJ36" s="77">
        <v>208219436.61000001</v>
      </c>
      <c r="AK36" s="77">
        <v>156164574.12000003</v>
      </c>
      <c r="AL36" s="77">
        <v>0</v>
      </c>
      <c r="AM36" s="77">
        <v>0</v>
      </c>
      <c r="AN36" s="194">
        <v>0.95392906071019934</v>
      </c>
      <c r="AO36" s="79">
        <v>910</v>
      </c>
      <c r="AP36" s="77">
        <v>208219436.61000001</v>
      </c>
      <c r="AQ36" s="77">
        <v>156164574.12</v>
      </c>
      <c r="AR36" s="194">
        <v>0.95392906071019934</v>
      </c>
      <c r="AS36" s="215"/>
      <c r="AT36" s="215"/>
      <c r="AU36" s="215"/>
      <c r="AV36" s="215"/>
      <c r="AW36" s="215"/>
      <c r="AX36" s="215"/>
    </row>
    <row r="37" spans="1:50" x14ac:dyDescent="0.2">
      <c r="A37" s="167" t="s">
        <v>44</v>
      </c>
      <c r="B37" s="176">
        <v>8255064.5169066666</v>
      </c>
      <c r="C37" s="76">
        <v>24</v>
      </c>
      <c r="D37" s="77">
        <v>12327574.620000001</v>
      </c>
      <c r="E37" s="77">
        <v>9245680.9649999999</v>
      </c>
      <c r="F37" s="194">
        <v>1.4766985165703168</v>
      </c>
      <c r="G37" s="79">
        <v>10</v>
      </c>
      <c r="H37" s="77">
        <v>7016996.1400000006</v>
      </c>
      <c r="I37" s="77">
        <v>5262747.1050000004</v>
      </c>
      <c r="J37" s="194">
        <v>0.84055364580041292</v>
      </c>
      <c r="K37" s="79">
        <v>12</v>
      </c>
      <c r="L37" s="77">
        <v>4698039.38</v>
      </c>
      <c r="M37" s="78">
        <v>3523529.5349999997</v>
      </c>
      <c r="N37" s="79">
        <v>9</v>
      </c>
      <c r="O37" s="77">
        <v>5662449.4699999997</v>
      </c>
      <c r="P37" s="77">
        <v>4246837.08</v>
      </c>
      <c r="Q37" s="194">
        <f t="shared" si="3"/>
        <v>0.68593642828630852</v>
      </c>
      <c r="R37" s="79">
        <v>1</v>
      </c>
      <c r="S37" s="77">
        <v>74970</v>
      </c>
      <c r="T37" s="78">
        <v>56227.5</v>
      </c>
      <c r="U37" s="79">
        <v>0</v>
      </c>
      <c r="V37" s="77">
        <v>0</v>
      </c>
      <c r="W37" s="78">
        <v>0</v>
      </c>
      <c r="X37" s="79">
        <v>8</v>
      </c>
      <c r="Y37" s="77">
        <v>5587479.4699999997</v>
      </c>
      <c r="Z37" s="77">
        <v>4190609.58</v>
      </c>
      <c r="AA37" s="194">
        <f t="shared" si="1"/>
        <v>0.67685473063919033</v>
      </c>
      <c r="AB37" s="79">
        <v>6</v>
      </c>
      <c r="AC37" s="80">
        <v>9</v>
      </c>
      <c r="AD37" s="77">
        <v>2316781.33</v>
      </c>
      <c r="AE37" s="77">
        <v>1737585.9974999998</v>
      </c>
      <c r="AF37" s="194">
        <v>0.2775231672642518</v>
      </c>
      <c r="AG37" s="80">
        <v>0</v>
      </c>
      <c r="AH37" s="78">
        <v>0</v>
      </c>
      <c r="AI37" s="79">
        <v>7</v>
      </c>
      <c r="AJ37" s="77">
        <v>3137063.38</v>
      </c>
      <c r="AK37" s="77">
        <v>2352797.4899999998</v>
      </c>
      <c r="AL37" s="77">
        <v>2343429.2000000002</v>
      </c>
      <c r="AM37" s="77">
        <v>1757571.8699999999</v>
      </c>
      <c r="AN37" s="194">
        <v>0.37578331362256751</v>
      </c>
      <c r="AO37" s="79">
        <v>3</v>
      </c>
      <c r="AP37" s="77">
        <v>1498520.11</v>
      </c>
      <c r="AQ37" s="77">
        <v>1123890.05</v>
      </c>
      <c r="AR37" s="194">
        <v>0.17950509258306871</v>
      </c>
      <c r="AS37" s="215"/>
      <c r="AT37" s="215"/>
      <c r="AU37" s="215"/>
      <c r="AV37" s="215"/>
      <c r="AW37" s="215"/>
      <c r="AX37" s="215"/>
    </row>
    <row r="38" spans="1:50" x14ac:dyDescent="0.2">
      <c r="A38" s="169" t="s">
        <v>45</v>
      </c>
      <c r="B38" s="178">
        <v>0</v>
      </c>
      <c r="C38" s="102">
        <v>0</v>
      </c>
      <c r="D38" s="98">
        <v>0</v>
      </c>
      <c r="E38" s="98">
        <v>0</v>
      </c>
      <c r="F38" s="194">
        <v>0</v>
      </c>
      <c r="G38" s="100">
        <v>0</v>
      </c>
      <c r="H38" s="98">
        <v>0</v>
      </c>
      <c r="I38" s="98">
        <v>0</v>
      </c>
      <c r="J38" s="194" t="e">
        <v>#DIV/0!</v>
      </c>
      <c r="K38" s="100">
        <v>0</v>
      </c>
      <c r="L38" s="98">
        <v>0</v>
      </c>
      <c r="M38" s="103">
        <v>0</v>
      </c>
      <c r="N38" s="100">
        <v>0</v>
      </c>
      <c r="O38" s="98">
        <v>0</v>
      </c>
      <c r="P38" s="98">
        <v>0</v>
      </c>
      <c r="Q38" s="194" t="e">
        <f t="shared" si="3"/>
        <v>#DIV/0!</v>
      </c>
      <c r="R38" s="100">
        <v>0</v>
      </c>
      <c r="S38" s="98">
        <v>0</v>
      </c>
      <c r="T38" s="103">
        <v>0</v>
      </c>
      <c r="U38" s="100">
        <v>0</v>
      </c>
      <c r="V38" s="98">
        <v>0</v>
      </c>
      <c r="W38" s="103">
        <v>0</v>
      </c>
      <c r="X38" s="100">
        <v>0</v>
      </c>
      <c r="Y38" s="98">
        <v>0</v>
      </c>
      <c r="Z38" s="98">
        <v>0</v>
      </c>
      <c r="AA38" s="194" t="e">
        <f t="shared" si="1"/>
        <v>#DIV/0!</v>
      </c>
      <c r="AB38" s="100">
        <v>0</v>
      </c>
      <c r="AC38" s="101">
        <v>0</v>
      </c>
      <c r="AD38" s="98">
        <v>0</v>
      </c>
      <c r="AE38" s="98">
        <v>0</v>
      </c>
      <c r="AF38" s="194">
        <v>0</v>
      </c>
      <c r="AG38" s="101">
        <v>0</v>
      </c>
      <c r="AH38" s="103">
        <v>0</v>
      </c>
      <c r="AI38" s="100">
        <v>0</v>
      </c>
      <c r="AJ38" s="98">
        <v>0</v>
      </c>
      <c r="AK38" s="98">
        <v>0</v>
      </c>
      <c r="AL38" s="98">
        <v>0</v>
      </c>
      <c r="AM38" s="98">
        <v>0</v>
      </c>
      <c r="AN38" s="194" t="e">
        <v>#DIV/0!</v>
      </c>
      <c r="AO38" s="100">
        <v>0</v>
      </c>
      <c r="AP38" s="98">
        <v>0</v>
      </c>
      <c r="AQ38" s="98">
        <v>0</v>
      </c>
      <c r="AR38" s="194" t="e">
        <v>#DIV/0!</v>
      </c>
      <c r="AS38" s="215"/>
      <c r="AT38" s="215"/>
      <c r="AU38" s="215"/>
      <c r="AV38" s="215"/>
      <c r="AW38" s="215"/>
      <c r="AX38" s="215"/>
    </row>
    <row r="39" spans="1:50" ht="13.5" thickBot="1" x14ac:dyDescent="0.25">
      <c r="A39" s="169" t="s">
        <v>228</v>
      </c>
      <c r="B39" s="178">
        <v>66120000.000000007</v>
      </c>
      <c r="C39" s="102">
        <v>0</v>
      </c>
      <c r="D39" s="98">
        <v>0</v>
      </c>
      <c r="E39" s="98">
        <v>0</v>
      </c>
      <c r="F39" s="194">
        <v>0</v>
      </c>
      <c r="G39" s="100">
        <v>0</v>
      </c>
      <c r="H39" s="98">
        <v>0</v>
      </c>
      <c r="I39" s="98">
        <v>0</v>
      </c>
      <c r="J39" s="194">
        <v>0</v>
      </c>
      <c r="K39" s="100">
        <v>0</v>
      </c>
      <c r="L39" s="98">
        <v>0</v>
      </c>
      <c r="M39" s="103">
        <v>0</v>
      </c>
      <c r="N39" s="100">
        <v>0</v>
      </c>
      <c r="O39" s="98">
        <v>0</v>
      </c>
      <c r="P39" s="98">
        <v>0</v>
      </c>
      <c r="Q39" s="194">
        <f t="shared" si="3"/>
        <v>0</v>
      </c>
      <c r="R39" s="100">
        <v>0</v>
      </c>
      <c r="S39" s="98">
        <v>0</v>
      </c>
      <c r="T39" s="103">
        <v>0</v>
      </c>
      <c r="U39" s="100">
        <v>0</v>
      </c>
      <c r="V39" s="98">
        <v>0</v>
      </c>
      <c r="W39" s="103">
        <v>0</v>
      </c>
      <c r="X39" s="100">
        <v>0</v>
      </c>
      <c r="Y39" s="98">
        <v>0</v>
      </c>
      <c r="Z39" s="98">
        <v>0</v>
      </c>
      <c r="AA39" s="194">
        <f t="shared" si="1"/>
        <v>0</v>
      </c>
      <c r="AB39" s="100">
        <v>0</v>
      </c>
      <c r="AC39" s="101">
        <v>0</v>
      </c>
      <c r="AD39" s="98">
        <v>0</v>
      </c>
      <c r="AE39" s="98">
        <v>0</v>
      </c>
      <c r="AF39" s="194">
        <v>0</v>
      </c>
      <c r="AG39" s="101">
        <v>0</v>
      </c>
      <c r="AH39" s="103">
        <v>0</v>
      </c>
      <c r="AI39" s="100">
        <v>0</v>
      </c>
      <c r="AJ39" s="98">
        <v>0</v>
      </c>
      <c r="AK39" s="98">
        <v>0</v>
      </c>
      <c r="AL39" s="98">
        <v>0</v>
      </c>
      <c r="AM39" s="98">
        <v>0</v>
      </c>
      <c r="AN39" s="194">
        <v>0</v>
      </c>
      <c r="AO39" s="100">
        <v>0</v>
      </c>
      <c r="AP39" s="98">
        <v>0</v>
      </c>
      <c r="AQ39" s="98">
        <v>0</v>
      </c>
      <c r="AR39" s="194">
        <v>0</v>
      </c>
      <c r="AS39" s="215"/>
      <c r="AT39" s="215"/>
      <c r="AU39" s="215"/>
      <c r="AV39" s="215"/>
      <c r="AW39" s="215"/>
      <c r="AX39" s="215"/>
    </row>
    <row r="40" spans="1:50" s="83" customFormat="1" ht="26.25" thickBot="1" x14ac:dyDescent="0.25">
      <c r="A40" s="165" t="s">
        <v>182</v>
      </c>
      <c r="B40" s="135">
        <f>B41+B44</f>
        <v>130655170.20721808</v>
      </c>
      <c r="C40" s="146">
        <v>55</v>
      </c>
      <c r="D40" s="147">
        <v>111197643.53</v>
      </c>
      <c r="E40" s="147">
        <v>87175910.358999997</v>
      </c>
      <c r="F40" s="195">
        <v>0.84354035855852438</v>
      </c>
      <c r="G40" s="146">
        <v>55</v>
      </c>
      <c r="H40" s="147">
        <v>111197643.53</v>
      </c>
      <c r="I40" s="147">
        <v>87175910.358999997</v>
      </c>
      <c r="J40" s="195">
        <v>0.84354035855852438</v>
      </c>
      <c r="K40" s="146">
        <v>3</v>
      </c>
      <c r="L40" s="147">
        <v>1073500</v>
      </c>
      <c r="M40" s="147">
        <v>966150</v>
      </c>
      <c r="N40" s="146">
        <v>50</v>
      </c>
      <c r="O40" s="147">
        <v>108170727.78999999</v>
      </c>
      <c r="P40" s="147">
        <v>84569304.960000008</v>
      </c>
      <c r="Q40" s="195">
        <f t="shared" ref="Q40" si="4">O40/B40</f>
        <v>0.82791004457337636</v>
      </c>
      <c r="R40" s="146">
        <v>1</v>
      </c>
      <c r="S40" s="147">
        <v>960000</v>
      </c>
      <c r="T40" s="147">
        <v>672000</v>
      </c>
      <c r="U40" s="146">
        <v>3</v>
      </c>
      <c r="V40" s="147">
        <v>591011.5</v>
      </c>
      <c r="W40" s="147">
        <v>531910.35</v>
      </c>
      <c r="X40" s="146">
        <v>49</v>
      </c>
      <c r="Y40" s="147">
        <v>106619716.28999999</v>
      </c>
      <c r="Z40" s="147">
        <v>83365394.609999985</v>
      </c>
      <c r="AA40" s="195">
        <f t="shared" si="1"/>
        <v>0.81603901415383684</v>
      </c>
      <c r="AB40" s="146">
        <v>45</v>
      </c>
      <c r="AC40" s="146">
        <v>93</v>
      </c>
      <c r="AD40" s="147">
        <v>40831034.789999999</v>
      </c>
      <c r="AE40" s="147">
        <v>34686669.642000005</v>
      </c>
      <c r="AF40" s="195">
        <v>0.30974240670648667</v>
      </c>
      <c r="AG40" s="146">
        <v>1</v>
      </c>
      <c r="AH40" s="147">
        <v>139922.82999999999</v>
      </c>
      <c r="AI40" s="146">
        <v>42</v>
      </c>
      <c r="AJ40" s="147">
        <v>47475647.5</v>
      </c>
      <c r="AK40" s="147">
        <v>39897010.840000004</v>
      </c>
      <c r="AL40" s="147">
        <v>4000000</v>
      </c>
      <c r="AM40" s="147">
        <v>3200000</v>
      </c>
      <c r="AN40" s="195">
        <v>0.36014814202554274</v>
      </c>
      <c r="AO40" s="146">
        <v>42</v>
      </c>
      <c r="AP40" s="147">
        <v>44220809.489999995</v>
      </c>
      <c r="AQ40" s="147">
        <v>37293140.43</v>
      </c>
      <c r="AR40" s="195">
        <v>0.33545708621854997</v>
      </c>
      <c r="AS40" s="215"/>
      <c r="AT40" s="215"/>
      <c r="AU40" s="215"/>
      <c r="AV40" s="215"/>
      <c r="AW40" s="215"/>
      <c r="AX40" s="215"/>
    </row>
    <row r="41" spans="1:50" s="82" customFormat="1" x14ac:dyDescent="0.2">
      <c r="A41" s="170" t="s">
        <v>47</v>
      </c>
      <c r="B41" s="175">
        <v>90098172.616841942</v>
      </c>
      <c r="C41" s="148">
        <v>52</v>
      </c>
      <c r="D41" s="153">
        <v>74131955.349999994</v>
      </c>
      <c r="E41" s="153">
        <v>57523359.814999998</v>
      </c>
      <c r="F41" s="194">
        <v>0.81410146669648742</v>
      </c>
      <c r="G41" s="156">
        <v>52</v>
      </c>
      <c r="H41" s="216">
        <v>74131955.349999994</v>
      </c>
      <c r="I41" s="216">
        <v>57523359.814999998</v>
      </c>
      <c r="J41" s="194">
        <v>0.81410146669648742</v>
      </c>
      <c r="K41" s="150">
        <v>3</v>
      </c>
      <c r="L41" s="149">
        <v>1073500</v>
      </c>
      <c r="M41" s="151">
        <v>966150</v>
      </c>
      <c r="N41" s="150">
        <v>47</v>
      </c>
      <c r="O41" s="154">
        <v>72276887.549999997</v>
      </c>
      <c r="P41" s="154">
        <v>55854232.780000001</v>
      </c>
      <c r="Q41" s="194">
        <f t="shared" si="3"/>
        <v>0.80220148145922954</v>
      </c>
      <c r="R41" s="150">
        <v>1</v>
      </c>
      <c r="S41" s="149">
        <v>960000</v>
      </c>
      <c r="T41" s="151">
        <v>672000</v>
      </c>
      <c r="U41" s="150">
        <v>3</v>
      </c>
      <c r="V41" s="149">
        <v>591011.5</v>
      </c>
      <c r="W41" s="151">
        <v>531910.35</v>
      </c>
      <c r="X41" s="150">
        <v>46</v>
      </c>
      <c r="Y41" s="154">
        <v>70725876.049999997</v>
      </c>
      <c r="Z41" s="154">
        <v>54650322.429999992</v>
      </c>
      <c r="AA41" s="194">
        <f t="shared" si="1"/>
        <v>0.78498679824255724</v>
      </c>
      <c r="AB41" s="150">
        <v>43</v>
      </c>
      <c r="AC41" s="150">
        <v>89</v>
      </c>
      <c r="AD41" s="154">
        <v>20244018.099999998</v>
      </c>
      <c r="AE41" s="154">
        <v>18217056.289999999</v>
      </c>
      <c r="AF41" s="194">
        <v>0.2223155284280551</v>
      </c>
      <c r="AG41" s="152">
        <v>1</v>
      </c>
      <c r="AH41" s="151">
        <v>139922.82999999999</v>
      </c>
      <c r="AI41" s="150">
        <v>39</v>
      </c>
      <c r="AJ41" s="154">
        <v>19190529.739999998</v>
      </c>
      <c r="AK41" s="154">
        <v>17268916.649999999</v>
      </c>
      <c r="AL41" s="154">
        <v>0</v>
      </c>
      <c r="AM41" s="154">
        <v>0</v>
      </c>
      <c r="AN41" s="194">
        <v>0.21074634190148284</v>
      </c>
      <c r="AO41" s="150">
        <v>39</v>
      </c>
      <c r="AP41" s="154">
        <v>19190529.739999998</v>
      </c>
      <c r="AQ41" s="154">
        <v>17268916.649999999</v>
      </c>
      <c r="AR41" s="194">
        <v>0.21074634190148284</v>
      </c>
      <c r="AS41" s="215"/>
      <c r="AT41" s="215"/>
      <c r="AU41" s="215"/>
      <c r="AV41" s="215"/>
      <c r="AW41" s="215"/>
      <c r="AX41" s="215"/>
    </row>
    <row r="42" spans="1:50" s="132" customFormat="1" ht="37.5" customHeight="1" outlineLevel="1" x14ac:dyDescent="0.2">
      <c r="A42" s="171" t="s">
        <v>48</v>
      </c>
      <c r="B42" s="177">
        <v>39721387.63607315</v>
      </c>
      <c r="C42" s="189">
        <v>49</v>
      </c>
      <c r="D42" s="190">
        <v>28154955.350000001</v>
      </c>
      <c r="E42" s="190">
        <v>25339459.815000001</v>
      </c>
      <c r="F42" s="194">
        <v>0.70359581913162628</v>
      </c>
      <c r="G42" s="117">
        <v>49</v>
      </c>
      <c r="H42" s="116">
        <v>28154955.350000001</v>
      </c>
      <c r="I42" s="116">
        <v>25339459.815000001</v>
      </c>
      <c r="J42" s="194">
        <v>0.70359581913162628</v>
      </c>
      <c r="K42" s="191">
        <v>3</v>
      </c>
      <c r="L42" s="190">
        <v>1073500</v>
      </c>
      <c r="M42" s="192">
        <v>966150</v>
      </c>
      <c r="N42" s="191">
        <v>44</v>
      </c>
      <c r="O42" s="190">
        <v>26302057.550000001</v>
      </c>
      <c r="P42" s="190">
        <v>23671851.779999997</v>
      </c>
      <c r="Q42" s="194">
        <f t="shared" si="3"/>
        <v>0.6621636129880234</v>
      </c>
      <c r="R42" s="191">
        <v>0</v>
      </c>
      <c r="S42" s="190">
        <v>0</v>
      </c>
      <c r="T42" s="192">
        <v>0</v>
      </c>
      <c r="U42" s="191">
        <v>3</v>
      </c>
      <c r="V42" s="190">
        <v>591011.5</v>
      </c>
      <c r="W42" s="192">
        <v>531910.35</v>
      </c>
      <c r="X42" s="191">
        <v>44</v>
      </c>
      <c r="Y42" s="190">
        <v>25711046.050000001</v>
      </c>
      <c r="Z42" s="190">
        <v>23139941.429999996</v>
      </c>
      <c r="AA42" s="194">
        <f t="shared" si="1"/>
        <v>0.64728468918468507</v>
      </c>
      <c r="AB42" s="191">
        <v>42</v>
      </c>
      <c r="AC42" s="193">
        <v>88</v>
      </c>
      <c r="AD42" s="190">
        <v>20231218.099999998</v>
      </c>
      <c r="AE42" s="190">
        <v>18208096.289999999</v>
      </c>
      <c r="AF42" s="194">
        <v>0.50558064447792073</v>
      </c>
      <c r="AG42" s="193">
        <v>1</v>
      </c>
      <c r="AH42" s="192">
        <v>139922.82999999999</v>
      </c>
      <c r="AI42" s="191">
        <v>38</v>
      </c>
      <c r="AJ42" s="190">
        <v>19177729.739999998</v>
      </c>
      <c r="AK42" s="190">
        <v>17259956.649999999</v>
      </c>
      <c r="AL42" s="190">
        <v>0</v>
      </c>
      <c r="AM42" s="190">
        <v>0</v>
      </c>
      <c r="AN42" s="194">
        <v>0.47925383996392124</v>
      </c>
      <c r="AO42" s="191">
        <v>38</v>
      </c>
      <c r="AP42" s="190">
        <v>19177729.739999998</v>
      </c>
      <c r="AQ42" s="190">
        <v>17259956.649999999</v>
      </c>
      <c r="AR42" s="194">
        <v>0.47925383996392124</v>
      </c>
      <c r="AS42" s="215"/>
      <c r="AT42" s="215"/>
      <c r="AU42" s="215"/>
      <c r="AV42" s="215"/>
      <c r="AW42" s="215"/>
      <c r="AX42" s="215"/>
    </row>
    <row r="43" spans="1:50" s="132" customFormat="1" outlineLevel="1" x14ac:dyDescent="0.2">
      <c r="A43" s="171" t="s">
        <v>49</v>
      </c>
      <c r="B43" s="177">
        <v>50376784.980768785</v>
      </c>
      <c r="C43" s="125">
        <v>3</v>
      </c>
      <c r="D43" s="126">
        <v>45977000</v>
      </c>
      <c r="E43" s="126">
        <v>32183899.999999996</v>
      </c>
      <c r="F43" s="194">
        <v>0.9007320089700932</v>
      </c>
      <c r="G43" s="122">
        <v>3</v>
      </c>
      <c r="H43" s="121">
        <v>45977000</v>
      </c>
      <c r="I43" s="121">
        <v>32183899.999999996</v>
      </c>
      <c r="J43" s="194">
        <v>0.9007320089700932</v>
      </c>
      <c r="K43" s="127">
        <v>0</v>
      </c>
      <c r="L43" s="126">
        <v>0</v>
      </c>
      <c r="M43" s="128">
        <v>0</v>
      </c>
      <c r="N43" s="127">
        <v>3</v>
      </c>
      <c r="O43" s="126">
        <v>45974830</v>
      </c>
      <c r="P43" s="126">
        <v>32182381</v>
      </c>
      <c r="Q43" s="194">
        <f t="shared" si="3"/>
        <v>0.91261937453036712</v>
      </c>
      <c r="R43" s="127">
        <v>1</v>
      </c>
      <c r="S43" s="126">
        <v>960000</v>
      </c>
      <c r="T43" s="128">
        <v>672000</v>
      </c>
      <c r="U43" s="127">
        <v>0</v>
      </c>
      <c r="V43" s="126">
        <v>0</v>
      </c>
      <c r="W43" s="128">
        <v>0</v>
      </c>
      <c r="X43" s="127">
        <v>2</v>
      </c>
      <c r="Y43" s="126">
        <v>45014830</v>
      </c>
      <c r="Z43" s="190">
        <v>31510381</v>
      </c>
      <c r="AA43" s="194">
        <f t="shared" si="1"/>
        <v>0.89356297781178973</v>
      </c>
      <c r="AB43" s="127">
        <v>1</v>
      </c>
      <c r="AC43" s="129">
        <v>1</v>
      </c>
      <c r="AD43" s="126">
        <v>12800</v>
      </c>
      <c r="AE43" s="126">
        <v>8960</v>
      </c>
      <c r="AF43" s="194">
        <v>2.5076385398823742E-4</v>
      </c>
      <c r="AG43" s="129">
        <v>0</v>
      </c>
      <c r="AH43" s="128">
        <v>0</v>
      </c>
      <c r="AI43" s="127">
        <v>1</v>
      </c>
      <c r="AJ43" s="126">
        <v>12800</v>
      </c>
      <c r="AK43" s="126">
        <v>8960</v>
      </c>
      <c r="AL43" s="126">
        <v>0</v>
      </c>
      <c r="AM43" s="126">
        <v>0</v>
      </c>
      <c r="AN43" s="194">
        <v>2.5076385398823742E-4</v>
      </c>
      <c r="AO43" s="127">
        <v>1</v>
      </c>
      <c r="AP43" s="126">
        <v>12800</v>
      </c>
      <c r="AQ43" s="126">
        <v>8960</v>
      </c>
      <c r="AR43" s="194">
        <v>2.5076385398823742E-4</v>
      </c>
      <c r="AS43" s="215"/>
      <c r="AT43" s="215"/>
      <c r="AU43" s="215"/>
      <c r="AV43" s="215"/>
      <c r="AW43" s="215"/>
      <c r="AX43" s="215"/>
    </row>
    <row r="44" spans="1:50" s="82" customFormat="1" ht="13.5" thickBot="1" x14ac:dyDescent="0.25">
      <c r="A44" s="172" t="s">
        <v>50</v>
      </c>
      <c r="B44" s="178">
        <v>40556997.590376139</v>
      </c>
      <c r="C44" s="125">
        <v>3</v>
      </c>
      <c r="D44" s="126">
        <v>37065688.18</v>
      </c>
      <c r="E44" s="126">
        <v>29652550.544</v>
      </c>
      <c r="F44" s="194">
        <v>0.90930392776463731</v>
      </c>
      <c r="G44" s="122">
        <v>3</v>
      </c>
      <c r="H44" s="121">
        <v>37065688.18</v>
      </c>
      <c r="I44" s="121">
        <v>29652550.544</v>
      </c>
      <c r="J44" s="194">
        <v>0.90930392776463731</v>
      </c>
      <c r="K44" s="127">
        <v>0</v>
      </c>
      <c r="L44" s="126">
        <v>0</v>
      </c>
      <c r="M44" s="128">
        <v>0</v>
      </c>
      <c r="N44" s="127">
        <v>3</v>
      </c>
      <c r="O44" s="126">
        <v>35893840.240000002</v>
      </c>
      <c r="P44" s="126">
        <v>28715072.18</v>
      </c>
      <c r="Q44" s="194">
        <f t="shared" si="3"/>
        <v>0.88502212620683074</v>
      </c>
      <c r="R44" s="127">
        <v>0</v>
      </c>
      <c r="S44" s="126">
        <v>0</v>
      </c>
      <c r="T44" s="128">
        <v>0</v>
      </c>
      <c r="U44" s="127">
        <v>0</v>
      </c>
      <c r="V44" s="126">
        <v>0</v>
      </c>
      <c r="W44" s="128">
        <v>0</v>
      </c>
      <c r="X44" s="127">
        <v>3</v>
      </c>
      <c r="Y44" s="126">
        <v>35893840.240000002</v>
      </c>
      <c r="Z44" s="126">
        <v>28715072.18</v>
      </c>
      <c r="AA44" s="194">
        <f t="shared" si="1"/>
        <v>0.88502212620683074</v>
      </c>
      <c r="AB44" s="127">
        <v>2</v>
      </c>
      <c r="AC44" s="129">
        <v>4</v>
      </c>
      <c r="AD44" s="126">
        <v>20587016.690000001</v>
      </c>
      <c r="AE44" s="126">
        <v>16469613.352000002</v>
      </c>
      <c r="AF44" s="194">
        <v>0.50504539525247638</v>
      </c>
      <c r="AG44" s="129">
        <v>0</v>
      </c>
      <c r="AH44" s="128">
        <v>0</v>
      </c>
      <c r="AI44" s="127">
        <v>3</v>
      </c>
      <c r="AJ44" s="126">
        <v>28285117.760000002</v>
      </c>
      <c r="AK44" s="126">
        <v>22628094.190000001</v>
      </c>
      <c r="AL44" s="126">
        <v>4000000</v>
      </c>
      <c r="AM44" s="126">
        <v>3200000</v>
      </c>
      <c r="AN44" s="194">
        <v>0.69389696885032448</v>
      </c>
      <c r="AO44" s="127">
        <v>3</v>
      </c>
      <c r="AP44" s="126">
        <v>25030279.75</v>
      </c>
      <c r="AQ44" s="126">
        <v>20024223.780000001</v>
      </c>
      <c r="AR44" s="194">
        <v>0.61404853942530158</v>
      </c>
      <c r="AS44" s="215"/>
      <c r="AT44" s="215"/>
      <c r="AU44" s="215"/>
      <c r="AV44" s="215"/>
      <c r="AW44" s="215"/>
      <c r="AX44" s="215"/>
    </row>
    <row r="45" spans="1:50" s="83" customFormat="1" ht="26.25" thickBot="1" x14ac:dyDescent="0.25">
      <c r="A45" s="165" t="s">
        <v>183</v>
      </c>
      <c r="B45" s="135">
        <f>SUM(B46:B48)</f>
        <v>410258617.99764705</v>
      </c>
      <c r="C45" s="146">
        <v>2940</v>
      </c>
      <c r="D45" s="147">
        <v>425340581.05999994</v>
      </c>
      <c r="E45" s="147">
        <v>361274514.54549998</v>
      </c>
      <c r="F45" s="195">
        <f>D45/B45</f>
        <v>1.0367620871341194</v>
      </c>
      <c r="G45" s="146">
        <v>2885</v>
      </c>
      <c r="H45" s="147">
        <v>418955589.5</v>
      </c>
      <c r="I45" s="147">
        <v>355847271.71950001</v>
      </c>
      <c r="J45" s="195">
        <f t="shared" ref="J45" si="5">H45/B45</f>
        <v>1.0211987539586622</v>
      </c>
      <c r="K45" s="146">
        <v>731</v>
      </c>
      <c r="L45" s="147">
        <v>106666811.51000001</v>
      </c>
      <c r="M45" s="147">
        <v>90666789.538000003</v>
      </c>
      <c r="N45" s="146">
        <v>1936</v>
      </c>
      <c r="O45" s="147">
        <v>280437186.09999996</v>
      </c>
      <c r="P45" s="147">
        <v>238371607.83199999</v>
      </c>
      <c r="Q45" s="195">
        <f t="shared" si="3"/>
        <v>0.68356196261941382</v>
      </c>
      <c r="R45" s="146">
        <v>110</v>
      </c>
      <c r="S45" s="147">
        <v>17603774.25</v>
      </c>
      <c r="T45" s="147">
        <v>14963208.09</v>
      </c>
      <c r="U45" s="146">
        <v>258</v>
      </c>
      <c r="V45" s="147">
        <v>3270262.39</v>
      </c>
      <c r="W45" s="147">
        <v>2779723.1459999997</v>
      </c>
      <c r="X45" s="146">
        <v>1826</v>
      </c>
      <c r="Y45" s="147">
        <v>259563149.45999998</v>
      </c>
      <c r="Z45" s="147">
        <v>220628676.59399998</v>
      </c>
      <c r="AA45" s="195">
        <f t="shared" si="1"/>
        <v>0.63268177211450716</v>
      </c>
      <c r="AB45" s="146">
        <v>1347</v>
      </c>
      <c r="AC45" s="146">
        <v>1456</v>
      </c>
      <c r="AD45" s="147">
        <v>190297005.44</v>
      </c>
      <c r="AE45" s="147">
        <v>161752454.18199998</v>
      </c>
      <c r="AF45" s="195">
        <f t="shared" ref="AF28:AF60" si="6">AD45/$B45</f>
        <v>0.46384645463094554</v>
      </c>
      <c r="AG45" s="146">
        <v>23</v>
      </c>
      <c r="AH45" s="147">
        <v>3797094.91</v>
      </c>
      <c r="AI45" s="146">
        <v>1418</v>
      </c>
      <c r="AJ45" s="147">
        <v>199792513.42999998</v>
      </c>
      <c r="AK45" s="147">
        <v>169823634.99499997</v>
      </c>
      <c r="AL45" s="147">
        <v>105308086</v>
      </c>
      <c r="AM45" s="147">
        <v>89511872.641000003</v>
      </c>
      <c r="AN45" s="195">
        <f t="shared" ref="AN8:AN60" si="7">AJ45/$B45</f>
        <v>0.48699163080383079</v>
      </c>
      <c r="AO45" s="146">
        <v>1120</v>
      </c>
      <c r="AP45" s="147">
        <v>152691944.96000001</v>
      </c>
      <c r="AQ45" s="147">
        <v>129788148.85999998</v>
      </c>
      <c r="AR45" s="195">
        <f t="shared" ref="AR8:AR60" si="8">AP45/$B45</f>
        <v>0.37218461297716293</v>
      </c>
      <c r="AS45" s="215"/>
      <c r="AT45" s="215"/>
      <c r="AU45" s="215"/>
      <c r="AV45" s="215"/>
      <c r="AW45" s="215"/>
      <c r="AX45" s="215"/>
    </row>
    <row r="46" spans="1:50" s="120" customFormat="1" x14ac:dyDescent="0.2">
      <c r="A46" s="166" t="s">
        <v>52</v>
      </c>
      <c r="B46" s="175">
        <v>109172.86597647058</v>
      </c>
      <c r="C46" s="209">
        <v>5</v>
      </c>
      <c r="D46" s="155">
        <v>99811</v>
      </c>
      <c r="E46" s="155">
        <v>84839.35</v>
      </c>
      <c r="F46" s="210">
        <f t="shared" ref="F41:F59" si="9">D46/B46</f>
        <v>0.91424731875694931</v>
      </c>
      <c r="G46" s="156">
        <v>5</v>
      </c>
      <c r="H46" s="155">
        <v>99811</v>
      </c>
      <c r="I46" s="155">
        <v>84839.35</v>
      </c>
      <c r="J46" s="210">
        <f t="shared" ref="J8:J60" si="10">H46/$B46</f>
        <v>0.91424731875694931</v>
      </c>
      <c r="K46" s="156">
        <v>0</v>
      </c>
      <c r="L46" s="155">
        <v>0</v>
      </c>
      <c r="M46" s="157">
        <v>0</v>
      </c>
      <c r="N46" s="156">
        <v>5</v>
      </c>
      <c r="O46" s="155">
        <v>99811</v>
      </c>
      <c r="P46" s="155">
        <v>84839.35</v>
      </c>
      <c r="Q46" s="210">
        <f t="shared" si="3"/>
        <v>0.91424731875694931</v>
      </c>
      <c r="R46" s="156">
        <v>0</v>
      </c>
      <c r="S46" s="155">
        <v>0</v>
      </c>
      <c r="T46" s="157">
        <v>0</v>
      </c>
      <c r="U46" s="156">
        <v>0</v>
      </c>
      <c r="V46" s="155">
        <v>0</v>
      </c>
      <c r="W46" s="157">
        <v>0</v>
      </c>
      <c r="X46" s="156">
        <v>5</v>
      </c>
      <c r="Y46" s="155">
        <v>99811</v>
      </c>
      <c r="Z46" s="155">
        <v>84839.35</v>
      </c>
      <c r="AA46" s="210">
        <f t="shared" si="1"/>
        <v>0.91424731875694931</v>
      </c>
      <c r="AB46" s="156">
        <v>5</v>
      </c>
      <c r="AC46" s="158">
        <v>5</v>
      </c>
      <c r="AD46" s="155">
        <v>99811</v>
      </c>
      <c r="AE46" s="155">
        <v>84839.35</v>
      </c>
      <c r="AF46" s="210">
        <f t="shared" si="6"/>
        <v>0.91424731875694931</v>
      </c>
      <c r="AG46" s="158">
        <v>0</v>
      </c>
      <c r="AH46" s="157">
        <v>0</v>
      </c>
      <c r="AI46" s="156">
        <v>5</v>
      </c>
      <c r="AJ46" s="155">
        <v>99811</v>
      </c>
      <c r="AK46" s="155">
        <v>84839.35</v>
      </c>
      <c r="AL46" s="155">
        <v>0</v>
      </c>
      <c r="AM46" s="155">
        <v>0</v>
      </c>
      <c r="AN46" s="210">
        <f t="shared" si="7"/>
        <v>0.91424731875694931</v>
      </c>
      <c r="AO46" s="156">
        <v>5</v>
      </c>
      <c r="AP46" s="155">
        <v>99811</v>
      </c>
      <c r="AQ46" s="155">
        <v>84839.35</v>
      </c>
      <c r="AR46" s="210">
        <f t="shared" si="8"/>
        <v>0.91424731875694931</v>
      </c>
      <c r="AS46" s="215"/>
      <c r="AT46" s="215"/>
      <c r="AU46" s="215"/>
      <c r="AV46" s="215"/>
      <c r="AW46" s="215"/>
      <c r="AX46" s="215"/>
    </row>
    <row r="47" spans="1:50" s="120" customFormat="1" x14ac:dyDescent="0.2">
      <c r="A47" s="167" t="s">
        <v>53</v>
      </c>
      <c r="B47" s="176">
        <v>397497489.05609411</v>
      </c>
      <c r="C47" s="211">
        <v>2861</v>
      </c>
      <c r="D47" s="116">
        <v>420254802.79999995</v>
      </c>
      <c r="E47" s="116">
        <v>356951603.06299996</v>
      </c>
      <c r="F47" s="210">
        <f t="shared" si="9"/>
        <v>1.0572514654066012</v>
      </c>
      <c r="G47" s="117">
        <v>2806</v>
      </c>
      <c r="H47" s="116">
        <v>413869811.24000001</v>
      </c>
      <c r="I47" s="116">
        <v>351524360.23699999</v>
      </c>
      <c r="J47" s="210">
        <f t="shared" si="10"/>
        <v>1.0411884920903123</v>
      </c>
      <c r="K47" s="117">
        <v>728</v>
      </c>
      <c r="L47" s="116">
        <v>106146811.51000001</v>
      </c>
      <c r="M47" s="118">
        <v>90224789.538000003</v>
      </c>
      <c r="N47" s="117">
        <v>1870</v>
      </c>
      <c r="O47" s="116">
        <v>276734771.82999998</v>
      </c>
      <c r="P47" s="116">
        <v>235224555.71199998</v>
      </c>
      <c r="Q47" s="210">
        <f t="shared" si="3"/>
        <v>0.69619250296936508</v>
      </c>
      <c r="R47" s="117">
        <v>109</v>
      </c>
      <c r="S47" s="116">
        <v>17548774.25</v>
      </c>
      <c r="T47" s="118">
        <v>14916458.09</v>
      </c>
      <c r="U47" s="117">
        <v>244</v>
      </c>
      <c r="V47" s="116">
        <v>3217469.5</v>
      </c>
      <c r="W47" s="118">
        <v>2734849.1859999998</v>
      </c>
      <c r="X47" s="117">
        <v>1761</v>
      </c>
      <c r="Y47" s="116">
        <v>255968528.07999998</v>
      </c>
      <c r="Z47" s="116">
        <v>217573248.43399999</v>
      </c>
      <c r="AA47" s="210">
        <f t="shared" si="1"/>
        <v>0.64395005032064034</v>
      </c>
      <c r="AB47" s="117">
        <v>1290</v>
      </c>
      <c r="AC47" s="119">
        <v>1398</v>
      </c>
      <c r="AD47" s="116">
        <v>187284535.30000001</v>
      </c>
      <c r="AE47" s="116">
        <v>159191854.57299998</v>
      </c>
      <c r="AF47" s="210">
        <f t="shared" si="6"/>
        <v>0.47115903988407526</v>
      </c>
      <c r="AG47" s="119">
        <v>23</v>
      </c>
      <c r="AH47" s="118">
        <v>3797094.91</v>
      </c>
      <c r="AI47" s="117">
        <v>1359</v>
      </c>
      <c r="AJ47" s="116">
        <v>196623067.42999998</v>
      </c>
      <c r="AK47" s="155">
        <v>167129605.92999998</v>
      </c>
      <c r="AL47" s="116">
        <v>103205268.09</v>
      </c>
      <c r="AM47" s="116">
        <v>87724477.420000002</v>
      </c>
      <c r="AN47" s="210">
        <f t="shared" si="7"/>
        <v>0.49465235087875709</v>
      </c>
      <c r="AO47" s="117">
        <v>1069</v>
      </c>
      <c r="AP47" s="116">
        <v>150017377.93000001</v>
      </c>
      <c r="AQ47" s="116">
        <v>127514766.89999999</v>
      </c>
      <c r="AR47" s="210">
        <f t="shared" si="8"/>
        <v>0.37740459263336334</v>
      </c>
      <c r="AS47" s="215"/>
      <c r="AT47" s="215"/>
      <c r="AU47" s="215"/>
      <c r="AV47" s="215"/>
      <c r="AW47" s="215"/>
      <c r="AX47" s="215"/>
    </row>
    <row r="48" spans="1:50" s="120" customFormat="1" ht="33.75" customHeight="1" thickBot="1" x14ac:dyDescent="0.25">
      <c r="A48" s="169" t="s">
        <v>54</v>
      </c>
      <c r="B48" s="178">
        <v>12651956.075576471</v>
      </c>
      <c r="C48" s="212">
        <v>74</v>
      </c>
      <c r="D48" s="121">
        <v>4985967.26</v>
      </c>
      <c r="E48" s="121">
        <v>4238072.1324999994</v>
      </c>
      <c r="F48" s="210">
        <f t="shared" si="9"/>
        <v>0.39408667167482403</v>
      </c>
      <c r="G48" s="122">
        <v>74</v>
      </c>
      <c r="H48" s="121">
        <v>4985967.26</v>
      </c>
      <c r="I48" s="121">
        <v>4238072.1324999994</v>
      </c>
      <c r="J48" s="210">
        <f t="shared" si="10"/>
        <v>0.39408667167482403</v>
      </c>
      <c r="K48" s="122">
        <v>3</v>
      </c>
      <c r="L48" s="121">
        <v>520000</v>
      </c>
      <c r="M48" s="123">
        <v>442000</v>
      </c>
      <c r="N48" s="122">
        <v>61</v>
      </c>
      <c r="O48" s="121">
        <v>3602603.27</v>
      </c>
      <c r="P48" s="121">
        <v>3062212.7699999996</v>
      </c>
      <c r="Q48" s="210">
        <f t="shared" si="3"/>
        <v>0.28474674180655118</v>
      </c>
      <c r="R48" s="122">
        <v>1</v>
      </c>
      <c r="S48" s="121">
        <v>55000</v>
      </c>
      <c r="T48" s="123">
        <v>46750</v>
      </c>
      <c r="U48" s="122">
        <v>14</v>
      </c>
      <c r="V48" s="121">
        <v>52792.89</v>
      </c>
      <c r="W48" s="123">
        <v>44873.959999999992</v>
      </c>
      <c r="X48" s="122">
        <v>60</v>
      </c>
      <c r="Y48" s="121">
        <v>3494810.38</v>
      </c>
      <c r="Z48" s="121">
        <v>2970588.81</v>
      </c>
      <c r="AA48" s="210">
        <f t="shared" si="1"/>
        <v>0.27622688216144181</v>
      </c>
      <c r="AB48" s="122">
        <v>52</v>
      </c>
      <c r="AC48" s="124">
        <v>53</v>
      </c>
      <c r="AD48" s="121">
        <v>2912659.14</v>
      </c>
      <c r="AE48" s="121">
        <v>2475760.2589999996</v>
      </c>
      <c r="AF48" s="210">
        <f t="shared" si="6"/>
        <v>0.230214136264877</v>
      </c>
      <c r="AG48" s="124">
        <v>0</v>
      </c>
      <c r="AH48" s="123">
        <v>0</v>
      </c>
      <c r="AI48" s="122">
        <v>54</v>
      </c>
      <c r="AJ48" s="121">
        <v>3069635</v>
      </c>
      <c r="AK48" s="121">
        <v>2609189.7149999999</v>
      </c>
      <c r="AL48" s="121">
        <v>2102817.91</v>
      </c>
      <c r="AM48" s="121">
        <v>1787395.2209999999</v>
      </c>
      <c r="AN48" s="210">
        <f t="shared" si="7"/>
        <v>0.24262137662062155</v>
      </c>
      <c r="AO48" s="122">
        <v>46</v>
      </c>
      <c r="AP48" s="121">
        <v>2574756.0299999998</v>
      </c>
      <c r="AQ48" s="121">
        <v>2188542.6099999994</v>
      </c>
      <c r="AR48" s="210">
        <f t="shared" si="8"/>
        <v>0.20350655777017343</v>
      </c>
      <c r="AS48" s="215"/>
      <c r="AT48" s="215"/>
      <c r="AU48" s="215"/>
      <c r="AV48" s="215"/>
      <c r="AW48" s="215"/>
      <c r="AX48" s="215"/>
    </row>
    <row r="49" spans="1:50" s="83" customFormat="1" ht="48" customHeight="1" thickBot="1" x14ac:dyDescent="0.25">
      <c r="A49" s="165" t="s">
        <v>184</v>
      </c>
      <c r="B49" s="135">
        <f>SUM(B50:B53)</f>
        <v>490920523.11989337</v>
      </c>
      <c r="C49" s="146">
        <v>266</v>
      </c>
      <c r="D49" s="147">
        <v>420391365.86000001</v>
      </c>
      <c r="E49" s="147">
        <v>315293524.39499998</v>
      </c>
      <c r="F49" s="195">
        <v>0.84651744541132945</v>
      </c>
      <c r="G49" s="146">
        <v>122</v>
      </c>
      <c r="H49" s="147">
        <v>220455047.19</v>
      </c>
      <c r="I49" s="147">
        <v>165341285.39249998</v>
      </c>
      <c r="J49" s="195">
        <v>0.44391740299790389</v>
      </c>
      <c r="K49" s="146">
        <v>80</v>
      </c>
      <c r="L49" s="147">
        <v>115843885.34</v>
      </c>
      <c r="M49" s="147">
        <v>86882914.004999995</v>
      </c>
      <c r="N49" s="146">
        <v>96</v>
      </c>
      <c r="O49" s="147">
        <v>152107707.75999999</v>
      </c>
      <c r="P49" s="147">
        <v>114080780.53</v>
      </c>
      <c r="Q49" s="195">
        <v>0.38837300755220727</v>
      </c>
      <c r="R49" s="146">
        <v>4</v>
      </c>
      <c r="S49" s="147">
        <v>1253031.04</v>
      </c>
      <c r="T49" s="147">
        <v>939773.28</v>
      </c>
      <c r="U49" s="146">
        <v>12</v>
      </c>
      <c r="V49" s="147">
        <v>817844.66</v>
      </c>
      <c r="W49" s="147">
        <v>613383.495</v>
      </c>
      <c r="X49" s="146">
        <v>92</v>
      </c>
      <c r="Y49" s="147">
        <v>150036832.06</v>
      </c>
      <c r="Z49" s="147">
        <v>112527623.755</v>
      </c>
      <c r="AA49" s="195">
        <f t="shared" si="1"/>
        <v>0.3056234665165094</v>
      </c>
      <c r="AB49" s="146">
        <v>80</v>
      </c>
      <c r="AC49" s="146">
        <v>108</v>
      </c>
      <c r="AD49" s="147">
        <v>78990147.049999997</v>
      </c>
      <c r="AE49" s="147">
        <v>59242610.287500001</v>
      </c>
      <c r="AF49" s="195">
        <v>0.15905782783298017</v>
      </c>
      <c r="AG49" s="146">
        <v>1</v>
      </c>
      <c r="AH49" s="147">
        <v>32938.699999999997</v>
      </c>
      <c r="AI49" s="146">
        <v>80</v>
      </c>
      <c r="AJ49" s="147">
        <v>88391234.039999992</v>
      </c>
      <c r="AK49" s="147">
        <v>66293425.200000003</v>
      </c>
      <c r="AL49" s="147">
        <v>41929375.829999998</v>
      </c>
      <c r="AM49" s="147">
        <v>31447031.780000001</v>
      </c>
      <c r="AN49" s="195">
        <v>0.17798824550838679</v>
      </c>
      <c r="AO49" s="146">
        <v>65</v>
      </c>
      <c r="AP49" s="147">
        <v>64669960.25</v>
      </c>
      <c r="AQ49" s="147">
        <v>48502469.840000004</v>
      </c>
      <c r="AR49" s="195">
        <v>0.13022210728255848</v>
      </c>
      <c r="AS49" s="215"/>
      <c r="AT49" s="215"/>
      <c r="AU49" s="215"/>
      <c r="AV49" s="215"/>
      <c r="AW49" s="215"/>
      <c r="AX49" s="215"/>
    </row>
    <row r="50" spans="1:50" x14ac:dyDescent="0.2">
      <c r="A50" s="166" t="s">
        <v>56</v>
      </c>
      <c r="B50" s="175">
        <v>77522366.867946669</v>
      </c>
      <c r="C50" s="140">
        <v>27</v>
      </c>
      <c r="D50" s="141">
        <v>38653978.300000004</v>
      </c>
      <c r="E50" s="141">
        <v>28990483.725000001</v>
      </c>
      <c r="F50" s="194">
        <v>0.49387826093187731</v>
      </c>
      <c r="G50" s="143">
        <v>23</v>
      </c>
      <c r="H50" s="141">
        <v>37875309.93999999</v>
      </c>
      <c r="I50" s="141">
        <v>28406482.454999991</v>
      </c>
      <c r="J50" s="194">
        <v>0.48392928821567222</v>
      </c>
      <c r="K50" s="143">
        <v>3</v>
      </c>
      <c r="L50" s="141">
        <v>608575.54</v>
      </c>
      <c r="M50" s="144">
        <v>456431.65499999997</v>
      </c>
      <c r="N50" s="143">
        <v>22</v>
      </c>
      <c r="O50" s="141">
        <v>30252265.310000002</v>
      </c>
      <c r="P50" s="141">
        <v>22689198.91</v>
      </c>
      <c r="Q50" s="194">
        <v>0.29024140720515473</v>
      </c>
      <c r="R50" s="143">
        <v>1</v>
      </c>
      <c r="S50" s="141">
        <v>34698.800000000003</v>
      </c>
      <c r="T50" s="144">
        <v>26024.1</v>
      </c>
      <c r="U50" s="143">
        <v>2</v>
      </c>
      <c r="V50" s="141">
        <v>300279.55</v>
      </c>
      <c r="W50" s="144">
        <v>225209.66249999998</v>
      </c>
      <c r="X50" s="143">
        <v>21</v>
      </c>
      <c r="Y50" s="141">
        <v>29917286.960000001</v>
      </c>
      <c r="Z50" s="141">
        <v>22437965.147500001</v>
      </c>
      <c r="AA50" s="194">
        <f t="shared" si="1"/>
        <v>0.38591813135635777</v>
      </c>
      <c r="AB50" s="143">
        <v>20</v>
      </c>
      <c r="AC50" s="145">
        <v>29</v>
      </c>
      <c r="AD50" s="141">
        <v>28862099.700000003</v>
      </c>
      <c r="AE50" s="141">
        <v>21646574.775000002</v>
      </c>
      <c r="AF50" s="194">
        <v>0.36876834503418909</v>
      </c>
      <c r="AG50" s="145">
        <v>1</v>
      </c>
      <c r="AH50" s="144">
        <v>32938.699999999997</v>
      </c>
      <c r="AI50" s="143">
        <v>16</v>
      </c>
      <c r="AJ50" s="141">
        <v>27770838.880000003</v>
      </c>
      <c r="AK50" s="141">
        <v>20828129.09</v>
      </c>
      <c r="AL50" s="141">
        <v>10434700.67</v>
      </c>
      <c r="AM50" s="141">
        <v>7826025.5</v>
      </c>
      <c r="AN50" s="194">
        <v>0.35482540772973331</v>
      </c>
      <c r="AO50" s="143">
        <v>14</v>
      </c>
      <c r="AP50" s="141">
        <v>21917524.350000001</v>
      </c>
      <c r="AQ50" s="141">
        <v>16438143.189999999</v>
      </c>
      <c r="AR50" s="194">
        <v>0.28003815612195532</v>
      </c>
      <c r="AS50" s="215"/>
      <c r="AT50" s="215"/>
      <c r="AU50" s="215"/>
      <c r="AV50" s="215"/>
      <c r="AW50" s="215"/>
      <c r="AX50" s="215"/>
    </row>
    <row r="51" spans="1:50" x14ac:dyDescent="0.2">
      <c r="A51" s="167" t="s">
        <v>57</v>
      </c>
      <c r="B51" s="176">
        <v>11059680.816000002</v>
      </c>
      <c r="C51" s="76">
        <v>0</v>
      </c>
      <c r="D51" s="77">
        <v>0</v>
      </c>
      <c r="E51" s="77">
        <v>0</v>
      </c>
      <c r="F51" s="194">
        <v>0</v>
      </c>
      <c r="G51" s="79">
        <v>0</v>
      </c>
      <c r="H51" s="77">
        <v>0</v>
      </c>
      <c r="I51" s="77">
        <v>0</v>
      </c>
      <c r="J51" s="194">
        <v>0</v>
      </c>
      <c r="K51" s="79">
        <v>0</v>
      </c>
      <c r="L51" s="77">
        <v>0</v>
      </c>
      <c r="M51" s="78">
        <v>0</v>
      </c>
      <c r="N51" s="79">
        <v>0</v>
      </c>
      <c r="O51" s="77">
        <v>0</v>
      </c>
      <c r="P51" s="77">
        <v>0</v>
      </c>
      <c r="Q51" s="194">
        <v>0</v>
      </c>
      <c r="R51" s="79">
        <v>0</v>
      </c>
      <c r="S51" s="77">
        <v>0</v>
      </c>
      <c r="T51" s="78">
        <v>0</v>
      </c>
      <c r="U51" s="79">
        <v>0</v>
      </c>
      <c r="V51" s="77">
        <v>0</v>
      </c>
      <c r="W51" s="78">
        <v>0</v>
      </c>
      <c r="X51" s="79">
        <v>0</v>
      </c>
      <c r="Y51" s="77">
        <v>0</v>
      </c>
      <c r="Z51" s="77">
        <v>0</v>
      </c>
      <c r="AA51" s="194">
        <f t="shared" si="1"/>
        <v>0</v>
      </c>
      <c r="AB51" s="79">
        <v>0</v>
      </c>
      <c r="AC51" s="80">
        <v>0</v>
      </c>
      <c r="AD51" s="77">
        <v>0</v>
      </c>
      <c r="AE51" s="77">
        <v>0</v>
      </c>
      <c r="AF51" s="194">
        <v>0</v>
      </c>
      <c r="AG51" s="80">
        <v>0</v>
      </c>
      <c r="AH51" s="78">
        <v>0</v>
      </c>
      <c r="AI51" s="79">
        <v>0</v>
      </c>
      <c r="AJ51" s="77">
        <v>0</v>
      </c>
      <c r="AK51" s="77">
        <v>0</v>
      </c>
      <c r="AL51" s="77">
        <v>0</v>
      </c>
      <c r="AM51" s="77">
        <v>0</v>
      </c>
      <c r="AN51" s="194">
        <v>0</v>
      </c>
      <c r="AO51" s="79">
        <v>0</v>
      </c>
      <c r="AP51" s="77">
        <v>0</v>
      </c>
      <c r="AQ51" s="77">
        <v>0</v>
      </c>
      <c r="AR51" s="194">
        <v>0</v>
      </c>
      <c r="AS51" s="215"/>
      <c r="AT51" s="215"/>
      <c r="AU51" s="215"/>
      <c r="AV51" s="215"/>
      <c r="AW51" s="215"/>
      <c r="AX51" s="215"/>
    </row>
    <row r="52" spans="1:50" x14ac:dyDescent="0.2">
      <c r="A52" s="167" t="s">
        <v>58</v>
      </c>
      <c r="B52" s="176">
        <v>80375811.337813333</v>
      </c>
      <c r="C52" s="76">
        <v>35</v>
      </c>
      <c r="D52" s="77">
        <v>76494294.540000007</v>
      </c>
      <c r="E52" s="77">
        <v>57370720.905000001</v>
      </c>
      <c r="F52" s="194">
        <v>0.94064378785785496</v>
      </c>
      <c r="G52" s="79">
        <v>25</v>
      </c>
      <c r="H52" s="77">
        <v>69643533.709999993</v>
      </c>
      <c r="I52" s="77">
        <v>52232650.282499999</v>
      </c>
      <c r="J52" s="194">
        <v>0.85640056873162718</v>
      </c>
      <c r="K52" s="79">
        <v>9</v>
      </c>
      <c r="L52" s="77">
        <v>6820760.8300000001</v>
      </c>
      <c r="M52" s="78">
        <v>5115570.6225000005</v>
      </c>
      <c r="N52" s="79">
        <v>18</v>
      </c>
      <c r="O52" s="77">
        <v>53345176.239999995</v>
      </c>
      <c r="P52" s="77">
        <v>40008882.109999999</v>
      </c>
      <c r="Q52" s="194">
        <v>0.51140212269728247</v>
      </c>
      <c r="R52" s="79">
        <v>1</v>
      </c>
      <c r="S52" s="77">
        <v>30000</v>
      </c>
      <c r="T52" s="78">
        <v>22500</v>
      </c>
      <c r="U52" s="79">
        <v>1</v>
      </c>
      <c r="V52" s="77">
        <v>152632.85</v>
      </c>
      <c r="W52" s="78">
        <v>114474.63750000001</v>
      </c>
      <c r="X52" s="79">
        <v>17</v>
      </c>
      <c r="Y52" s="77">
        <v>53162543.390000001</v>
      </c>
      <c r="Z52" s="77">
        <v>39871907.472499996</v>
      </c>
      <c r="AA52" s="194">
        <f t="shared" si="1"/>
        <v>0.6614246563131031</v>
      </c>
      <c r="AB52" s="79">
        <v>10</v>
      </c>
      <c r="AC52" s="80">
        <v>13</v>
      </c>
      <c r="AD52" s="77">
        <v>10483379.690000001</v>
      </c>
      <c r="AE52" s="77">
        <v>7862534.7675000001</v>
      </c>
      <c r="AF52" s="194">
        <v>0.12891322209654704</v>
      </c>
      <c r="AG52" s="80">
        <v>0</v>
      </c>
      <c r="AH52" s="78">
        <v>0</v>
      </c>
      <c r="AI52" s="79">
        <v>14</v>
      </c>
      <c r="AJ52" s="77">
        <v>19764669.59</v>
      </c>
      <c r="AK52" s="77">
        <v>14823502.15</v>
      </c>
      <c r="AL52" s="77">
        <v>19112552.59</v>
      </c>
      <c r="AM52" s="77">
        <v>14334414.41</v>
      </c>
      <c r="AN52" s="194">
        <v>0.24304444901017785</v>
      </c>
      <c r="AO52" s="79">
        <v>8</v>
      </c>
      <c r="AP52" s="77">
        <v>9997009.1999999993</v>
      </c>
      <c r="AQ52" s="77">
        <v>7497756.8399999999</v>
      </c>
      <c r="AR52" s="194">
        <v>0.12293236584096515</v>
      </c>
      <c r="AS52" s="215"/>
      <c r="AT52" s="215"/>
      <c r="AU52" s="215"/>
      <c r="AV52" s="215"/>
      <c r="AW52" s="215"/>
      <c r="AX52" s="215"/>
    </row>
    <row r="53" spans="1:50" ht="26.25" thickBot="1" x14ac:dyDescent="0.25">
      <c r="A53" s="169" t="s">
        <v>59</v>
      </c>
      <c r="B53" s="178">
        <v>321962664.09813339</v>
      </c>
      <c r="C53" s="102">
        <v>204</v>
      </c>
      <c r="D53" s="98">
        <v>305243093.01999998</v>
      </c>
      <c r="E53" s="98">
        <v>228932319.76499999</v>
      </c>
      <c r="F53" s="194">
        <v>0.93684827425804262</v>
      </c>
      <c r="G53" s="100">
        <v>74</v>
      </c>
      <c r="H53" s="98">
        <v>112936203.54000002</v>
      </c>
      <c r="I53" s="98">
        <v>84702152.655000016</v>
      </c>
      <c r="J53" s="194">
        <v>0.34662238002145923</v>
      </c>
      <c r="K53" s="100">
        <v>68</v>
      </c>
      <c r="L53" s="98">
        <v>108414548.97</v>
      </c>
      <c r="M53" s="103">
        <v>81310911.727499992</v>
      </c>
      <c r="N53" s="100">
        <v>56</v>
      </c>
      <c r="O53" s="98">
        <v>68510266.209999993</v>
      </c>
      <c r="P53" s="98">
        <v>51382699.509999998</v>
      </c>
      <c r="Q53" s="194">
        <v>0.41557156083190439</v>
      </c>
      <c r="R53" s="100">
        <v>2</v>
      </c>
      <c r="S53" s="98">
        <v>1188332.24</v>
      </c>
      <c r="T53" s="103">
        <v>891249.18</v>
      </c>
      <c r="U53" s="100">
        <v>9</v>
      </c>
      <c r="V53" s="98">
        <v>364932.26</v>
      </c>
      <c r="W53" s="103">
        <v>273699.19500000001</v>
      </c>
      <c r="X53" s="100">
        <v>54</v>
      </c>
      <c r="Y53" s="98">
        <v>66957001.710000001</v>
      </c>
      <c r="Z53" s="98">
        <v>50217751.134999998</v>
      </c>
      <c r="AA53" s="194">
        <f t="shared" si="1"/>
        <v>0.20796511265539683</v>
      </c>
      <c r="AB53" s="100">
        <v>50</v>
      </c>
      <c r="AC53" s="101">
        <v>66</v>
      </c>
      <c r="AD53" s="98">
        <v>39644667.659999996</v>
      </c>
      <c r="AE53" s="98">
        <v>29733500.744999997</v>
      </c>
      <c r="AF53" s="194">
        <v>0.12167691695605735</v>
      </c>
      <c r="AG53" s="101">
        <v>0</v>
      </c>
      <c r="AH53" s="103">
        <v>0</v>
      </c>
      <c r="AI53" s="100">
        <v>50</v>
      </c>
      <c r="AJ53" s="98">
        <v>40855725.57</v>
      </c>
      <c r="AK53" s="98">
        <v>30641793.960000001</v>
      </c>
      <c r="AL53" s="98">
        <v>12382122.57</v>
      </c>
      <c r="AM53" s="98">
        <v>9286591.8699999992</v>
      </c>
      <c r="AN53" s="194">
        <v>0.12539388071037141</v>
      </c>
      <c r="AO53" s="100">
        <v>43</v>
      </c>
      <c r="AP53" s="98">
        <v>32755426.699999999</v>
      </c>
      <c r="AQ53" s="98">
        <v>24566569.809999999</v>
      </c>
      <c r="AR53" s="194">
        <v>0.10053254497218111</v>
      </c>
      <c r="AS53" s="215"/>
      <c r="AT53" s="215"/>
      <c r="AU53" s="215"/>
      <c r="AV53" s="215"/>
      <c r="AW53" s="215"/>
      <c r="AX53" s="215"/>
    </row>
    <row r="54" spans="1:50" s="83" customFormat="1" ht="26.25" thickBot="1" x14ac:dyDescent="0.25">
      <c r="A54" s="165" t="s">
        <v>185</v>
      </c>
      <c r="B54" s="135">
        <f>SUM(B55:B57)</f>
        <v>1146068.0345092765</v>
      </c>
      <c r="C54" s="146">
        <v>10</v>
      </c>
      <c r="D54" s="147">
        <v>3660935.08</v>
      </c>
      <c r="E54" s="147">
        <v>2745701.31</v>
      </c>
      <c r="F54" s="195">
        <v>3.1525762461323148</v>
      </c>
      <c r="G54" s="146">
        <v>1</v>
      </c>
      <c r="H54" s="147">
        <v>1129660.8400000001</v>
      </c>
      <c r="I54" s="147">
        <v>847245.63000000012</v>
      </c>
      <c r="J54" s="195">
        <v>0.97279570725681308</v>
      </c>
      <c r="K54" s="146">
        <v>9</v>
      </c>
      <c r="L54" s="147">
        <v>2531274.2400000002</v>
      </c>
      <c r="M54" s="147">
        <v>1898455.68</v>
      </c>
      <c r="N54" s="146">
        <v>1</v>
      </c>
      <c r="O54" s="147">
        <v>1127820.8400000001</v>
      </c>
      <c r="P54" s="147">
        <v>845865.63</v>
      </c>
      <c r="Q54" s="195">
        <v>0</v>
      </c>
      <c r="R54" s="146">
        <v>0</v>
      </c>
      <c r="S54" s="147">
        <v>0</v>
      </c>
      <c r="T54" s="147">
        <v>0</v>
      </c>
      <c r="U54" s="146">
        <v>0</v>
      </c>
      <c r="V54" s="147">
        <v>0</v>
      </c>
      <c r="W54" s="147">
        <v>0</v>
      </c>
      <c r="X54" s="146">
        <v>1</v>
      </c>
      <c r="Y54" s="147">
        <v>1127820.8400000001</v>
      </c>
      <c r="Z54" s="147">
        <v>845865.63000000012</v>
      </c>
      <c r="AA54" s="195">
        <f t="shared" si="1"/>
        <v>0.98407843691662733</v>
      </c>
      <c r="AB54" s="146">
        <v>0</v>
      </c>
      <c r="AC54" s="146">
        <v>0</v>
      </c>
      <c r="AD54" s="147">
        <v>0</v>
      </c>
      <c r="AE54" s="147">
        <v>0</v>
      </c>
      <c r="AF54" s="195">
        <v>0</v>
      </c>
      <c r="AG54" s="146">
        <v>0</v>
      </c>
      <c r="AH54" s="147">
        <v>0</v>
      </c>
      <c r="AI54" s="146">
        <v>0</v>
      </c>
      <c r="AJ54" s="147">
        <v>0</v>
      </c>
      <c r="AK54" s="147">
        <v>0</v>
      </c>
      <c r="AL54" s="147">
        <v>0</v>
      </c>
      <c r="AM54" s="147">
        <v>0</v>
      </c>
      <c r="AN54" s="195">
        <v>0</v>
      </c>
      <c r="AO54" s="146">
        <v>0</v>
      </c>
      <c r="AP54" s="147">
        <v>0</v>
      </c>
      <c r="AQ54" s="147">
        <v>0</v>
      </c>
      <c r="AR54" s="195">
        <v>0</v>
      </c>
      <c r="AS54" s="215"/>
      <c r="AT54" s="215"/>
      <c r="AU54" s="215"/>
      <c r="AV54" s="215"/>
      <c r="AW54" s="215"/>
      <c r="AX54" s="215"/>
    </row>
    <row r="55" spans="1:50" x14ac:dyDescent="0.2">
      <c r="A55" s="166" t="s">
        <v>61</v>
      </c>
      <c r="B55" s="175">
        <v>1146068.0345092765</v>
      </c>
      <c r="C55" s="140">
        <v>4</v>
      </c>
      <c r="D55" s="141">
        <v>3030195.58</v>
      </c>
      <c r="E55" s="141">
        <v>2272646.6850000001</v>
      </c>
      <c r="F55" s="194">
        <v>2.6094214723532145</v>
      </c>
      <c r="G55" s="143">
        <v>1</v>
      </c>
      <c r="H55" s="141">
        <v>1129660.8400000001</v>
      </c>
      <c r="I55" s="141">
        <v>847245.63000000012</v>
      </c>
      <c r="J55" s="194">
        <v>0.97279570725681308</v>
      </c>
      <c r="K55" s="143">
        <v>3</v>
      </c>
      <c r="L55" s="141">
        <v>1900534.74</v>
      </c>
      <c r="M55" s="144">
        <v>1425401.0549999999</v>
      </c>
      <c r="N55" s="143">
        <v>1</v>
      </c>
      <c r="O55" s="141">
        <v>1127820.8400000001</v>
      </c>
      <c r="P55" s="141">
        <v>845865.63</v>
      </c>
      <c r="Q55" s="194">
        <v>0</v>
      </c>
      <c r="R55" s="143">
        <v>0</v>
      </c>
      <c r="S55" s="141">
        <v>0</v>
      </c>
      <c r="T55" s="144">
        <v>0</v>
      </c>
      <c r="U55" s="143">
        <v>0</v>
      </c>
      <c r="V55" s="141">
        <v>0</v>
      </c>
      <c r="W55" s="144">
        <v>0</v>
      </c>
      <c r="X55" s="143">
        <v>1</v>
      </c>
      <c r="Y55" s="141">
        <v>1127820.8400000001</v>
      </c>
      <c r="Z55" s="141">
        <v>845865.63000000012</v>
      </c>
      <c r="AA55" s="194">
        <f t="shared" si="1"/>
        <v>0.98407843691662733</v>
      </c>
      <c r="AB55" s="143">
        <v>0</v>
      </c>
      <c r="AC55" s="145">
        <v>0</v>
      </c>
      <c r="AD55" s="141">
        <v>0</v>
      </c>
      <c r="AE55" s="141">
        <v>0</v>
      </c>
      <c r="AF55" s="194">
        <v>0</v>
      </c>
      <c r="AG55" s="145">
        <v>0</v>
      </c>
      <c r="AH55" s="144">
        <v>0</v>
      </c>
      <c r="AI55" s="159">
        <v>0</v>
      </c>
      <c r="AJ55" s="141">
        <v>0</v>
      </c>
      <c r="AK55" s="141">
        <v>0</v>
      </c>
      <c r="AL55" s="141">
        <v>0</v>
      </c>
      <c r="AM55" s="141">
        <v>0</v>
      </c>
      <c r="AN55" s="194">
        <v>0</v>
      </c>
      <c r="AO55" s="143">
        <v>0</v>
      </c>
      <c r="AP55" s="141">
        <v>0</v>
      </c>
      <c r="AQ55" s="141">
        <v>0</v>
      </c>
      <c r="AR55" s="194">
        <v>0</v>
      </c>
      <c r="AS55" s="215"/>
      <c r="AT55" s="215"/>
      <c r="AU55" s="215"/>
      <c r="AV55" s="215"/>
      <c r="AW55" s="215"/>
      <c r="AX55" s="215"/>
    </row>
    <row r="56" spans="1:50" ht="38.25" x14ac:dyDescent="0.2">
      <c r="A56" s="167" t="s">
        <v>62</v>
      </c>
      <c r="B56" s="176">
        <v>0</v>
      </c>
      <c r="C56" s="76">
        <v>3</v>
      </c>
      <c r="D56" s="77">
        <v>421000</v>
      </c>
      <c r="E56" s="77">
        <v>315750</v>
      </c>
      <c r="F56" s="194">
        <v>0</v>
      </c>
      <c r="G56" s="79">
        <v>0</v>
      </c>
      <c r="H56" s="77">
        <v>0</v>
      </c>
      <c r="I56" s="77">
        <v>0</v>
      </c>
      <c r="J56" s="194">
        <v>0</v>
      </c>
      <c r="K56" s="79">
        <v>3</v>
      </c>
      <c r="L56" s="77">
        <v>421000</v>
      </c>
      <c r="M56" s="78">
        <v>315750</v>
      </c>
      <c r="N56" s="79">
        <v>0</v>
      </c>
      <c r="O56" s="77">
        <v>0</v>
      </c>
      <c r="P56" s="77">
        <v>0</v>
      </c>
      <c r="Q56" s="194">
        <v>0</v>
      </c>
      <c r="R56" s="79">
        <v>0</v>
      </c>
      <c r="S56" s="77">
        <v>0</v>
      </c>
      <c r="T56" s="78">
        <v>0</v>
      </c>
      <c r="U56" s="79">
        <v>0</v>
      </c>
      <c r="V56" s="77">
        <v>0</v>
      </c>
      <c r="W56" s="78">
        <v>0</v>
      </c>
      <c r="X56" s="79">
        <v>0</v>
      </c>
      <c r="Y56" s="77">
        <v>0</v>
      </c>
      <c r="Z56" s="77">
        <v>0</v>
      </c>
      <c r="AA56" s="194">
        <v>0</v>
      </c>
      <c r="AB56" s="79">
        <v>0</v>
      </c>
      <c r="AC56" s="80">
        <v>0</v>
      </c>
      <c r="AD56" s="77">
        <v>0</v>
      </c>
      <c r="AE56" s="77">
        <v>0</v>
      </c>
      <c r="AF56" s="194">
        <v>0</v>
      </c>
      <c r="AG56" s="80">
        <v>0</v>
      </c>
      <c r="AH56" s="78">
        <v>0</v>
      </c>
      <c r="AI56" s="79">
        <v>0</v>
      </c>
      <c r="AJ56" s="77">
        <v>0</v>
      </c>
      <c r="AK56" s="77">
        <v>0</v>
      </c>
      <c r="AL56" s="77">
        <v>0</v>
      </c>
      <c r="AM56" s="77">
        <v>0</v>
      </c>
      <c r="AN56" s="194">
        <v>0</v>
      </c>
      <c r="AO56" s="79">
        <v>0</v>
      </c>
      <c r="AP56" s="77">
        <v>0</v>
      </c>
      <c r="AQ56" s="77">
        <v>0</v>
      </c>
      <c r="AR56" s="194">
        <v>0</v>
      </c>
      <c r="AS56" s="215"/>
      <c r="AT56" s="215"/>
      <c r="AU56" s="215"/>
      <c r="AV56" s="215"/>
      <c r="AW56" s="215"/>
      <c r="AX56" s="215"/>
    </row>
    <row r="57" spans="1:50" ht="26.25" thickBot="1" x14ac:dyDescent="0.25">
      <c r="A57" s="169" t="s">
        <v>63</v>
      </c>
      <c r="B57" s="178">
        <v>0</v>
      </c>
      <c r="C57" s="102">
        <v>3</v>
      </c>
      <c r="D57" s="98">
        <v>209739.5</v>
      </c>
      <c r="E57" s="98">
        <v>157304.625</v>
      </c>
      <c r="F57" s="194">
        <v>0</v>
      </c>
      <c r="G57" s="100">
        <v>0</v>
      </c>
      <c r="H57" s="98">
        <v>0</v>
      </c>
      <c r="I57" s="98">
        <v>0</v>
      </c>
      <c r="J57" s="194">
        <v>0</v>
      </c>
      <c r="K57" s="100">
        <v>3</v>
      </c>
      <c r="L57" s="98">
        <v>209739.5</v>
      </c>
      <c r="M57" s="103">
        <v>157304.625</v>
      </c>
      <c r="N57" s="100">
        <v>0</v>
      </c>
      <c r="O57" s="98">
        <v>0</v>
      </c>
      <c r="P57" s="98">
        <v>0</v>
      </c>
      <c r="Q57" s="194">
        <v>0</v>
      </c>
      <c r="R57" s="100">
        <v>0</v>
      </c>
      <c r="S57" s="98">
        <v>0</v>
      </c>
      <c r="T57" s="103">
        <v>0</v>
      </c>
      <c r="U57" s="100">
        <v>0</v>
      </c>
      <c r="V57" s="98">
        <v>0</v>
      </c>
      <c r="W57" s="103">
        <v>0</v>
      </c>
      <c r="X57" s="100">
        <v>0</v>
      </c>
      <c r="Y57" s="98">
        <v>0</v>
      </c>
      <c r="Z57" s="98">
        <v>0</v>
      </c>
      <c r="AA57" s="194">
        <v>0</v>
      </c>
      <c r="AB57" s="100">
        <v>0</v>
      </c>
      <c r="AC57" s="101">
        <v>0</v>
      </c>
      <c r="AD57" s="98">
        <v>0</v>
      </c>
      <c r="AE57" s="98">
        <v>0</v>
      </c>
      <c r="AF57" s="194">
        <v>0</v>
      </c>
      <c r="AG57" s="101">
        <v>0</v>
      </c>
      <c r="AH57" s="103">
        <v>0</v>
      </c>
      <c r="AI57" s="100">
        <v>0</v>
      </c>
      <c r="AJ57" s="98">
        <v>0</v>
      </c>
      <c r="AK57" s="98">
        <v>0</v>
      </c>
      <c r="AL57" s="98">
        <v>0</v>
      </c>
      <c r="AM57" s="98">
        <v>0</v>
      </c>
      <c r="AN57" s="194">
        <v>0</v>
      </c>
      <c r="AO57" s="100">
        <v>0</v>
      </c>
      <c r="AP57" s="98">
        <v>0</v>
      </c>
      <c r="AQ57" s="98">
        <v>0</v>
      </c>
      <c r="AR57" s="194">
        <v>0</v>
      </c>
      <c r="AS57" s="215"/>
      <c r="AT57" s="215"/>
      <c r="AU57" s="215"/>
      <c r="AV57" s="215"/>
      <c r="AW57" s="215"/>
      <c r="AX57" s="215"/>
    </row>
    <row r="58" spans="1:50" ht="13.5" thickBot="1" x14ac:dyDescent="0.25">
      <c r="A58" s="165" t="s">
        <v>186</v>
      </c>
      <c r="B58" s="135">
        <f>B59</f>
        <v>185683368.81525335</v>
      </c>
      <c r="C58" s="146">
        <v>116</v>
      </c>
      <c r="D58" s="147">
        <v>105447044.34999999</v>
      </c>
      <c r="E58" s="147">
        <v>79085283.262499988</v>
      </c>
      <c r="F58" s="195">
        <v>0.56324811442907519</v>
      </c>
      <c r="G58" s="146">
        <v>116</v>
      </c>
      <c r="H58" s="147">
        <v>105447044.34999999</v>
      </c>
      <c r="I58" s="147">
        <v>79085283.262499988</v>
      </c>
      <c r="J58" s="195">
        <v>0.56324811442907519</v>
      </c>
      <c r="K58" s="146">
        <v>2</v>
      </c>
      <c r="L58" s="147">
        <v>925216.38</v>
      </c>
      <c r="M58" s="147">
        <v>693912.28500000003</v>
      </c>
      <c r="N58" s="146">
        <v>94</v>
      </c>
      <c r="O58" s="147">
        <v>99457118.420000002</v>
      </c>
      <c r="P58" s="147">
        <v>74592838.5</v>
      </c>
      <c r="Q58" s="195">
        <v>0.50388266262078596</v>
      </c>
      <c r="R58" s="146">
        <v>0</v>
      </c>
      <c r="S58" s="147">
        <v>0</v>
      </c>
      <c r="T58" s="147">
        <v>0</v>
      </c>
      <c r="U58" s="146">
        <v>3</v>
      </c>
      <c r="V58" s="147">
        <v>131502.94</v>
      </c>
      <c r="W58" s="147">
        <v>98627.205000000002</v>
      </c>
      <c r="X58" s="146">
        <v>94</v>
      </c>
      <c r="Y58" s="147">
        <v>99325615.480000004</v>
      </c>
      <c r="Z58" s="147">
        <v>74494211.295000002</v>
      </c>
      <c r="AA58" s="195">
        <f t="shared" ref="J58:AR58" si="11">AA59</f>
        <v>0.53491928821489965</v>
      </c>
      <c r="AB58" s="146">
        <v>82</v>
      </c>
      <c r="AC58" s="146">
        <v>129</v>
      </c>
      <c r="AD58" s="147">
        <v>85930515.120000005</v>
      </c>
      <c r="AE58" s="147">
        <v>64447886.340000004</v>
      </c>
      <c r="AF58" s="195">
        <v>0.45900006881756794</v>
      </c>
      <c r="AG58" s="146">
        <v>0</v>
      </c>
      <c r="AH58" s="146">
        <v>0</v>
      </c>
      <c r="AI58" s="146">
        <v>77</v>
      </c>
      <c r="AJ58" s="147">
        <v>82933159.609999999</v>
      </c>
      <c r="AK58" s="147">
        <v>62199869.240000002</v>
      </c>
      <c r="AL58" s="146">
        <v>0</v>
      </c>
      <c r="AM58" s="146">
        <v>0</v>
      </c>
      <c r="AN58" s="195">
        <v>0.44298961684437232</v>
      </c>
      <c r="AO58" s="146">
        <v>77</v>
      </c>
      <c r="AP58" s="147">
        <v>82933159.609999999</v>
      </c>
      <c r="AQ58" s="147">
        <v>62199869.240000002</v>
      </c>
      <c r="AR58" s="195">
        <v>0.44298961684437232</v>
      </c>
      <c r="AS58" s="215"/>
      <c r="AT58" s="215"/>
      <c r="AU58" s="215"/>
      <c r="AV58" s="215"/>
      <c r="AW58" s="215"/>
      <c r="AX58" s="215"/>
    </row>
    <row r="59" spans="1:50" ht="13.5" thickBot="1" x14ac:dyDescent="0.25">
      <c r="A59" s="173" t="s">
        <v>64</v>
      </c>
      <c r="B59" s="179">
        <v>185683368.81525335</v>
      </c>
      <c r="C59" s="160">
        <v>116</v>
      </c>
      <c r="D59" s="161">
        <v>105447044.34999999</v>
      </c>
      <c r="E59" s="161">
        <v>79085283.262499988</v>
      </c>
      <c r="F59" s="194">
        <v>0.56324811442907519</v>
      </c>
      <c r="G59" s="217">
        <v>116</v>
      </c>
      <c r="H59" s="218">
        <v>105447044.34999999</v>
      </c>
      <c r="I59" s="218">
        <v>79085283.262499988</v>
      </c>
      <c r="J59" s="194">
        <v>0.56324811442907519</v>
      </c>
      <c r="K59" s="162">
        <v>2</v>
      </c>
      <c r="L59" s="161">
        <v>925216.38</v>
      </c>
      <c r="M59" s="163">
        <v>693912.28500000003</v>
      </c>
      <c r="N59" s="162">
        <v>94</v>
      </c>
      <c r="O59" s="161">
        <v>99457118.420000002</v>
      </c>
      <c r="P59" s="161">
        <v>74592838.5</v>
      </c>
      <c r="Q59" s="194">
        <v>0.50388266262078596</v>
      </c>
      <c r="R59" s="162">
        <v>0</v>
      </c>
      <c r="S59" s="161">
        <v>0</v>
      </c>
      <c r="T59" s="163">
        <v>0</v>
      </c>
      <c r="U59" s="162">
        <v>3</v>
      </c>
      <c r="V59" s="161">
        <v>131502.94</v>
      </c>
      <c r="W59" s="163">
        <v>98627.205000000002</v>
      </c>
      <c r="X59" s="162">
        <v>94</v>
      </c>
      <c r="Y59" s="161">
        <v>99325615.480000004</v>
      </c>
      <c r="Z59" s="161">
        <v>74494211.295000002</v>
      </c>
      <c r="AA59" s="194">
        <f t="shared" si="1"/>
        <v>0.53491928821489965</v>
      </c>
      <c r="AB59" s="162">
        <v>82</v>
      </c>
      <c r="AC59" s="164">
        <v>129</v>
      </c>
      <c r="AD59" s="161">
        <v>85930515.120000005</v>
      </c>
      <c r="AE59" s="161">
        <v>64447886.340000004</v>
      </c>
      <c r="AF59" s="194">
        <v>0.45900006881756794</v>
      </c>
      <c r="AG59" s="164">
        <v>0</v>
      </c>
      <c r="AH59" s="163">
        <v>0</v>
      </c>
      <c r="AI59" s="162">
        <v>77</v>
      </c>
      <c r="AJ59" s="161">
        <v>82933159.609999999</v>
      </c>
      <c r="AK59" s="161">
        <v>62199869.240000002</v>
      </c>
      <c r="AL59" s="161">
        <v>0</v>
      </c>
      <c r="AM59" s="161">
        <v>0</v>
      </c>
      <c r="AN59" s="194">
        <v>0.44298961684437232</v>
      </c>
      <c r="AO59" s="162">
        <v>77</v>
      </c>
      <c r="AP59" s="161">
        <v>82933159.609999999</v>
      </c>
      <c r="AQ59" s="161">
        <v>62199869.240000002</v>
      </c>
      <c r="AR59" s="194">
        <v>0.44298961684437232</v>
      </c>
      <c r="AS59" s="215"/>
      <c r="AT59" s="215"/>
      <c r="AU59" s="215"/>
      <c r="AV59" s="215"/>
      <c r="AW59" s="215"/>
      <c r="AX59" s="215"/>
    </row>
    <row r="60" spans="1:50" ht="13.5" thickBot="1" x14ac:dyDescent="0.25">
      <c r="A60" s="174" t="s">
        <v>65</v>
      </c>
      <c r="B60" s="135">
        <f>SUM(B6+B28+B40+B45+B49+B54+B58)</f>
        <v>3115189905.8600531</v>
      </c>
      <c r="C60" s="136">
        <f>SUM(C6+C28+C40+C45+C49+C54+C58)</f>
        <v>10703</v>
      </c>
      <c r="D60" s="137">
        <f>SUM(D6+D28+D40+D45+D49+D54+D58)</f>
        <v>3753335875.6000004</v>
      </c>
      <c r="E60" s="137">
        <f>SUM(E6+E28+E40+E45+E49+E54+E58)</f>
        <v>2803854319.2044997</v>
      </c>
      <c r="F60" s="195">
        <f>D60/B60</f>
        <v>1.2048497809201026</v>
      </c>
      <c r="G60" s="136">
        <f>SUM(G6+G28+G40+G45+G49+G54+G58)</f>
        <v>9518</v>
      </c>
      <c r="H60" s="138">
        <f>SUM(H6+H28+H40+H45+H49+H54+H58)</f>
        <v>2502432583.0699997</v>
      </c>
      <c r="I60" s="138">
        <f>SUM(I6+I28+I40+I45+I49+I54+I58)</f>
        <v>1865038350.651</v>
      </c>
      <c r="J60" s="195">
        <v>0.76246970392500302</v>
      </c>
      <c r="K60" s="136">
        <f t="shared" ref="K60:Z60" si="12">SUM(K6+K28+K40+K45+K49+K54+K58)</f>
        <v>1815</v>
      </c>
      <c r="L60" s="138">
        <f t="shared" si="12"/>
        <v>863820037.74000001</v>
      </c>
      <c r="M60" s="138">
        <f t="shared" si="12"/>
        <v>654453480.96299994</v>
      </c>
      <c r="N60" s="136">
        <f t="shared" si="12"/>
        <v>7470</v>
      </c>
      <c r="O60" s="138">
        <f t="shared" si="12"/>
        <v>1983061418.9099998</v>
      </c>
      <c r="P60" s="138">
        <f t="shared" si="12"/>
        <v>1466410992.6820002</v>
      </c>
      <c r="Q60" s="195">
        <f t="shared" si="3"/>
        <v>0.63657801894504695</v>
      </c>
      <c r="R60" s="136">
        <f t="shared" si="12"/>
        <v>180</v>
      </c>
      <c r="S60" s="138">
        <f t="shared" si="12"/>
        <v>228307668.28</v>
      </c>
      <c r="T60" s="138">
        <f t="shared" si="12"/>
        <v>171685673.41999999</v>
      </c>
      <c r="U60" s="136">
        <f t="shared" si="12"/>
        <v>426</v>
      </c>
      <c r="V60" s="138">
        <f t="shared" si="12"/>
        <v>8096126.6300000008</v>
      </c>
      <c r="W60" s="138">
        <f t="shared" si="12"/>
        <v>6487773.051</v>
      </c>
      <c r="X60" s="136">
        <f t="shared" si="12"/>
        <v>7290</v>
      </c>
      <c r="Y60" s="138">
        <f t="shared" si="12"/>
        <v>1746657623.9999998</v>
      </c>
      <c r="Z60" s="138">
        <f t="shared" si="12"/>
        <v>1288237546.2090001</v>
      </c>
      <c r="AA60" s="195">
        <f t="shared" si="1"/>
        <v>0.5606905764282053</v>
      </c>
      <c r="AB60" s="136">
        <f t="shared" ref="AB60:AE60" si="13">SUM(AB6+AB28+AB40+AB45+AB49+AB54+AB58)</f>
        <v>5299</v>
      </c>
      <c r="AC60" s="136">
        <f t="shared" si="13"/>
        <v>5601</v>
      </c>
      <c r="AD60" s="138">
        <f t="shared" si="13"/>
        <v>904535829.87</v>
      </c>
      <c r="AE60" s="214">
        <f t="shared" si="13"/>
        <v>652677198.81150007</v>
      </c>
      <c r="AF60" s="195">
        <v>0.26138299903266365</v>
      </c>
      <c r="AG60" s="136">
        <v>25</v>
      </c>
      <c r="AH60" s="138">
        <v>5704527.5300000003</v>
      </c>
      <c r="AI60" s="136">
        <f t="shared" ref="AG60:AM60" si="14">SUM(AI6+AI28+AI40+AI45+AI49+AI54+AI58)</f>
        <v>6516</v>
      </c>
      <c r="AJ60" s="137">
        <f t="shared" si="14"/>
        <v>1224381194.8999999</v>
      </c>
      <c r="AK60" s="137">
        <f t="shared" si="14"/>
        <v>891418065.98500013</v>
      </c>
      <c r="AL60" s="137">
        <f t="shared" si="14"/>
        <v>473736684.16999996</v>
      </c>
      <c r="AM60" s="137">
        <f t="shared" si="14"/>
        <v>366033320.051</v>
      </c>
      <c r="AN60" s="195">
        <f t="shared" si="7"/>
        <v>0.39303581222987055</v>
      </c>
      <c r="AO60" s="136">
        <f>SUM(AO6+AO28+AO40+AO45+AO49+AO54+AO58)</f>
        <v>5819</v>
      </c>
      <c r="AP60" s="138">
        <f>SUM(AP6+AP28+AP40+AP45+AP49+AP54+AP58)</f>
        <v>984697388.17000008</v>
      </c>
      <c r="AQ60" s="138">
        <f>SUM(AQ6+AQ28+AQ40+AQ45+AQ49+AQ54+AQ58)</f>
        <v>706782459.36000001</v>
      </c>
      <c r="AR60" s="195">
        <f t="shared" si="8"/>
        <v>0.31609546060664356</v>
      </c>
      <c r="AS60" s="215"/>
      <c r="AT60" s="215"/>
      <c r="AU60" s="215"/>
      <c r="AV60" s="215"/>
      <c r="AW60" s="215"/>
      <c r="AX60" s="215"/>
    </row>
    <row r="61" spans="1:50" ht="21" customHeight="1" x14ac:dyDescent="0.2">
      <c r="A61" s="63" t="s">
        <v>170</v>
      </c>
      <c r="B61" s="84"/>
      <c r="C61" s="85"/>
      <c r="D61" s="65"/>
      <c r="F61" s="85"/>
      <c r="G61" s="66"/>
      <c r="H61" s="66"/>
      <c r="I61" s="66"/>
      <c r="J61" s="66"/>
      <c r="K61" s="62"/>
      <c r="L61" s="62"/>
      <c r="M61" s="86"/>
      <c r="S61" s="63"/>
      <c r="Y61" s="89"/>
      <c r="Z61" s="89"/>
      <c r="AB61" s="82"/>
      <c r="AC61" s="82"/>
      <c r="AD61" s="64"/>
      <c r="AE61" s="82"/>
      <c r="AF61" s="82"/>
      <c r="AG61" s="82"/>
      <c r="AH61" s="64"/>
      <c r="AJ61" s="219"/>
      <c r="AK61" s="219"/>
      <c r="AL61" s="219"/>
      <c r="AM61" s="219"/>
      <c r="AN61" s="81"/>
      <c r="AO61" s="81"/>
      <c r="AP61" s="87"/>
      <c r="AQ61" s="87"/>
      <c r="AR61" s="81"/>
      <c r="AS61" s="215"/>
      <c r="AT61" s="215"/>
      <c r="AU61" s="215"/>
      <c r="AV61" s="215"/>
      <c r="AW61" s="215"/>
    </row>
    <row r="62" spans="1:50" ht="15.75" customHeight="1" x14ac:dyDescent="0.2">
      <c r="A62" s="63" t="s">
        <v>169</v>
      </c>
      <c r="B62" s="84"/>
      <c r="F62" s="88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5"/>
      <c r="AT62" s="215"/>
      <c r="AU62" s="215"/>
      <c r="AV62" s="215"/>
      <c r="AW62" s="215"/>
    </row>
    <row r="63" spans="1:50" ht="12" customHeight="1" x14ac:dyDescent="0.2">
      <c r="A63" s="63" t="s">
        <v>223</v>
      </c>
      <c r="B63" s="84"/>
      <c r="F63" s="88"/>
      <c r="G63" s="66"/>
      <c r="H63" s="66"/>
      <c r="I63" s="66"/>
      <c r="J63" s="66"/>
      <c r="K63" s="63"/>
      <c r="L63" s="67"/>
      <c r="Y63" s="87"/>
      <c r="Z63" s="8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7"/>
      <c r="AQ63" s="87"/>
      <c r="AR63" s="81"/>
      <c r="AS63" s="215"/>
      <c r="AT63" s="215"/>
      <c r="AU63" s="215"/>
      <c r="AV63" s="215"/>
      <c r="AW63" s="215"/>
    </row>
    <row r="64" spans="1:50" ht="15" customHeight="1" x14ac:dyDescent="0.2">
      <c r="A64" s="63" t="s">
        <v>222</v>
      </c>
      <c r="B64" s="84"/>
      <c r="F64" s="88"/>
      <c r="G64" s="66"/>
      <c r="H64" s="66"/>
      <c r="I64" s="66"/>
      <c r="J64" s="66"/>
      <c r="K64" s="63"/>
      <c r="L64" s="67"/>
      <c r="M64" s="67"/>
      <c r="Y64" s="87"/>
      <c r="Z64" s="87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7"/>
      <c r="AQ64" s="87"/>
      <c r="AR64" s="81"/>
      <c r="AS64" s="215"/>
      <c r="AT64" s="215"/>
      <c r="AU64" s="215"/>
      <c r="AV64" s="215"/>
      <c r="AW64" s="215"/>
    </row>
    <row r="65" spans="1:49" ht="12.75" customHeight="1" x14ac:dyDescent="0.2">
      <c r="A65" s="63" t="s">
        <v>220</v>
      </c>
      <c r="B65" s="84"/>
      <c r="F65" s="88"/>
      <c r="G65" s="66"/>
      <c r="H65" s="66"/>
      <c r="I65" s="66"/>
      <c r="J65" s="66"/>
      <c r="K65" s="63"/>
      <c r="L65" s="67"/>
      <c r="Y65" s="87"/>
      <c r="Z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  <c r="AS65" s="215"/>
      <c r="AT65" s="215"/>
      <c r="AU65" s="215"/>
      <c r="AV65" s="215"/>
      <c r="AW65" s="215"/>
    </row>
    <row r="66" spans="1:49" ht="24.75" customHeight="1" x14ac:dyDescent="0.2">
      <c r="A66" s="63"/>
      <c r="B66" s="84"/>
      <c r="D66" s="88"/>
      <c r="E66" s="88"/>
      <c r="F66" s="88"/>
      <c r="G66" s="66"/>
      <c r="H66" s="66"/>
      <c r="I66" s="66"/>
      <c r="J66" s="66"/>
      <c r="K66" s="63"/>
      <c r="L66" s="67"/>
      <c r="AB66" s="82"/>
      <c r="AC66" s="82"/>
      <c r="AD66" s="82"/>
      <c r="AE66" s="82"/>
      <c r="AF66" s="82"/>
      <c r="AG66" s="82"/>
      <c r="AH66" s="82"/>
      <c r="AI66" s="87"/>
      <c r="AJ66" s="213"/>
      <c r="AK66" s="213"/>
      <c r="AL66" s="213"/>
      <c r="AM66" s="213"/>
      <c r="AN66" s="81"/>
      <c r="AO66" s="81"/>
      <c r="AP66" s="87"/>
      <c r="AQ66" s="87"/>
      <c r="AR66" s="81"/>
    </row>
    <row r="67" spans="1:49" ht="26.25" customHeight="1" x14ac:dyDescent="0.2">
      <c r="A67" s="63"/>
      <c r="B67" s="84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</row>
    <row r="68" spans="1:49" x14ac:dyDescent="0.2">
      <c r="A68" s="63"/>
      <c r="B68" s="84"/>
      <c r="C68" s="85"/>
      <c r="D68" s="65"/>
      <c r="F68" s="85"/>
      <c r="G68" s="66"/>
      <c r="H68" s="66"/>
      <c r="I68" s="66"/>
      <c r="J68" s="66"/>
      <c r="K68" s="63"/>
      <c r="L68" s="67"/>
      <c r="M68" s="63"/>
      <c r="S68" s="8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9" x14ac:dyDescent="0.2">
      <c r="B69" s="84"/>
      <c r="C69" s="85"/>
      <c r="D69" s="65"/>
      <c r="F69" s="85"/>
      <c r="G69" s="66"/>
      <c r="H69" s="66"/>
      <c r="I69" s="66"/>
      <c r="J69" s="66"/>
      <c r="K69" s="63"/>
      <c r="L69" s="67"/>
      <c r="M69" s="63"/>
      <c r="S69" s="63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1:49" x14ac:dyDescent="0.2">
      <c r="F70" s="88"/>
      <c r="G70" s="66"/>
      <c r="H70" s="66"/>
      <c r="I70" s="66"/>
      <c r="J70" s="66"/>
      <c r="K70" s="63"/>
      <c r="L70" s="67"/>
      <c r="R70" s="67"/>
      <c r="S70" s="67"/>
      <c r="T70" s="87"/>
      <c r="U70" s="87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7"/>
      <c r="AQ70" s="87"/>
      <c r="AR70" s="81"/>
    </row>
    <row r="71" spans="1:49" x14ac:dyDescent="0.2">
      <c r="B71" s="84"/>
      <c r="F71" s="88"/>
      <c r="G71" s="66"/>
      <c r="H71" s="66"/>
      <c r="I71" s="66"/>
      <c r="J71" s="66"/>
      <c r="K71" s="63"/>
      <c r="L71" s="63"/>
      <c r="S71" s="67"/>
      <c r="T71" s="67"/>
      <c r="U71" s="6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9" x14ac:dyDescent="0.2">
      <c r="B72" s="84"/>
      <c r="F72" s="88"/>
      <c r="G72" s="66"/>
      <c r="H72" s="66"/>
      <c r="I72" s="66"/>
      <c r="J72" s="66"/>
      <c r="K72" s="63"/>
      <c r="L72" s="63"/>
      <c r="S72" s="87"/>
      <c r="T72" s="87"/>
      <c r="U72" s="87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9" x14ac:dyDescent="0.2">
      <c r="B73" s="84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</row>
    <row r="74" spans="1:49" x14ac:dyDescent="0.2">
      <c r="B74" s="84"/>
      <c r="F74" s="88"/>
      <c r="G74" s="66"/>
      <c r="H74" s="66"/>
      <c r="I74" s="66"/>
      <c r="J74" s="66"/>
      <c r="S74" s="87"/>
      <c r="T74" s="87"/>
      <c r="U74" s="8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9" x14ac:dyDescent="0.2">
      <c r="B75" s="84"/>
      <c r="F75" s="88"/>
      <c r="G75" s="66"/>
      <c r="H75" s="66"/>
      <c r="I75" s="66"/>
      <c r="J75" s="66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9" x14ac:dyDescent="0.2">
      <c r="B76" s="84"/>
      <c r="F76" s="88"/>
      <c r="G76" s="66"/>
      <c r="H76" s="66"/>
      <c r="I76" s="66"/>
      <c r="J76" s="66"/>
      <c r="S76" s="207"/>
      <c r="T76" s="207"/>
      <c r="U76" s="207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9" x14ac:dyDescent="0.2">
      <c r="B77" s="84"/>
      <c r="F77" s="88"/>
      <c r="G77" s="66"/>
      <c r="H77" s="66"/>
      <c r="I77" s="66"/>
      <c r="J77" s="66"/>
      <c r="X77" s="207"/>
      <c r="Y77" s="207"/>
      <c r="Z77" s="207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9" x14ac:dyDescent="0.2">
      <c r="B78" s="84"/>
      <c r="F78" s="88"/>
      <c r="G78" s="66"/>
      <c r="H78" s="66"/>
      <c r="I78" s="66"/>
      <c r="J78" s="66"/>
      <c r="S78" s="207"/>
      <c r="T78" s="207"/>
      <c r="U78" s="207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9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9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x14ac:dyDescent="0.2">
      <c r="B81" s="84"/>
      <c r="F81" s="88"/>
      <c r="G81" s="66"/>
      <c r="H81" s="66"/>
      <c r="I81" s="66"/>
      <c r="J81" s="66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  <c r="F82" s="88"/>
      <c r="G82" s="66"/>
      <c r="H82" s="66"/>
      <c r="I82" s="66"/>
      <c r="J82" s="66"/>
      <c r="AB82" s="82"/>
      <c r="AC82" s="82"/>
      <c r="AD82" s="82"/>
      <c r="AE82" s="82"/>
      <c r="AF82" s="82"/>
      <c r="AG82" s="82"/>
      <c r="AH82" s="82"/>
      <c r="AJ82" s="81"/>
      <c r="AK82" s="81"/>
      <c r="AL82" s="81"/>
      <c r="AM82" s="81"/>
      <c r="AN82" s="81"/>
      <c r="AO82" s="81"/>
      <c r="AP82" s="87"/>
      <c r="AQ82" s="87"/>
      <c r="AR82" s="81"/>
    </row>
    <row r="83" spans="2:44" x14ac:dyDescent="0.2">
      <c r="B83" s="84"/>
      <c r="F83" s="88"/>
      <c r="G83" s="66"/>
      <c r="H83" s="66"/>
      <c r="I83" s="66"/>
      <c r="J83" s="66"/>
      <c r="AB83" s="82"/>
      <c r="AC83" s="82"/>
      <c r="AD83" s="82"/>
      <c r="AE83" s="82"/>
      <c r="AF83" s="82"/>
      <c r="AG83" s="82"/>
      <c r="AH83" s="82"/>
      <c r="AJ83" s="81"/>
      <c r="AK83" s="81"/>
      <c r="AL83" s="81"/>
      <c r="AM83" s="81"/>
      <c r="AN83" s="81"/>
      <c r="AO83" s="81"/>
      <c r="AP83" s="87"/>
      <c r="AQ83" s="87"/>
      <c r="AR83" s="81"/>
    </row>
    <row r="84" spans="2:44" ht="18" x14ac:dyDescent="0.25">
      <c r="B84" s="84"/>
      <c r="F84" s="88"/>
      <c r="G84" s="66"/>
      <c r="H84" s="66"/>
      <c r="I84" s="66"/>
      <c r="J84" s="66"/>
      <c r="P84" s="208"/>
      <c r="AB84" s="82"/>
      <c r="AC84" s="82"/>
      <c r="AD84" s="82"/>
      <c r="AE84" s="82"/>
      <c r="AF84" s="82"/>
      <c r="AG84" s="82"/>
      <c r="AH84" s="82"/>
      <c r="AJ84" s="81"/>
      <c r="AK84" s="81"/>
      <c r="AL84" s="81"/>
      <c r="AM84" s="81"/>
      <c r="AN84" s="81"/>
      <c r="AO84" s="81"/>
      <c r="AP84" s="87"/>
      <c r="AQ84" s="87"/>
      <c r="AR84" s="81"/>
    </row>
    <row r="85" spans="2:44" x14ac:dyDescent="0.2">
      <c r="B85" s="84"/>
    </row>
    <row r="86" spans="2:44" x14ac:dyDescent="0.2">
      <c r="B86" s="84"/>
    </row>
    <row r="87" spans="2:44" x14ac:dyDescent="0.2">
      <c r="B87" s="84"/>
    </row>
    <row r="88" spans="2:44" x14ac:dyDescent="0.2">
      <c r="B88" s="84"/>
      <c r="P88" s="67"/>
    </row>
    <row r="89" spans="2:44" x14ac:dyDescent="0.2">
      <c r="B89" s="84"/>
    </row>
    <row r="90" spans="2:44" x14ac:dyDescent="0.2">
      <c r="B90" s="84"/>
    </row>
    <row r="91" spans="2:44" x14ac:dyDescent="0.2">
      <c r="B91" s="84"/>
    </row>
    <row r="92" spans="2:44" x14ac:dyDescent="0.2">
      <c r="B92" s="84"/>
    </row>
    <row r="93" spans="2:44" x14ac:dyDescent="0.2">
      <c r="B93" s="84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B1239" s="84"/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B1240" s="84"/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B1241" s="84"/>
      <c r="AJ1241" s="81"/>
      <c r="AK1241" s="81"/>
      <c r="AL1241" s="81"/>
      <c r="AM1241" s="81"/>
      <c r="AN1241" s="81"/>
      <c r="AO1241" s="81"/>
      <c r="AP1241" s="87"/>
      <c r="AQ1241" s="87"/>
      <c r="AR1241" s="81"/>
    </row>
    <row r="1242" spans="2:44" x14ac:dyDescent="0.2">
      <c r="AJ1242" s="81"/>
      <c r="AK1242" s="81"/>
      <c r="AL1242" s="81"/>
      <c r="AM1242" s="81"/>
      <c r="AN1242" s="81"/>
      <c r="AO1242" s="81"/>
      <c r="AP1242" s="87"/>
      <c r="AQ1242" s="87"/>
      <c r="AR1242" s="81"/>
    </row>
    <row r="1243" spans="2:44" x14ac:dyDescent="0.2">
      <c r="AJ1243" s="81"/>
      <c r="AK1243" s="81"/>
      <c r="AL1243" s="81"/>
      <c r="AM1243" s="81"/>
      <c r="AN1243" s="81"/>
      <c r="AO1243" s="81"/>
      <c r="AP1243" s="87"/>
      <c r="AQ1243" s="87"/>
      <c r="AR1243" s="81"/>
    </row>
    <row r="1244" spans="2:44" x14ac:dyDescent="0.2">
      <c r="AJ1244" s="81"/>
      <c r="AK1244" s="81"/>
      <c r="AL1244" s="81"/>
      <c r="AM1244" s="81"/>
      <c r="AN1244" s="81"/>
      <c r="AO1244" s="81"/>
      <c r="AP1244" s="87"/>
      <c r="AQ1244" s="87"/>
      <c r="AR1244" s="81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A40:AA55 AA6:AA19 AA22:AA38 AA58:AA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90" zoomScaleNormal="90" workbookViewId="0">
      <selection activeCell="O30" sqref="O30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7" t="s">
        <v>67</v>
      </c>
      <c r="B1" s="247" t="s">
        <v>68</v>
      </c>
      <c r="C1" s="247"/>
      <c r="D1" s="247" t="s">
        <v>201</v>
      </c>
      <c r="E1" s="247" t="s">
        <v>69</v>
      </c>
      <c r="F1" s="251" t="s">
        <v>70</v>
      </c>
      <c r="G1" s="252"/>
      <c r="H1" s="253"/>
      <c r="I1" s="254" t="s">
        <v>202</v>
      </c>
      <c r="J1" s="255"/>
      <c r="K1" s="256"/>
      <c r="L1" s="241" t="s">
        <v>203</v>
      </c>
      <c r="M1" s="242"/>
      <c r="N1" s="243"/>
      <c r="O1" s="244" t="s">
        <v>71</v>
      </c>
    </row>
    <row r="2" spans="1:15" ht="30.75" customHeight="1" thickBot="1" x14ac:dyDescent="0.25">
      <c r="A2" s="248"/>
      <c r="B2" s="249"/>
      <c r="C2" s="248"/>
      <c r="D2" s="250"/>
      <c r="E2" s="248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45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- 31 lipca 2020 r'!Z7</f>
        <v>6135577.9800000004</v>
      </c>
      <c r="G3" s="16">
        <f>F3/'Dane - 31 lipca 2020 r'!$B$3</f>
        <v>1391918.7794918329</v>
      </c>
      <c r="H3" s="17">
        <f>G3/E3</f>
        <v>0.94001565399181009</v>
      </c>
      <c r="I3" s="16">
        <f>'Dane - 31 lipca 2020 r'!AK7</f>
        <v>382500</v>
      </c>
      <c r="J3" s="16">
        <f>I3/'Dane - 31 lipca 2020 r'!$B$3</f>
        <v>86774.047186932847</v>
      </c>
      <c r="K3" s="17">
        <f>J3/E3</f>
        <v>5.8601812058114759E-2</v>
      </c>
      <c r="L3" s="16">
        <f>'Dane - 31 lipca 2020 r'!AQ7</f>
        <v>0</v>
      </c>
      <c r="M3" s="16">
        <f>L3/'Dane - 31 lipca 2020 r'!$B$3</f>
        <v>0</v>
      </c>
      <c r="N3" s="17">
        <f>M3/E3</f>
        <v>0</v>
      </c>
      <c r="O3" s="19">
        <f>'Dane - 31 lipca 2020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4794000</v>
      </c>
      <c r="E4" s="22">
        <v>3595500</v>
      </c>
      <c r="F4" s="22">
        <f>'Dane - 31 lipca 2020 r'!Z8</f>
        <v>11220785.4575</v>
      </c>
      <c r="G4" s="22">
        <f>F4/'Dane - 31 lipca 2020 r'!$B$3</f>
        <v>2545550.2399047185</v>
      </c>
      <c r="H4" s="18">
        <f t="shared" ref="H4:H53" si="0">G4/E4</f>
        <v>0.70798226669579156</v>
      </c>
      <c r="I4" s="22">
        <f>'Dane - 31 lipca 2020 r'!AK8</f>
        <v>9642007.0599999987</v>
      </c>
      <c r="J4" s="22">
        <f>I4/'Dane - 31 lipca 2020 r'!$B$3</f>
        <v>2187388.1715063518</v>
      </c>
      <c r="K4" s="18">
        <f>J4/E4</f>
        <v>0.60836828577565061</v>
      </c>
      <c r="L4" s="22">
        <f>'Dane - 31 lipca 2020 r'!AQ8</f>
        <v>7104443.3399999999</v>
      </c>
      <c r="M4" s="22">
        <f>L4/'Dane - 31 lipca 2020 r'!$B$3</f>
        <v>1611715.8212341196</v>
      </c>
      <c r="N4" s="18">
        <f t="shared" ref="N4:N53" si="1">M4/E4</f>
        <v>0.44825916318568199</v>
      </c>
      <c r="O4" s="23">
        <f>'Dane - 31 lipca 2020 r'!X8</f>
        <v>269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- 31 lipca 2020 r'!Z9</f>
        <v>0</v>
      </c>
      <c r="G5" s="22">
        <f>F5/'Dane - 31 lipca 2020 r'!$B$3</f>
        <v>0</v>
      </c>
      <c r="H5" s="18">
        <f t="shared" si="0"/>
        <v>0</v>
      </c>
      <c r="I5" s="22">
        <f>'Dane - 31 lipca 2020 r'!AK9</f>
        <v>0</v>
      </c>
      <c r="J5" s="22">
        <f>I5/'Dane - 31 lipca 2020 r'!$B$3</f>
        <v>0</v>
      </c>
      <c r="K5" s="18">
        <f>J5/E5</f>
        <v>0</v>
      </c>
      <c r="L5" s="22">
        <f>'Dane - 31 lipca 2020 r'!AQ9</f>
        <v>0</v>
      </c>
      <c r="M5" s="22">
        <f>L5/'Dane - 31 lipca 2020 r'!$B$3</f>
        <v>0</v>
      </c>
      <c r="N5" s="18">
        <f t="shared" si="1"/>
        <v>0</v>
      </c>
      <c r="O5" s="23">
        <f>'Dane - 31 lipca 2020 r'!X9</f>
        <v>0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39118521</v>
      </c>
      <c r="E6" s="46">
        <v>29338891</v>
      </c>
      <c r="F6" s="46">
        <f t="shared" ref="F6:M6" si="2">SUM(F7:F9)</f>
        <v>83314826.429999992</v>
      </c>
      <c r="G6" s="46">
        <f t="shared" si="2"/>
        <v>18900822.692831215</v>
      </c>
      <c r="H6" s="47">
        <f t="shared" si="0"/>
        <v>0.64422416964674001</v>
      </c>
      <c r="I6" s="46">
        <f t="shared" si="2"/>
        <v>70735688.930000007</v>
      </c>
      <c r="J6" s="46">
        <f t="shared" si="2"/>
        <v>16047116.363430126</v>
      </c>
      <c r="K6" s="47">
        <f>J6/E6</f>
        <v>0.54695715538225786</v>
      </c>
      <c r="L6" s="46">
        <f t="shared" si="2"/>
        <v>49319053.059999995</v>
      </c>
      <c r="M6" s="46">
        <f t="shared" si="2"/>
        <v>11188532.908348458</v>
      </c>
      <c r="N6" s="47">
        <f t="shared" si="1"/>
        <v>0.38135500446654436</v>
      </c>
      <c r="O6" s="48">
        <f>SUM(O7:O9)</f>
        <v>32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19682919</v>
      </c>
      <c r="E7" s="22">
        <v>14762189</v>
      </c>
      <c r="F7" s="22">
        <f>'Dane - 31 lipca 2020 r'!Z11</f>
        <v>62509637.077500001</v>
      </c>
      <c r="G7" s="22">
        <f>F7/'Dane - 31 lipca 2020 r'!$B$3</f>
        <v>14180952.150068058</v>
      </c>
      <c r="H7" s="18">
        <f t="shared" si="0"/>
        <v>0.96062664893858607</v>
      </c>
      <c r="I7" s="22">
        <f>'Dane - 31 lipca 2020 r'!AK11</f>
        <v>49770751.590000004</v>
      </c>
      <c r="J7" s="22">
        <f>I7/'Dane - 31 lipca 2020 r'!$B$3</f>
        <v>11291005.351633394</v>
      </c>
      <c r="K7" s="18">
        <f>J7/E7</f>
        <v>0.76485982882575165</v>
      </c>
      <c r="L7" s="22">
        <f>'Dane - 31 lipca 2020 r'!AQ11</f>
        <v>28843928.190000001</v>
      </c>
      <c r="M7" s="22">
        <f>L7/'Dane - 31 lipca 2020 r'!$B$3</f>
        <v>6543540.8779491829</v>
      </c>
      <c r="N7" s="18">
        <f t="shared" si="1"/>
        <v>0.44326358902119345</v>
      </c>
      <c r="O7" s="23">
        <f>'Dane - 31 lipca 2020 r'!X11</f>
        <v>14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15675602</v>
      </c>
      <c r="E8" s="22">
        <v>11756702</v>
      </c>
      <c r="F8" s="22">
        <f>'Dane - 31 lipca 2020 r'!Z12</f>
        <v>20408445.9725</v>
      </c>
      <c r="G8" s="22">
        <f>F8/'Dane - 31 lipca 2020 r'!$B$3</f>
        <v>4629865.2387704169</v>
      </c>
      <c r="H8" s="18">
        <f t="shared" si="0"/>
        <v>0.39380646364689831</v>
      </c>
      <c r="I8" s="22">
        <f>'Dane - 31 lipca 2020 r'!AK12</f>
        <v>20655648.329999998</v>
      </c>
      <c r="J8" s="22">
        <f>I8/'Dane - 31 lipca 2020 r'!$B$3</f>
        <v>4685945.6284029027</v>
      </c>
      <c r="K8" s="18">
        <f t="shared" ref="K8:K53" si="3">J8/E8</f>
        <v>0.39857654199306086</v>
      </c>
      <c r="L8" s="22">
        <f>'Dane - 31 lipca 2020 r'!AQ12</f>
        <v>20165835.859999999</v>
      </c>
      <c r="M8" s="22">
        <f>L8/'Dane - 31 lipca 2020 r'!$B$3</f>
        <v>4574826.6470054444</v>
      </c>
      <c r="N8" s="18">
        <f t="shared" si="1"/>
        <v>0.38912499840562809</v>
      </c>
      <c r="O8" s="23">
        <f>'Dane - 31 lipca 2020 r'!X12</f>
        <v>6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3760000</v>
      </c>
      <c r="E9" s="22">
        <v>2820000</v>
      </c>
      <c r="F9" s="22">
        <f>'Dane - 31 lipca 2020 r'!Z13</f>
        <v>396743.38</v>
      </c>
      <c r="G9" s="22">
        <f>F9/'Dane - 31 lipca 2020 r'!$B$3</f>
        <v>90005.303992740461</v>
      </c>
      <c r="H9" s="18">
        <f t="shared" si="0"/>
        <v>3.1916774465510798E-2</v>
      </c>
      <c r="I9" s="22">
        <f>'Dane - 31 lipca 2020 r'!AK13</f>
        <v>309289.01</v>
      </c>
      <c r="J9" s="22">
        <f>I9/'Dane - 31 lipca 2020 r'!$B$3</f>
        <v>70165.383393829397</v>
      </c>
      <c r="K9" s="18">
        <f t="shared" si="3"/>
        <v>2.4881341629017516E-2</v>
      </c>
      <c r="L9" s="22">
        <f>'Dane - 31 lipca 2020 r'!AQ13</f>
        <v>309289.01</v>
      </c>
      <c r="M9" s="22">
        <f>L9/'Dane - 31 lipca 2020 r'!$B$3</f>
        <v>70165.383393829397</v>
      </c>
      <c r="N9" s="18">
        <f t="shared" si="1"/>
        <v>2.4881341629017516E-2</v>
      </c>
      <c r="O9" s="23">
        <f>'Dane - 31 lipca 2020 r'!X13</f>
        <v>12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- 31 lipca 2020 r'!Z14</f>
        <v>12101153.34</v>
      </c>
      <c r="G10" s="22">
        <f>F10/'Dane - 31 lipca 2020 r'!$B$3</f>
        <v>2745270.7214156077</v>
      </c>
      <c r="H10" s="18">
        <f t="shared" si="0"/>
        <v>0.48675012791056876</v>
      </c>
      <c r="I10" s="22">
        <f>'Dane - 31 lipca 2020 r'!AK14</f>
        <v>11428236.810000001</v>
      </c>
      <c r="J10" s="22">
        <f>I10/'Dane - 31 lipca 2020 r'!$B$3</f>
        <v>2592612.7064428311</v>
      </c>
      <c r="K10" s="18">
        <f t="shared" si="3"/>
        <v>0.45968310397922535</v>
      </c>
      <c r="L10" s="22">
        <f>'Dane - 31 lipca 2020 r'!AQ14</f>
        <v>10404068.640000001</v>
      </c>
      <c r="M10" s="22">
        <f>L10/'Dane - 31 lipca 2020 r'!$B$3</f>
        <v>2360269.6551724137</v>
      </c>
      <c r="N10" s="18">
        <f t="shared" si="1"/>
        <v>0.4184875275128393</v>
      </c>
      <c r="O10" s="23">
        <f>'Dane - 31 lipca 2020 r'!X14</f>
        <v>8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- 31 lipca 2020 r'!Z15</f>
        <v>27490381</v>
      </c>
      <c r="G11" s="22">
        <f>F11/'Dane - 31 lipca 2020 r'!$B$3</f>
        <v>6236474.8185117962</v>
      </c>
      <c r="H11" s="18">
        <f t="shared" si="0"/>
        <v>0.84847261639479055</v>
      </c>
      <c r="I11" s="22">
        <f>'Dane - 31 lipca 2020 r'!AK15</f>
        <v>26835697.870000001</v>
      </c>
      <c r="J11" s="22">
        <f>I11/'Dane - 31 lipca 2020 r'!$B$3</f>
        <v>6087953.237295826</v>
      </c>
      <c r="K11" s="18">
        <f t="shared" si="3"/>
        <v>0.82826625009449706</v>
      </c>
      <c r="L11" s="22">
        <f>'Dane - 31 lipca 2020 r'!AQ15</f>
        <v>26835697.870000001</v>
      </c>
      <c r="M11" s="22">
        <f>L11/'Dane - 31 lipca 2020 r'!$B$3</f>
        <v>6087953.237295826</v>
      </c>
      <c r="N11" s="18">
        <f t="shared" si="1"/>
        <v>0.82826625009449706</v>
      </c>
      <c r="O11" s="23">
        <f>'Dane - 31 lipca 2020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- 31 lipca 2020 r'!Z16</f>
        <v>2025000</v>
      </c>
      <c r="G12" s="22">
        <f>F12/'Dane - 31 lipca 2020 r'!$B$3</f>
        <v>459392.01451905625</v>
      </c>
      <c r="H12" s="18">
        <f t="shared" si="0"/>
        <v>0.65161987875043437</v>
      </c>
      <c r="I12" s="22">
        <f>'Dane - 31 lipca 2020 r'!AK16</f>
        <v>212737.2</v>
      </c>
      <c r="J12" s="22">
        <f>I12/'Dane - 31 lipca 2020 r'!$B$3</f>
        <v>48261.615245009074</v>
      </c>
      <c r="K12" s="18">
        <f t="shared" si="3"/>
        <v>6.8456191836892305E-2</v>
      </c>
      <c r="L12" s="22">
        <f>'Dane - 31 lipca 2020 r'!AQ16</f>
        <v>212737.2</v>
      </c>
      <c r="M12" s="22">
        <f>L12/'Dane - 31 lipca 2020 r'!$B$3</f>
        <v>48261.615245009074</v>
      </c>
      <c r="N12" s="18">
        <f t="shared" si="1"/>
        <v>6.8456191836892305E-2</v>
      </c>
      <c r="O12" s="23">
        <f>'Dane - 31 lipca 2020 r'!X16</f>
        <v>3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20738008</v>
      </c>
      <c r="E13" s="22">
        <v>15553506</v>
      </c>
      <c r="F13" s="22">
        <f>'Dane - 31 lipca 2020 r'!Z17</f>
        <v>19053789.074999999</v>
      </c>
      <c r="G13" s="22">
        <f>F13/'Dane - 31 lipca 2020 r'!$B$3</f>
        <v>4322547.4308076221</v>
      </c>
      <c r="H13" s="18">
        <f t="shared" si="0"/>
        <v>0.27791466636574558</v>
      </c>
      <c r="I13" s="22">
        <f>'Dane - 31 lipca 2020 r'!AK17</f>
        <v>15317519.119999999</v>
      </c>
      <c r="J13" s="22">
        <f>I13/'Dane - 31 lipca 2020 r'!$B$3</f>
        <v>3474936.2794918325</v>
      </c>
      <c r="K13" s="18">
        <f t="shared" si="3"/>
        <v>0.22341819776787514</v>
      </c>
      <c r="L13" s="22">
        <f>'Dane - 31 lipca 2020 r'!AQ17</f>
        <v>9096032.6500000004</v>
      </c>
      <c r="M13" s="22">
        <f>L13/'Dane - 31 lipca 2020 r'!$B$3</f>
        <v>2063528.2781306715</v>
      </c>
      <c r="N13" s="18">
        <f t="shared" si="1"/>
        <v>0.13267286990667387</v>
      </c>
      <c r="O13" s="23">
        <f>'Dane - 31 lipca 2020 r'!X17</f>
        <v>119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- 31 lipca 2020 r'!Z18</f>
        <v>16241143.52</v>
      </c>
      <c r="G14" s="22">
        <f>F14/'Dane - 31 lipca 2020 r'!$B$3</f>
        <v>3684469.9455535384</v>
      </c>
      <c r="H14" s="18">
        <f t="shared" si="0"/>
        <v>0.58502194196375235</v>
      </c>
      <c r="I14" s="22">
        <f>'Dane - 31 lipca 2020 r'!AK18</f>
        <v>11621400.469999999</v>
      </c>
      <c r="J14" s="22">
        <f>I14/'Dane - 31 lipca 2020 r'!$B$3</f>
        <v>2636433.8634301266</v>
      </c>
      <c r="K14" s="18">
        <f t="shared" si="3"/>
        <v>0.41861425969948357</v>
      </c>
      <c r="L14" s="22">
        <f>'Dane - 31 lipca 2020 r'!AQ18</f>
        <v>8640334.4399999995</v>
      </c>
      <c r="M14" s="22">
        <f>L14/'Dane - 31 lipca 2020 r'!$B$3</f>
        <v>1960148.4664246822</v>
      </c>
      <c r="N14" s="18">
        <f t="shared" si="1"/>
        <v>0.31123333323669139</v>
      </c>
      <c r="O14" s="23">
        <f>'Dane - 31 lipca 2020 r'!X18</f>
        <v>221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35120000</v>
      </c>
      <c r="E15" s="22">
        <v>17560000</v>
      </c>
      <c r="F15" s="22">
        <f>'Dane - 31 lipca 2020 r'!Z19</f>
        <v>79530175</v>
      </c>
      <c r="G15" s="22">
        <f>F15/'Dane - 31 lipca 2020 r'!$B$3</f>
        <v>18042235.707803991</v>
      </c>
      <c r="H15" s="18">
        <f t="shared" si="0"/>
        <v>1.0274621701482911</v>
      </c>
      <c r="I15" s="22">
        <f>'Dane - 31 lipca 2020 r'!AK19</f>
        <v>75439000</v>
      </c>
      <c r="J15" s="22">
        <f>I15/'Dane - 31 lipca 2020 r'!$B$3</f>
        <v>17114110.707803991</v>
      </c>
      <c r="K15" s="18">
        <f t="shared" si="3"/>
        <v>0.97460767128724324</v>
      </c>
      <c r="L15" s="22">
        <f>'Dane - 31 lipca 2020 r'!AQ19</f>
        <v>75439000</v>
      </c>
      <c r="M15" s="22">
        <f>L15/'Dane - 31 lipca 2020 r'!$B$3</f>
        <v>17114110.707803991</v>
      </c>
      <c r="N15" s="18">
        <f t="shared" si="1"/>
        <v>0.97460767128724324</v>
      </c>
      <c r="O15" s="23">
        <f>'Dane - 31 lipca 2020 r'!X19</f>
        <v>2670</v>
      </c>
    </row>
    <row r="16" spans="1:15" ht="21" x14ac:dyDescent="0.2">
      <c r="A16" s="20" t="s">
        <v>75</v>
      </c>
      <c r="B16" s="21" t="s">
        <v>101</v>
      </c>
      <c r="C16" s="2" t="s">
        <v>102</v>
      </c>
      <c r="D16" s="22">
        <v>24180000</v>
      </c>
      <c r="E16" s="22">
        <v>18135000</v>
      </c>
      <c r="F16" s="22">
        <f>'Dane - 31 lipca 2020 r'!Z22</f>
        <v>50108926.239999995</v>
      </c>
      <c r="G16" s="22">
        <f>F16/'Dane - 31 lipca 2020 r'!$B$3</f>
        <v>11367723.738656985</v>
      </c>
      <c r="H16" s="18">
        <f t="shared" si="0"/>
        <v>0.62683891583440776</v>
      </c>
      <c r="I16" s="22">
        <f>'Dane - 31 lipca 2020 r'!AK22</f>
        <v>34399524.260000005</v>
      </c>
      <c r="J16" s="22">
        <f>I16/'Dane - 31 lipca 2020 r'!$B$3</f>
        <v>7803884.8139745919</v>
      </c>
      <c r="K16" s="18">
        <f t="shared" si="3"/>
        <v>0.43032174325749062</v>
      </c>
      <c r="L16" s="22">
        <f>'Dane - 31 lipca 2020 r'!AQ22</f>
        <v>19198872.5</v>
      </c>
      <c r="M16" s="22">
        <f>L16/'Dane - 31 lipca 2020 r'!$B$3</f>
        <v>4355461.0934664244</v>
      </c>
      <c r="N16" s="18">
        <f t="shared" si="1"/>
        <v>0.24016879478723047</v>
      </c>
      <c r="O16" s="23">
        <f>'Dane - 31 lipca 2020 r'!X22</f>
        <v>312</v>
      </c>
    </row>
    <row r="17" spans="1:15" x14ac:dyDescent="0.2">
      <c r="A17" s="20" t="s">
        <v>75</v>
      </c>
      <c r="B17" s="21" t="s">
        <v>103</v>
      </c>
      <c r="C17" s="2" t="s">
        <v>104</v>
      </c>
      <c r="D17" s="22">
        <v>69750000</v>
      </c>
      <c r="E17" s="22">
        <v>52312500</v>
      </c>
      <c r="F17" s="22">
        <f>'Dane - 31 lipca 2020 r'!Z23</f>
        <v>63263797.029999994</v>
      </c>
      <c r="G17" s="22">
        <f>F17/'Dane - 31 lipca 2020 r'!$B$3</f>
        <v>14352041.068511793</v>
      </c>
      <c r="H17" s="18">
        <f t="shared" si="0"/>
        <v>0.2743520395414441</v>
      </c>
      <c r="I17" s="22">
        <f>'Dane - 31 lipca 2020 r'!AK23</f>
        <v>5655018.5999999996</v>
      </c>
      <c r="J17" s="22">
        <f>I17/'Dane - 31 lipca 2020 r'!$B$3</f>
        <v>1282898.9564428311</v>
      </c>
      <c r="K17" s="18">
        <f t="shared" si="3"/>
        <v>2.452375543976738E-2</v>
      </c>
      <c r="L17" s="22">
        <f>'Dane - 31 lipca 2020 r'!AQ23</f>
        <v>63956.1</v>
      </c>
      <c r="M17" s="22">
        <f>L17/'Dane - 31 lipca 2020 r'!$B$3</f>
        <v>14509.097096188747</v>
      </c>
      <c r="N17" s="18">
        <f t="shared" si="1"/>
        <v>2.773543053034886E-4</v>
      </c>
      <c r="O17" s="23">
        <f>'Dane - 31 lipca 2020 r'!X23</f>
        <v>7</v>
      </c>
    </row>
    <row r="18" spans="1:15" x14ac:dyDescent="0.2">
      <c r="A18" s="20" t="s">
        <v>75</v>
      </c>
      <c r="B18" s="21" t="s">
        <v>105</v>
      </c>
      <c r="C18" s="2" t="s">
        <v>106</v>
      </c>
      <c r="D18" s="22">
        <v>7206667</v>
      </c>
      <c r="E18" s="22">
        <v>5405000</v>
      </c>
      <c r="F18" s="22">
        <f>'Dane - 31 lipca 2020 r'!Z24</f>
        <v>8586698.0199999996</v>
      </c>
      <c r="G18" s="22">
        <f>F18/'Dane - 31 lipca 2020 r'!$B$3</f>
        <v>1947980.4945553537</v>
      </c>
      <c r="H18" s="18">
        <f t="shared" si="0"/>
        <v>0.36040342174937162</v>
      </c>
      <c r="I18" s="22">
        <f>'Dane - 31 lipca 2020 r'!AK24</f>
        <v>2543513.94</v>
      </c>
      <c r="J18" s="22">
        <f>I18/'Dane - 31 lipca 2020 r'!$B$3</f>
        <v>577022.2186932849</v>
      </c>
      <c r="K18" s="18">
        <f t="shared" si="3"/>
        <v>0.10675711724205086</v>
      </c>
      <c r="L18" s="22">
        <f>'Dane - 31 lipca 2020 r'!AQ24</f>
        <v>820728.57</v>
      </c>
      <c r="M18" s="22">
        <f>L18/'Dane - 31 lipca 2020 r'!$B$3</f>
        <v>186190.69192377492</v>
      </c>
      <c r="N18" s="18">
        <f t="shared" si="1"/>
        <v>3.4447861595518027E-2</v>
      </c>
      <c r="O18" s="23">
        <f>'Dane - 31 lipca 2020 r'!X24</f>
        <v>2</v>
      </c>
    </row>
    <row r="19" spans="1:15" x14ac:dyDescent="0.2">
      <c r="A19" s="20" t="s">
        <v>75</v>
      </c>
      <c r="B19" s="21" t="s">
        <v>107</v>
      </c>
      <c r="C19" s="2" t="s">
        <v>108</v>
      </c>
      <c r="D19" s="22">
        <v>1880000</v>
      </c>
      <c r="E19" s="22">
        <v>940000</v>
      </c>
      <c r="F19" s="22">
        <f>'Dane - 31 lipca 2020 r'!Z25</f>
        <v>0</v>
      </c>
      <c r="G19" s="22">
        <f>F19/'Dane - 31 lipca 2020 r'!$B$3</f>
        <v>0</v>
      </c>
      <c r="H19" s="18">
        <f t="shared" si="0"/>
        <v>0</v>
      </c>
      <c r="I19" s="22">
        <f>'Dane - 31 lipca 2020 r'!AK25</f>
        <v>0</v>
      </c>
      <c r="J19" s="22">
        <f>I19/'Dane - 31 lipca 2020 r'!$B$3</f>
        <v>0</v>
      </c>
      <c r="K19" s="18">
        <f t="shared" si="3"/>
        <v>0</v>
      </c>
      <c r="L19" s="22">
        <f>'Dane - 31 lipca 2020 r'!AQ25</f>
        <v>0</v>
      </c>
      <c r="M19" s="22">
        <f>L19/'Dane - 31 lipca 2020 r'!$B$3</f>
        <v>0</v>
      </c>
      <c r="N19" s="18">
        <f t="shared" si="1"/>
        <v>0</v>
      </c>
      <c r="O19" s="23">
        <f>'Dane - 31 lipca 2020 r'!X25</f>
        <v>0</v>
      </c>
    </row>
    <row r="20" spans="1:15" x14ac:dyDescent="0.2">
      <c r="A20" s="20" t="s">
        <v>75</v>
      </c>
      <c r="B20" s="21" t="s">
        <v>109</v>
      </c>
      <c r="C20" s="2" t="s">
        <v>110</v>
      </c>
      <c r="D20" s="22">
        <v>2350000</v>
      </c>
      <c r="E20" s="22">
        <v>1762500</v>
      </c>
      <c r="F20" s="22">
        <f>'Dane - 31 lipca 2020 r'!Z26</f>
        <v>0</v>
      </c>
      <c r="G20" s="22">
        <f>F20/'Dane - 31 lipca 2020 r'!$B$3</f>
        <v>0</v>
      </c>
      <c r="H20" s="18">
        <f t="shared" si="0"/>
        <v>0</v>
      </c>
      <c r="I20" s="22">
        <f>'Dane - 31 lipca 2020 r'!AK26</f>
        <v>0</v>
      </c>
      <c r="J20" s="22">
        <f>I20/'Dane - 31 lipca 2020 r'!$B$3</f>
        <v>0</v>
      </c>
      <c r="K20" s="18">
        <f t="shared" si="3"/>
        <v>0</v>
      </c>
      <c r="L20" s="22">
        <f>'Dane - 31 lipca 2020 r'!AQ26</f>
        <v>0</v>
      </c>
      <c r="M20" s="22">
        <f>L20/'Dane - 31 lipca 2020 r'!$B$3</f>
        <v>0</v>
      </c>
      <c r="N20" s="18">
        <f t="shared" si="1"/>
        <v>0</v>
      </c>
      <c r="O20" s="23">
        <f>'Dane - 31 lipca 2020 r'!X26</f>
        <v>0</v>
      </c>
    </row>
    <row r="21" spans="1:15" ht="12" thickBot="1" x14ac:dyDescent="0.25">
      <c r="A21" s="24" t="s">
        <v>75</v>
      </c>
      <c r="B21" s="25" t="s">
        <v>111</v>
      </c>
      <c r="C21" s="3" t="s">
        <v>112</v>
      </c>
      <c r="D21" s="26">
        <v>1504000</v>
      </c>
      <c r="E21" s="26">
        <v>1128000</v>
      </c>
      <c r="F21" s="22">
        <f>'Dane - 31 lipca 2020 r'!Z27</f>
        <v>1390201.76</v>
      </c>
      <c r="G21" s="22">
        <f>F21/'Dane - 31 lipca 2020 r'!$B$3</f>
        <v>315381.5245009074</v>
      </c>
      <c r="H21" s="27">
        <f t="shared" si="0"/>
        <v>0.27959355008945691</v>
      </c>
      <c r="I21" s="22">
        <f>'Dane - 31 lipca 2020 r'!AK27</f>
        <v>861062.21</v>
      </c>
      <c r="J21" s="22">
        <f>I21/'Dane - 31 lipca 2020 r'!$B$3</f>
        <v>195340.79174228673</v>
      </c>
      <c r="K21" s="27">
        <f t="shared" si="3"/>
        <v>0.1731744607644386</v>
      </c>
      <c r="L21" s="22">
        <f>'Dane - 31 lipca 2020 r'!AQ27</f>
        <v>789062.21</v>
      </c>
      <c r="M21" s="22">
        <f>L21/'Dane - 31 lipca 2020 r'!$B$3</f>
        <v>179006.85344827583</v>
      </c>
      <c r="N21" s="27">
        <f t="shared" si="1"/>
        <v>0.15869401901442892</v>
      </c>
      <c r="O21" s="23">
        <f>'Dane - 31 lipca 2020 r'!X27</f>
        <v>5</v>
      </c>
    </row>
    <row r="22" spans="1:15" ht="32.25" thickBot="1" x14ac:dyDescent="0.25">
      <c r="A22" s="246" t="s">
        <v>75</v>
      </c>
      <c r="B22" s="246"/>
      <c r="C22" s="49" t="s">
        <v>15</v>
      </c>
      <c r="D22" s="50">
        <f>SUM(D10:D21)+SUM(D3:D6)</f>
        <v>242523328</v>
      </c>
      <c r="E22" s="50">
        <f t="shared" ref="E22:O22" si="4">SUM(E10:E21)+SUM(E3:E6)</f>
        <v>168967377</v>
      </c>
      <c r="F22" s="50">
        <f t="shared" si="4"/>
        <v>380462454.85249996</v>
      </c>
      <c r="G22" s="50">
        <f t="shared" si="4"/>
        <v>86311809.177064419</v>
      </c>
      <c r="H22" s="51">
        <f>G22/E22</f>
        <v>0.51081937063545957</v>
      </c>
      <c r="I22" s="50">
        <f t="shared" si="4"/>
        <v>265073906.47000003</v>
      </c>
      <c r="J22" s="50">
        <f t="shared" si="4"/>
        <v>60134733.77268602</v>
      </c>
      <c r="K22" s="51">
        <f t="shared" si="3"/>
        <v>0.35589552752947107</v>
      </c>
      <c r="L22" s="50">
        <f t="shared" si="4"/>
        <v>207923986.57999998</v>
      </c>
      <c r="M22" s="50">
        <f t="shared" si="4"/>
        <v>47169688.425589837</v>
      </c>
      <c r="N22" s="51">
        <f t="shared" si="1"/>
        <v>0.27916447105401793</v>
      </c>
      <c r="O22" s="52">
        <f t="shared" si="4"/>
        <v>3803</v>
      </c>
    </row>
    <row r="23" spans="1:15" x14ac:dyDescent="0.2">
      <c r="A23" s="29" t="s">
        <v>113</v>
      </c>
      <c r="B23" s="30" t="s">
        <v>114</v>
      </c>
      <c r="C23" s="4" t="s">
        <v>115</v>
      </c>
      <c r="D23" s="31">
        <v>20064000</v>
      </c>
      <c r="E23" s="31">
        <v>15048000</v>
      </c>
      <c r="F23" s="31">
        <f>'Dane - 31 lipca 2020 r'!Z29</f>
        <v>21928735.9575</v>
      </c>
      <c r="G23" s="31">
        <f>F23/'Dane - 31 lipca 2020 r'!$B$3</f>
        <v>4974758.611048094</v>
      </c>
      <c r="H23" s="32">
        <f t="shared" si="0"/>
        <v>0.33059267750186694</v>
      </c>
      <c r="I23" s="31">
        <f>'Dane - 31 lipca 2020 r'!AK29</f>
        <v>7773586.7199999997</v>
      </c>
      <c r="J23" s="31">
        <f>I23/'Dane - 31 lipca 2020 r'!$B$3</f>
        <v>1763517.8584392013</v>
      </c>
      <c r="K23" s="32">
        <f t="shared" si="3"/>
        <v>0.11719284014082942</v>
      </c>
      <c r="L23" s="31">
        <f>'Dane - 31 lipca 2020 r'!AQ29</f>
        <v>1530380.25</v>
      </c>
      <c r="M23" s="31">
        <f>L23/'Dane - 31 lipca 2020 r'!$B$3</f>
        <v>347182.45235934661</v>
      </c>
      <c r="N23" s="32">
        <f t="shared" si="1"/>
        <v>2.3071667487994857E-2</v>
      </c>
      <c r="O23" s="33">
        <f>'Dane - 31 lipca 2020 r'!X29</f>
        <v>5</v>
      </c>
    </row>
    <row r="24" spans="1:15" x14ac:dyDescent="0.2">
      <c r="A24" s="20" t="s">
        <v>113</v>
      </c>
      <c r="B24" s="21" t="s">
        <v>116</v>
      </c>
      <c r="C24" s="2" t="s">
        <v>117</v>
      </c>
      <c r="D24" s="22">
        <v>4000000</v>
      </c>
      <c r="E24" s="22">
        <v>3000000</v>
      </c>
      <c r="F24" s="31">
        <f>'Dane - 31 lipca 2020 r'!Z30</f>
        <v>5308736.34</v>
      </c>
      <c r="G24" s="31">
        <f>F24/'Dane - 31 lipca 2020 r'!$B$3</f>
        <v>1204341.2749546277</v>
      </c>
      <c r="H24" s="18">
        <f t="shared" si="0"/>
        <v>0.40144709165154258</v>
      </c>
      <c r="I24" s="31">
        <f>'Dane - 31 lipca 2020 r'!AK30</f>
        <v>905642.7</v>
      </c>
      <c r="J24" s="31">
        <f>I24/'Dane - 31 lipca 2020 r'!$B$3</f>
        <v>205454.33303085295</v>
      </c>
      <c r="K24" s="18">
        <f t="shared" si="3"/>
        <v>6.8484777676950978E-2</v>
      </c>
      <c r="L24" s="31">
        <f>'Dane - 31 lipca 2020 r'!AQ30</f>
        <v>145596.4</v>
      </c>
      <c r="M24" s="31">
        <f>L24/'Dane - 31 lipca 2020 r'!$B$3</f>
        <v>33030.036297640647</v>
      </c>
      <c r="N24" s="18">
        <f t="shared" si="1"/>
        <v>1.1010012099213548E-2</v>
      </c>
      <c r="O24" s="33">
        <f>'Dane - 31 lipca 2020 r'!X30</f>
        <v>11</v>
      </c>
    </row>
    <row r="25" spans="1:15" x14ac:dyDescent="0.2">
      <c r="A25" s="43" t="s">
        <v>113</v>
      </c>
      <c r="B25" s="44" t="s">
        <v>118</v>
      </c>
      <c r="C25" s="45" t="s">
        <v>119</v>
      </c>
      <c r="D25" s="46">
        <v>141106600</v>
      </c>
      <c r="E25" s="46">
        <v>105829950</v>
      </c>
      <c r="F25" s="46">
        <f>SUM(F26:F28)</f>
        <v>228504585.33250001</v>
      </c>
      <c r="G25" s="46">
        <f t="shared" ref="G25:O25" si="5">SUM(G26:G28)</f>
        <v>51838608.287772238</v>
      </c>
      <c r="H25" s="47">
        <f t="shared" si="0"/>
        <v>0.48982928072603493</v>
      </c>
      <c r="I25" s="46">
        <f t="shared" si="5"/>
        <v>120933618.20999998</v>
      </c>
      <c r="J25" s="46">
        <f t="shared" si="5"/>
        <v>27435031.354355708</v>
      </c>
      <c r="K25" s="47">
        <f t="shared" si="3"/>
        <v>0.25923693013514332</v>
      </c>
      <c r="L25" s="46">
        <f t="shared" si="5"/>
        <v>62110403.590000004</v>
      </c>
      <c r="M25" s="46">
        <f t="shared" si="5"/>
        <v>14090381.93965517</v>
      </c>
      <c r="N25" s="47">
        <f t="shared" si="1"/>
        <v>0.13314172348805958</v>
      </c>
      <c r="O25" s="48">
        <f t="shared" si="5"/>
        <v>494</v>
      </c>
    </row>
    <row r="26" spans="1:15" x14ac:dyDescent="0.2">
      <c r="A26" s="20" t="s">
        <v>113</v>
      </c>
      <c r="B26" s="21" t="s">
        <v>120</v>
      </c>
      <c r="C26" s="2" t="s">
        <v>121</v>
      </c>
      <c r="D26" s="22">
        <v>77441660</v>
      </c>
      <c r="E26" s="22">
        <v>58081245</v>
      </c>
      <c r="F26" s="22">
        <f>'Dane - 31 lipca 2020 r'!Z32</f>
        <v>162293806.84500003</v>
      </c>
      <c r="G26" s="22">
        <f>F26/'Dane - 31 lipca 2020 r'!$B$3</f>
        <v>36818014.25703267</v>
      </c>
      <c r="H26" s="18">
        <f t="shared" si="0"/>
        <v>0.63390538989019041</v>
      </c>
      <c r="I26" s="22">
        <f>'Dane - 31 lipca 2020 r'!AK32</f>
        <v>96595169.579999983</v>
      </c>
      <c r="J26" s="22">
        <f>I26/'Dane - 31 lipca 2020 r'!$B$3</f>
        <v>21913604.714156073</v>
      </c>
      <c r="K26" s="18">
        <f t="shared" si="3"/>
        <v>0.37729226903032248</v>
      </c>
      <c r="L26" s="22">
        <f>'Dane - 31 lipca 2020 r'!AQ32</f>
        <v>56605811.700000003</v>
      </c>
      <c r="M26" s="22">
        <f>L26/'Dane - 31 lipca 2020 r'!$B$3</f>
        <v>12841608.824863883</v>
      </c>
      <c r="N26" s="18">
        <f t="shared" si="1"/>
        <v>0.22109734088626859</v>
      </c>
      <c r="O26" s="23">
        <f>'Dane - 31 lipca 2020 r'!X32</f>
        <v>390</v>
      </c>
    </row>
    <row r="27" spans="1:15" x14ac:dyDescent="0.2">
      <c r="A27" s="20" t="s">
        <v>113</v>
      </c>
      <c r="B27" s="21" t="s">
        <v>122</v>
      </c>
      <c r="C27" s="2" t="s">
        <v>123</v>
      </c>
      <c r="D27" s="22">
        <v>24462000</v>
      </c>
      <c r="E27" s="22">
        <v>18346500</v>
      </c>
      <c r="F27" s="22">
        <f>'Dane - 31 lipca 2020 r'!Z33</f>
        <v>9398016.6999999993</v>
      </c>
      <c r="G27" s="22">
        <f>F27/'Dane - 31 lipca 2020 r'!$B$3</f>
        <v>2132036.4564428311</v>
      </c>
      <c r="H27" s="18">
        <f t="shared" si="0"/>
        <v>0.11620943811859652</v>
      </c>
      <c r="I27" s="22">
        <f>'Dane - 31 lipca 2020 r'!AK33</f>
        <v>4404041.55</v>
      </c>
      <c r="J27" s="22">
        <f>I27/'Dane - 31 lipca 2020 r'!$B$3</f>
        <v>999101.98502722313</v>
      </c>
      <c r="K27" s="18">
        <f t="shared" si="3"/>
        <v>5.4457361623591591E-2</v>
      </c>
      <c r="L27" s="22">
        <f>'Dane - 31 lipca 2020 r'!AQ33</f>
        <v>2117630</v>
      </c>
      <c r="M27" s="22">
        <f>L27/'Dane - 31 lipca 2020 r'!$B$3</f>
        <v>480406.07985480939</v>
      </c>
      <c r="N27" s="18">
        <f t="shared" si="1"/>
        <v>2.6185162284621557E-2</v>
      </c>
      <c r="O27" s="23">
        <f>'Dane - 31 lipca 2020 r'!X33</f>
        <v>68</v>
      </c>
    </row>
    <row r="28" spans="1:15" x14ac:dyDescent="0.2">
      <c r="A28" s="20" t="s">
        <v>113</v>
      </c>
      <c r="B28" s="21" t="s">
        <v>124</v>
      </c>
      <c r="C28" s="2" t="s">
        <v>125</v>
      </c>
      <c r="D28" s="22">
        <v>39202940</v>
      </c>
      <c r="E28" s="22">
        <v>29402205</v>
      </c>
      <c r="F28" s="22">
        <f>'Dane - 31 lipca 2020 r'!Z34</f>
        <v>56812761.787500001</v>
      </c>
      <c r="G28" s="22">
        <f>F28/'Dane - 31 lipca 2020 r'!$B$3</f>
        <v>12888557.574296733</v>
      </c>
      <c r="H28" s="18">
        <f t="shared" si="0"/>
        <v>0.43835343554324357</v>
      </c>
      <c r="I28" s="22">
        <f>'Dane - 31 lipca 2020 r'!AK34</f>
        <v>19934407.079999998</v>
      </c>
      <c r="J28" s="22">
        <f>I28/'Dane - 31 lipca 2020 r'!$B$3</f>
        <v>4522324.6551724132</v>
      </c>
      <c r="K28" s="18">
        <f t="shared" si="3"/>
        <v>0.15380903082515116</v>
      </c>
      <c r="L28" s="22">
        <f>'Dane - 31 lipca 2020 r'!AQ34</f>
        <v>3386961.89</v>
      </c>
      <c r="M28" s="22">
        <f>L28/'Dane - 31 lipca 2020 r'!$B$3</f>
        <v>768367.03493647906</v>
      </c>
      <c r="N28" s="18">
        <f t="shared" si="1"/>
        <v>2.6132973188115621E-2</v>
      </c>
      <c r="O28" s="23">
        <f>'Dane - 31 lipca 2020 r'!X34</f>
        <v>36</v>
      </c>
    </row>
    <row r="29" spans="1:15" x14ac:dyDescent="0.2">
      <c r="A29" s="20" t="s">
        <v>113</v>
      </c>
      <c r="B29" s="21" t="s">
        <v>126</v>
      </c>
      <c r="C29" s="2" t="s">
        <v>127</v>
      </c>
      <c r="D29" s="22">
        <v>0</v>
      </c>
      <c r="E29" s="22">
        <v>0</v>
      </c>
      <c r="F29" s="22">
        <f>'Dane - 31 lipca 2020 r'!Z35</f>
        <v>0</v>
      </c>
      <c r="G29" s="22">
        <f>F29/'Dane - 31 lipca 2020 r'!$B$3</f>
        <v>0</v>
      </c>
      <c r="H29" s="18">
        <v>0</v>
      </c>
      <c r="I29" s="22">
        <f>'Dane - 31 lipca 2020 r'!AK35</f>
        <v>0</v>
      </c>
      <c r="J29" s="22">
        <f>I29/'Dane - 31 lipca 2020 r'!$B$3</f>
        <v>0</v>
      </c>
      <c r="K29" s="18">
        <v>0</v>
      </c>
      <c r="L29" s="22">
        <f>'Dane - 31 lipca 2020 r'!AQ35</f>
        <v>0</v>
      </c>
      <c r="M29" s="22">
        <f>L29/'Dane - 31 lipca 2020 r'!$B$3</f>
        <v>0</v>
      </c>
      <c r="N29" s="18">
        <v>0</v>
      </c>
      <c r="O29" s="23">
        <f>'Dane - 31 lipca 2020 r'!X35</f>
        <v>0</v>
      </c>
    </row>
    <row r="30" spans="1:15" x14ac:dyDescent="0.2">
      <c r="A30" s="20" t="s">
        <v>113</v>
      </c>
      <c r="B30" s="21" t="s">
        <v>128</v>
      </c>
      <c r="C30" s="2" t="s">
        <v>129</v>
      </c>
      <c r="D30" s="22">
        <v>49274168</v>
      </c>
      <c r="E30" s="22">
        <v>36955626</v>
      </c>
      <c r="F30" s="22">
        <f>'Dane - 31 lipca 2020 r'!Z36</f>
        <v>155980652.26250002</v>
      </c>
      <c r="G30" s="22">
        <f>F30/'Dane - 31 lipca 2020 r'!$B$3</f>
        <v>35385810.404378407</v>
      </c>
      <c r="H30" s="18">
        <f t="shared" si="0"/>
        <v>0.95752160724806579</v>
      </c>
      <c r="I30" s="22">
        <f>'Dane - 31 lipca 2020 r'!AK36</f>
        <v>156164574.12000003</v>
      </c>
      <c r="J30" s="22">
        <f>I30/'Dane - 31 lipca 2020 r'!$B$3</f>
        <v>35427534.963702366</v>
      </c>
      <c r="K30" s="18">
        <f t="shared" si="3"/>
        <v>0.95865065210104583</v>
      </c>
      <c r="L30" s="22">
        <f>'Dane - 31 lipca 2020 r'!AQ36</f>
        <v>156164574.12</v>
      </c>
      <c r="M30" s="22">
        <f>L30/'Dane - 31 lipca 2020 r'!$B$3</f>
        <v>35427534.963702358</v>
      </c>
      <c r="N30" s="18">
        <f t="shared" si="1"/>
        <v>0.95865065210104572</v>
      </c>
      <c r="O30" s="23">
        <f>'Dane - 31 lipca 2020 r'!X36</f>
        <v>907</v>
      </c>
    </row>
    <row r="31" spans="1:15" x14ac:dyDescent="0.2">
      <c r="A31" s="20" t="s">
        <v>113</v>
      </c>
      <c r="B31" s="21" t="s">
        <v>130</v>
      </c>
      <c r="C31" s="2" t="s">
        <v>131</v>
      </c>
      <c r="D31" s="22">
        <v>1880000</v>
      </c>
      <c r="E31" s="22">
        <v>1410000</v>
      </c>
      <c r="F31" s="22">
        <f>'Dane - 31 lipca 2020 r'!Z37</f>
        <v>4190609.58</v>
      </c>
      <c r="G31" s="22">
        <f>F31/'Dane - 31 lipca 2020 r'!$B$3</f>
        <v>950682.75408348453</v>
      </c>
      <c r="H31" s="18">
        <f t="shared" si="0"/>
        <v>0.67424308800247135</v>
      </c>
      <c r="I31" s="22">
        <f>'Dane - 31 lipca 2020 r'!AK37</f>
        <v>2352797.4899999998</v>
      </c>
      <c r="J31" s="22">
        <f>I31/'Dane - 31 lipca 2020 r'!$B$3</f>
        <v>533756.23638838471</v>
      </c>
      <c r="K31" s="18">
        <f t="shared" si="3"/>
        <v>0.37855052226126573</v>
      </c>
      <c r="L31" s="22">
        <f>'Dane - 31 lipca 2020 r'!AQ37</f>
        <v>1123890.05</v>
      </c>
      <c r="M31" s="22">
        <f>L31/'Dane - 31 lipca 2020 r'!$B$3</f>
        <v>254965.98230490016</v>
      </c>
      <c r="N31" s="18">
        <f t="shared" si="1"/>
        <v>0.18082693780489373</v>
      </c>
      <c r="O31" s="23">
        <f>'Dane - 31 lipca 2020 r'!X37</f>
        <v>8</v>
      </c>
    </row>
    <row r="32" spans="1:15" ht="12" thickBot="1" x14ac:dyDescent="0.25">
      <c r="A32" s="24" t="s">
        <v>113</v>
      </c>
      <c r="B32" s="25" t="s">
        <v>132</v>
      </c>
      <c r="C32" s="3" t="s">
        <v>133</v>
      </c>
      <c r="D32" s="26">
        <v>940000</v>
      </c>
      <c r="E32" s="26">
        <v>705000</v>
      </c>
      <c r="F32" s="22">
        <f>'Dane - 31 lipca 2020 r'!Z38</f>
        <v>0</v>
      </c>
      <c r="G32" s="22">
        <f>F32/'Dane - 31 lipca 2020 r'!$B$3</f>
        <v>0</v>
      </c>
      <c r="H32" s="27">
        <f t="shared" si="0"/>
        <v>0</v>
      </c>
      <c r="I32" s="22">
        <f>'Dane - 31 lipca 2020 r'!AK38</f>
        <v>0</v>
      </c>
      <c r="J32" s="22">
        <f>I32/'Dane - 31 lipca 2020 r'!$B$3</f>
        <v>0</v>
      </c>
      <c r="K32" s="27">
        <f t="shared" si="3"/>
        <v>0</v>
      </c>
      <c r="L32" s="22">
        <f>'Dane - 31 lipca 2020 r'!AQ38</f>
        <v>0</v>
      </c>
      <c r="M32" s="22">
        <f>L32/'Dane - 31 lipca 2020 r'!$B$3</f>
        <v>0</v>
      </c>
      <c r="N32" s="27">
        <f t="shared" si="1"/>
        <v>0</v>
      </c>
      <c r="O32" s="23">
        <f>'Dane - 31 lipca 2020 r'!X38</f>
        <v>0</v>
      </c>
    </row>
    <row r="33" spans="1:15" ht="32.25" thickBot="1" x14ac:dyDescent="0.25">
      <c r="A33" s="246" t="s">
        <v>113</v>
      </c>
      <c r="B33" s="246"/>
      <c r="C33" s="49" t="s">
        <v>35</v>
      </c>
      <c r="D33" s="50">
        <f>SUM(D29:D32)+SUM(D23:D25)</f>
        <v>217264768</v>
      </c>
      <c r="E33" s="50">
        <f t="shared" ref="E33:O33" si="6">SUM(E29:E32)+SUM(E23:E25)</f>
        <v>162948576</v>
      </c>
      <c r="F33" s="50">
        <f t="shared" si="6"/>
        <v>415913319.47250003</v>
      </c>
      <c r="G33" s="50">
        <f t="shared" si="6"/>
        <v>94354201.332236856</v>
      </c>
      <c r="H33" s="51">
        <f t="shared" si="0"/>
        <v>0.5790428099981485</v>
      </c>
      <c r="I33" s="50">
        <f t="shared" si="6"/>
        <v>288130219.24000001</v>
      </c>
      <c r="J33" s="50">
        <f t="shared" si="6"/>
        <v>65365294.745916516</v>
      </c>
      <c r="K33" s="51">
        <f t="shared" si="3"/>
        <v>0.4011406319127116</v>
      </c>
      <c r="L33" s="50">
        <f t="shared" si="6"/>
        <v>221074844.41000003</v>
      </c>
      <c r="M33" s="50">
        <f t="shared" si="6"/>
        <v>50153095.374319419</v>
      </c>
      <c r="N33" s="51">
        <f t="shared" si="1"/>
        <v>0.30778480306768324</v>
      </c>
      <c r="O33" s="52">
        <f t="shared" si="6"/>
        <v>1425</v>
      </c>
    </row>
    <row r="34" spans="1:15" x14ac:dyDescent="0.2">
      <c r="A34" s="37" t="s">
        <v>134</v>
      </c>
      <c r="B34" s="38">
        <v>3.1</v>
      </c>
      <c r="C34" s="39" t="s">
        <v>135</v>
      </c>
      <c r="D34" s="40">
        <v>20531936</v>
      </c>
      <c r="E34" s="40">
        <v>16193028</v>
      </c>
      <c r="F34" s="40">
        <f t="shared" ref="F34:O34" si="7">SUM(F35:F36)</f>
        <v>54650322.429999992</v>
      </c>
      <c r="G34" s="40">
        <f t="shared" si="7"/>
        <v>12397986.032214154</v>
      </c>
      <c r="H34" s="41">
        <f t="shared" si="0"/>
        <v>0.76563728736924019</v>
      </c>
      <c r="I34" s="40">
        <f t="shared" si="7"/>
        <v>17268916.649999999</v>
      </c>
      <c r="J34" s="40">
        <f t="shared" si="7"/>
        <v>3917630.8189655165</v>
      </c>
      <c r="K34" s="41">
        <f t="shared" si="3"/>
        <v>0.24193318377301123</v>
      </c>
      <c r="L34" s="40">
        <f t="shared" si="7"/>
        <v>17268916.649999999</v>
      </c>
      <c r="M34" s="40">
        <f t="shared" si="7"/>
        <v>3917630.8189655165</v>
      </c>
      <c r="N34" s="41">
        <f t="shared" si="1"/>
        <v>0.24193318377301123</v>
      </c>
      <c r="O34" s="42">
        <f t="shared" si="7"/>
        <v>46</v>
      </c>
    </row>
    <row r="35" spans="1:15" x14ac:dyDescent="0.2">
      <c r="A35" s="20" t="s">
        <v>134</v>
      </c>
      <c r="B35" s="21" t="s">
        <v>136</v>
      </c>
      <c r="C35" s="2" t="s">
        <v>135</v>
      </c>
      <c r="D35" s="22">
        <v>9103367</v>
      </c>
      <c r="E35" s="22">
        <v>8193030</v>
      </c>
      <c r="F35" s="22">
        <f>'Dane - 31 lipca 2020 r'!Z42</f>
        <v>23139941.429999996</v>
      </c>
      <c r="G35" s="22">
        <f>F35/'Dane - 31 lipca 2020 r'!$B$3</f>
        <v>5249532.9922867501</v>
      </c>
      <c r="H35" s="18">
        <f t="shared" si="0"/>
        <v>0.64073157211516985</v>
      </c>
      <c r="I35" s="22">
        <f>'Dane - 31 lipca 2020 r'!AK42</f>
        <v>17259956.649999999</v>
      </c>
      <c r="J35" s="22">
        <f>I35/'Dane - 31 lipca 2020 r'!$B$3</f>
        <v>3915598.1510889283</v>
      </c>
      <c r="K35" s="18">
        <f t="shared" si="3"/>
        <v>0.47791820011508906</v>
      </c>
      <c r="L35" s="22">
        <f>'Dane - 31 lipca 2020 r'!AQ42</f>
        <v>17259956.649999999</v>
      </c>
      <c r="M35" s="22">
        <f>L35/'Dane - 31 lipca 2020 r'!$B$3</f>
        <v>3915598.1510889283</v>
      </c>
      <c r="N35" s="18">
        <f t="shared" si="1"/>
        <v>0.47791820011508906</v>
      </c>
      <c r="O35" s="23">
        <f>'Dane - 31 lipca 2020 r'!X42</f>
        <v>44</v>
      </c>
    </row>
    <row r="36" spans="1:15" x14ac:dyDescent="0.2">
      <c r="A36" s="20" t="s">
        <v>134</v>
      </c>
      <c r="B36" s="21" t="s">
        <v>137</v>
      </c>
      <c r="C36" s="2" t="s">
        <v>138</v>
      </c>
      <c r="D36" s="22">
        <v>11428569</v>
      </c>
      <c r="E36" s="22">
        <v>7999998</v>
      </c>
      <c r="F36" s="22">
        <f>'Dane - 31 lipca 2020 r'!Z43</f>
        <v>31510381</v>
      </c>
      <c r="G36" s="22">
        <f>F36/'Dane - 31 lipca 2020 r'!$B$3</f>
        <v>7148453.0399274044</v>
      </c>
      <c r="H36" s="18">
        <f t="shared" si="0"/>
        <v>0.8935568533801389</v>
      </c>
      <c r="I36" s="22">
        <f>'Dane - 31 lipca 2020 r'!AK43</f>
        <v>8960</v>
      </c>
      <c r="J36" s="22">
        <f>I36/'Dane - 31 lipca 2020 r'!$B$3</f>
        <v>2032.6678765880215</v>
      </c>
      <c r="K36" s="18">
        <f t="shared" si="3"/>
        <v>2.540835480943897E-4</v>
      </c>
      <c r="L36" s="22">
        <f>'Dane - 31 lipca 2020 r'!AQ43</f>
        <v>8960</v>
      </c>
      <c r="M36" s="22">
        <f>L36/'Dane - 31 lipca 2020 r'!$B$3</f>
        <v>2032.6678765880215</v>
      </c>
      <c r="N36" s="18">
        <f t="shared" si="1"/>
        <v>2.540835480943897E-4</v>
      </c>
      <c r="O36" s="23">
        <f>'Dane - 31 lipca 2020 r'!X43</f>
        <v>2</v>
      </c>
    </row>
    <row r="37" spans="1:15" ht="12" thickBot="1" x14ac:dyDescent="0.25">
      <c r="A37" s="24" t="s">
        <v>134</v>
      </c>
      <c r="B37" s="25" t="s">
        <v>139</v>
      </c>
      <c r="C37" s="3" t="s">
        <v>140</v>
      </c>
      <c r="D37" s="26">
        <v>9292889</v>
      </c>
      <c r="E37" s="26">
        <v>7434311</v>
      </c>
      <c r="F37" s="22">
        <f>'Dane - 31 lipca 2020 r'!Z44</f>
        <v>28715072.18</v>
      </c>
      <c r="G37" s="22">
        <f>F37/'Dane - 31 lipca 2020 r'!$B$3</f>
        <v>6514308.5707803983</v>
      </c>
      <c r="H37" s="27">
        <f t="shared" si="0"/>
        <v>0.87624913334677523</v>
      </c>
      <c r="I37" s="22">
        <f>'Dane - 31 lipca 2020 r'!AK44</f>
        <v>22628094.190000001</v>
      </c>
      <c r="J37" s="22">
        <f>I37/'Dane - 31 lipca 2020 r'!$B$3</f>
        <v>5133415.1973684207</v>
      </c>
      <c r="K37" s="27">
        <f t="shared" si="3"/>
        <v>0.69050315454497679</v>
      </c>
      <c r="L37" s="22">
        <f>'Dane - 31 lipca 2020 r'!AQ44</f>
        <v>20024223.780000001</v>
      </c>
      <c r="M37" s="22">
        <f>L37/'Dane - 31 lipca 2020 r'!$B$3</f>
        <v>4542700.4945553541</v>
      </c>
      <c r="N37" s="27">
        <f t="shared" si="1"/>
        <v>0.61104525954797351</v>
      </c>
      <c r="O37" s="23">
        <f>'Dane - 31 lipca 2020 r'!X44</f>
        <v>3</v>
      </c>
    </row>
    <row r="38" spans="1:15" ht="12" thickBot="1" x14ac:dyDescent="0.25">
      <c r="A38" s="246" t="s">
        <v>134</v>
      </c>
      <c r="B38" s="246"/>
      <c r="C38" s="49" t="s">
        <v>46</v>
      </c>
      <c r="D38" s="50">
        <f>D37+D34</f>
        <v>29824825</v>
      </c>
      <c r="E38" s="50">
        <f t="shared" ref="E38:O38" si="8">E37+E34</f>
        <v>23627339</v>
      </c>
      <c r="F38" s="50">
        <f t="shared" si="8"/>
        <v>83365394.609999985</v>
      </c>
      <c r="G38" s="50">
        <f t="shared" si="8"/>
        <v>18912294.602994554</v>
      </c>
      <c r="H38" s="51">
        <f t="shared" si="0"/>
        <v>0.80044115856612352</v>
      </c>
      <c r="I38" s="50">
        <f t="shared" si="8"/>
        <v>39897010.840000004</v>
      </c>
      <c r="J38" s="50">
        <f t="shared" si="8"/>
        <v>9051046.0163339376</v>
      </c>
      <c r="K38" s="51">
        <f t="shared" si="3"/>
        <v>0.38307513242747893</v>
      </c>
      <c r="L38" s="50">
        <f t="shared" si="8"/>
        <v>37293140.43</v>
      </c>
      <c r="M38" s="50">
        <f t="shared" si="8"/>
        <v>8460331.3135208711</v>
      </c>
      <c r="N38" s="51">
        <f t="shared" si="1"/>
        <v>0.35807381074613909</v>
      </c>
      <c r="O38" s="52">
        <f t="shared" si="8"/>
        <v>49</v>
      </c>
    </row>
    <row r="39" spans="1:15" x14ac:dyDescent="0.2">
      <c r="A39" s="29" t="s">
        <v>141</v>
      </c>
      <c r="B39" s="30" t="s">
        <v>142</v>
      </c>
      <c r="C39" s="4" t="s">
        <v>143</v>
      </c>
      <c r="D39" s="31">
        <v>25000</v>
      </c>
      <c r="E39" s="31">
        <v>21250</v>
      </c>
      <c r="F39" s="31">
        <f>'Dane - 31 lipca 2020 r'!Z46</f>
        <v>84839.35</v>
      </c>
      <c r="G39" s="31">
        <f>F39/'Dane - 31 lipca 2020 r'!$B$3</f>
        <v>19246.676497277676</v>
      </c>
      <c r="H39" s="32">
        <f t="shared" si="0"/>
        <v>0.90572595281306711</v>
      </c>
      <c r="I39" s="31">
        <f>'Dane - 31 lipca 2020 r'!AK46</f>
        <v>84839.35</v>
      </c>
      <c r="J39" s="31">
        <f>I39/'Dane - 31 lipca 2020 r'!$B$3</f>
        <v>19246.676497277676</v>
      </c>
      <c r="K39" s="32">
        <f t="shared" si="3"/>
        <v>0.90572595281306711</v>
      </c>
      <c r="L39" s="31">
        <f>'Dane - 31 lipca 2020 r'!AQ46</f>
        <v>84839.35</v>
      </c>
      <c r="M39" s="31">
        <f>L39/'Dane - 31 lipca 2020 r'!$B$3</f>
        <v>19246.676497277676</v>
      </c>
      <c r="N39" s="32">
        <f t="shared" si="1"/>
        <v>0.90572595281306711</v>
      </c>
      <c r="O39" s="33">
        <f>'Dane - 31 lipca 2020 r'!X46</f>
        <v>5</v>
      </c>
    </row>
    <row r="40" spans="1:15" x14ac:dyDescent="0.2">
      <c r="A40" s="20" t="s">
        <v>141</v>
      </c>
      <c r="B40" s="21" t="s">
        <v>144</v>
      </c>
      <c r="C40" s="2" t="s">
        <v>145</v>
      </c>
      <c r="D40" s="22">
        <v>90857860</v>
      </c>
      <c r="E40" s="22">
        <v>77229181</v>
      </c>
      <c r="F40" s="31">
        <f>'Dane - 31 lipca 2020 r'!Z47</f>
        <v>217573248.43399999</v>
      </c>
      <c r="G40" s="31">
        <f>F40/'Dane - 31 lipca 2020 r'!$B$3</f>
        <v>49358722.421506345</v>
      </c>
      <c r="H40" s="18">
        <f t="shared" si="0"/>
        <v>0.63912010696457267</v>
      </c>
      <c r="I40" s="31">
        <f>'Dane - 31 lipca 2020 r'!AK47</f>
        <v>167129605.92999998</v>
      </c>
      <c r="J40" s="31">
        <f>I40/'Dane - 31 lipca 2020 r'!$B$3</f>
        <v>37915064.866152443</v>
      </c>
      <c r="K40" s="18">
        <f t="shared" si="3"/>
        <v>0.4909422109002094</v>
      </c>
      <c r="L40" s="31">
        <f>'Dane - 31 lipca 2020 r'!AQ47</f>
        <v>127514766.89999999</v>
      </c>
      <c r="M40" s="31">
        <f>L40/'Dane - 31 lipca 2020 r'!$B$3</f>
        <v>28928032.418330304</v>
      </c>
      <c r="N40" s="18">
        <f t="shared" si="1"/>
        <v>0.37457385982547586</v>
      </c>
      <c r="O40" s="33">
        <f>'Dane - 31 lipca 2020 r'!X47</f>
        <v>1761</v>
      </c>
    </row>
    <row r="41" spans="1:15" ht="12" thickBot="1" x14ac:dyDescent="0.25">
      <c r="A41" s="24" t="s">
        <v>141</v>
      </c>
      <c r="B41" s="25" t="s">
        <v>146</v>
      </c>
      <c r="C41" s="3" t="s">
        <v>147</v>
      </c>
      <c r="D41" s="26">
        <v>2881840</v>
      </c>
      <c r="E41" s="26">
        <v>2449564</v>
      </c>
      <c r="F41" s="31">
        <f>'Dane - 31 lipca 2020 r'!Z48</f>
        <v>2970588.81</v>
      </c>
      <c r="G41" s="31">
        <f>F41/'Dane - 31 lipca 2020 r'!$B$3</f>
        <v>673908.532214156</v>
      </c>
      <c r="H41" s="27">
        <f t="shared" si="0"/>
        <v>0.27511366602961018</v>
      </c>
      <c r="I41" s="31">
        <f>'Dane - 31 lipca 2020 r'!AK48</f>
        <v>2609189.7149999999</v>
      </c>
      <c r="J41" s="31">
        <f>I41/'Dane - 31 lipca 2020 r'!$B$3</f>
        <v>591921.44169691461</v>
      </c>
      <c r="K41" s="27">
        <f t="shared" si="3"/>
        <v>0.24164359114394016</v>
      </c>
      <c r="L41" s="31">
        <f>'Dane - 31 lipca 2020 r'!AQ48</f>
        <v>2188542.6099999994</v>
      </c>
      <c r="M41" s="31">
        <f>L41/'Dane - 31 lipca 2020 r'!$B$3</f>
        <v>496493.33257713233</v>
      </c>
      <c r="N41" s="27">
        <f t="shared" si="1"/>
        <v>0.20268640973541918</v>
      </c>
      <c r="O41" s="33">
        <f>'Dane - 31 lipca 2020 r'!X48</f>
        <v>60</v>
      </c>
    </row>
    <row r="42" spans="1:15" ht="12" thickBot="1" x14ac:dyDescent="0.25">
      <c r="A42" s="246" t="s">
        <v>141</v>
      </c>
      <c r="B42" s="246"/>
      <c r="C42" s="49" t="s">
        <v>51</v>
      </c>
      <c r="D42" s="50">
        <f>SUM(D39:D41)</f>
        <v>93764700</v>
      </c>
      <c r="E42" s="50">
        <f t="shared" ref="E42:O42" si="9">SUM(E39:E41)</f>
        <v>79699995</v>
      </c>
      <c r="F42" s="50">
        <f t="shared" si="9"/>
        <v>220628676.59399998</v>
      </c>
      <c r="G42" s="50">
        <f t="shared" si="9"/>
        <v>50051877.630217783</v>
      </c>
      <c r="H42" s="51">
        <f t="shared" si="0"/>
        <v>0.62800352283858718</v>
      </c>
      <c r="I42" s="50">
        <f t="shared" si="9"/>
        <v>169823634.99499997</v>
      </c>
      <c r="J42" s="50">
        <f t="shared" si="9"/>
        <v>38526232.984346636</v>
      </c>
      <c r="K42" s="51">
        <f t="shared" si="3"/>
        <v>0.48339065748180582</v>
      </c>
      <c r="L42" s="50">
        <f t="shared" si="9"/>
        <v>129788148.85999998</v>
      </c>
      <c r="M42" s="50">
        <f>SUM(M39:M41)</f>
        <v>29443772.427404713</v>
      </c>
      <c r="N42" s="51">
        <f t="shared" si="1"/>
        <v>0.36943255049645501</v>
      </c>
      <c r="O42" s="52">
        <f t="shared" si="9"/>
        <v>1826</v>
      </c>
    </row>
    <row r="43" spans="1:15" x14ac:dyDescent="0.2">
      <c r="A43" s="29" t="s">
        <v>148</v>
      </c>
      <c r="B43" s="30" t="s">
        <v>149</v>
      </c>
      <c r="C43" s="4" t="s">
        <v>150</v>
      </c>
      <c r="D43" s="31">
        <v>23304480</v>
      </c>
      <c r="E43" s="31">
        <v>17478360</v>
      </c>
      <c r="F43" s="31">
        <f>'Dane - 31 lipca 2020 r'!Z50</f>
        <v>22437965.147500001</v>
      </c>
      <c r="G43" s="31">
        <f>F43/'Dane - 31 lipca 2020 r'!$B$3</f>
        <v>5090282.4744782215</v>
      </c>
      <c r="H43" s="32">
        <f t="shared" si="0"/>
        <v>0.29123341517615048</v>
      </c>
      <c r="I43" s="31">
        <f>'Dane - 31 lipca 2020 r'!AK50</f>
        <v>20828129.09</v>
      </c>
      <c r="J43" s="31">
        <f>I43/'Dane - 31 lipca 2020 r'!$B$3</f>
        <v>4725074.6574410163</v>
      </c>
      <c r="K43" s="32">
        <f t="shared" si="3"/>
        <v>0.27033855907768328</v>
      </c>
      <c r="L43" s="31">
        <f>'Dane - 31 lipca 2020 r'!AQ50</f>
        <v>16438143.189999999</v>
      </c>
      <c r="M43" s="31">
        <f>L43/'Dane - 31 lipca 2020 r'!$B$3</f>
        <v>3729161.340744101</v>
      </c>
      <c r="N43" s="32">
        <f t="shared" si="1"/>
        <v>0.21335876711225202</v>
      </c>
      <c r="O43" s="33">
        <f>'Dane - 31 lipca 2020 r'!X50</f>
        <v>21</v>
      </c>
    </row>
    <row r="44" spans="1:15" x14ac:dyDescent="0.2">
      <c r="A44" s="20" t="s">
        <v>148</v>
      </c>
      <c r="B44" s="21" t="s">
        <v>151</v>
      </c>
      <c r="C44" s="2" t="s">
        <v>152</v>
      </c>
      <c r="D44" s="22">
        <v>2509002</v>
      </c>
      <c r="E44" s="22">
        <v>2509002</v>
      </c>
      <c r="F44" s="31">
        <f>'Dane - 31 lipca 2020 r'!Z51</f>
        <v>0</v>
      </c>
      <c r="G44" s="31">
        <f>F44/'Dane - 31 lipca 2020 r'!$B$3</f>
        <v>0</v>
      </c>
      <c r="H44" s="18">
        <f t="shared" si="0"/>
        <v>0</v>
      </c>
      <c r="I44" s="31">
        <f>'Dane - 31 lipca 2020 r'!AK51</f>
        <v>0</v>
      </c>
      <c r="J44" s="31">
        <f>I44/'Dane - 31 lipca 2020 r'!$B$3</f>
        <v>0</v>
      </c>
      <c r="K44" s="18">
        <f t="shared" si="3"/>
        <v>0</v>
      </c>
      <c r="L44" s="31">
        <f>'Dane - 31 lipca 2020 r'!AQ51</f>
        <v>0</v>
      </c>
      <c r="M44" s="31">
        <f>L44/'Dane - 31 lipca 2020 r'!$B$3</f>
        <v>0</v>
      </c>
      <c r="N44" s="18">
        <f t="shared" si="1"/>
        <v>0</v>
      </c>
      <c r="O44" s="33">
        <f>'Dane - 31 lipca 2020 r'!X51</f>
        <v>0</v>
      </c>
    </row>
    <row r="45" spans="1:15" x14ac:dyDescent="0.2">
      <c r="A45" s="20" t="s">
        <v>148</v>
      </c>
      <c r="B45" s="21" t="s">
        <v>153</v>
      </c>
      <c r="C45" s="2" t="s">
        <v>154</v>
      </c>
      <c r="D45" s="22">
        <v>18287520</v>
      </c>
      <c r="E45" s="22">
        <v>13715640</v>
      </c>
      <c r="F45" s="31">
        <f>'Dane - 31 lipca 2020 r'!Z52</f>
        <v>39871907.472499996</v>
      </c>
      <c r="G45" s="31">
        <f>F45/'Dane - 31 lipca 2020 r'!$B$3</f>
        <v>9045351.0600045361</v>
      </c>
      <c r="H45" s="18">
        <f t="shared" si="0"/>
        <v>0.65949172331765316</v>
      </c>
      <c r="I45" s="31">
        <f>'Dane - 31 lipca 2020 r'!AK52</f>
        <v>14823502.15</v>
      </c>
      <c r="J45" s="31">
        <f>I45/'Dane - 31 lipca 2020 r'!$B$3</f>
        <v>3362863.4641560796</v>
      </c>
      <c r="K45" s="18">
        <f t="shared" si="3"/>
        <v>0.24518458228388026</v>
      </c>
      <c r="L45" s="31">
        <f>'Dane - 31 lipca 2020 r'!AQ52</f>
        <v>7497756.8399999999</v>
      </c>
      <c r="M45" s="31">
        <f>L45/'Dane - 31 lipca 2020 r'!$B$3</f>
        <v>1700943.0217785842</v>
      </c>
      <c r="N45" s="18">
        <f t="shared" si="1"/>
        <v>0.12401484887169568</v>
      </c>
      <c r="O45" s="33">
        <f>'Dane - 31 lipca 2020 r'!X52</f>
        <v>17</v>
      </c>
    </row>
    <row r="46" spans="1:15" ht="12" thickBot="1" x14ac:dyDescent="0.25">
      <c r="A46" s="24" t="s">
        <v>148</v>
      </c>
      <c r="B46" s="25" t="s">
        <v>155</v>
      </c>
      <c r="C46" s="3" t="s">
        <v>156</v>
      </c>
      <c r="D46" s="26">
        <v>37200000</v>
      </c>
      <c r="E46" s="26">
        <v>27900000</v>
      </c>
      <c r="F46" s="31">
        <f>'Dane - 31 lipca 2020 r'!Z53</f>
        <v>50217751.134999998</v>
      </c>
      <c r="G46" s="31">
        <f>F46/'Dane - 31 lipca 2020 r'!$B$3</f>
        <v>11392411.781987295</v>
      </c>
      <c r="H46" s="27">
        <f t="shared" si="0"/>
        <v>0.40833017139739408</v>
      </c>
      <c r="I46" s="31">
        <f>'Dane - 31 lipca 2020 r'!AK53</f>
        <v>30641793.960000001</v>
      </c>
      <c r="J46" s="31">
        <f>I46/'Dane - 31 lipca 2020 r'!$B$3</f>
        <v>6951405.163339383</v>
      </c>
      <c r="K46" s="27">
        <f t="shared" si="3"/>
        <v>0.24915430692972698</v>
      </c>
      <c r="L46" s="31">
        <f>'Dane - 31 lipca 2020 r'!AQ53</f>
        <v>24566569.809999999</v>
      </c>
      <c r="M46" s="31">
        <f>L46/'Dane - 31 lipca 2020 r'!$B$3</f>
        <v>5573178.2690562606</v>
      </c>
      <c r="N46" s="27">
        <f t="shared" si="1"/>
        <v>0.19975549351456132</v>
      </c>
      <c r="O46" s="33">
        <f>'Dane - 31 lipca 2020 r'!X53</f>
        <v>54</v>
      </c>
    </row>
    <row r="47" spans="1:15" ht="12" thickBot="1" x14ac:dyDescent="0.25">
      <c r="A47" s="246" t="s">
        <v>148</v>
      </c>
      <c r="B47" s="246"/>
      <c r="C47" s="49" t="s">
        <v>55</v>
      </c>
      <c r="D47" s="50">
        <f>SUM(D43:D46)</f>
        <v>81301002</v>
      </c>
      <c r="E47" s="50">
        <f t="shared" ref="E47:O47" si="10">SUM(E43:E46)</f>
        <v>61603002</v>
      </c>
      <c r="F47" s="50">
        <f t="shared" si="10"/>
        <v>112527623.755</v>
      </c>
      <c r="G47" s="50">
        <f t="shared" si="10"/>
        <v>25528045.316470053</v>
      </c>
      <c r="H47" s="51">
        <f t="shared" si="0"/>
        <v>0.41439612498868245</v>
      </c>
      <c r="I47" s="50">
        <f t="shared" si="10"/>
        <v>66293425.200000003</v>
      </c>
      <c r="J47" s="50">
        <f t="shared" si="10"/>
        <v>15039343.28493648</v>
      </c>
      <c r="K47" s="51">
        <f t="shared" si="3"/>
        <v>0.24413328566254741</v>
      </c>
      <c r="L47" s="50">
        <f t="shared" si="10"/>
        <v>48502469.840000004</v>
      </c>
      <c r="M47" s="50">
        <f t="shared" si="10"/>
        <v>11003282.631578945</v>
      </c>
      <c r="N47" s="51">
        <f t="shared" si="1"/>
        <v>0.17861601341406941</v>
      </c>
      <c r="O47" s="52">
        <f t="shared" si="10"/>
        <v>92</v>
      </c>
    </row>
    <row r="48" spans="1:15" x14ac:dyDescent="0.2">
      <c r="A48" s="29" t="s">
        <v>157</v>
      </c>
      <c r="B48" s="30" t="s">
        <v>158</v>
      </c>
      <c r="C48" s="4" t="s">
        <v>159</v>
      </c>
      <c r="D48" s="31">
        <v>1812045</v>
      </c>
      <c r="E48" s="31">
        <v>1359034</v>
      </c>
      <c r="F48" s="31">
        <f>'Dane - 31 lipca 2020 r'!Z55</f>
        <v>845865.63000000012</v>
      </c>
      <c r="G48" s="31">
        <f>F48/'Dane - 31 lipca 2020 r'!$B$3</f>
        <v>191893.29174228676</v>
      </c>
      <c r="H48" s="32">
        <f t="shared" si="0"/>
        <v>0.14119830095662564</v>
      </c>
      <c r="I48" s="31">
        <f>'Dane - 31 lipca 2020 r'!AK55</f>
        <v>0</v>
      </c>
      <c r="J48" s="31">
        <f>I48/'Dane - 31 lipca 2020 r'!$B$3</f>
        <v>0</v>
      </c>
      <c r="K48" s="32">
        <f t="shared" si="3"/>
        <v>0</v>
      </c>
      <c r="L48" s="31">
        <f>'Dane - 31 lipca 2020 r'!AQ55</f>
        <v>0</v>
      </c>
      <c r="M48" s="31">
        <f>L48/'Dane - 31 lipca 2020 r'!$B$3</f>
        <v>0</v>
      </c>
      <c r="N48" s="32">
        <f t="shared" si="1"/>
        <v>0</v>
      </c>
      <c r="O48" s="33">
        <f>'Dane - 31 lipca 2020 r'!X55</f>
        <v>1</v>
      </c>
    </row>
    <row r="49" spans="1:15" ht="21" x14ac:dyDescent="0.2">
      <c r="A49" s="20" t="s">
        <v>157</v>
      </c>
      <c r="B49" s="21" t="s">
        <v>160</v>
      </c>
      <c r="C49" s="2" t="s">
        <v>161</v>
      </c>
      <c r="D49" s="22">
        <v>659882</v>
      </c>
      <c r="E49" s="22">
        <v>494911</v>
      </c>
      <c r="F49" s="31">
        <f>'Dane - 31 lipca 2020 r'!Z56</f>
        <v>0</v>
      </c>
      <c r="G49" s="31">
        <f>F49/'Dane - 31 lipca 2020 r'!$B$3</f>
        <v>0</v>
      </c>
      <c r="H49" s="18">
        <f t="shared" si="0"/>
        <v>0</v>
      </c>
      <c r="I49" s="31">
        <f>'Dane - 31 lipca 2020 r'!AK56</f>
        <v>0</v>
      </c>
      <c r="J49" s="31">
        <f>I49/'Dane - 31 lipca 2020 r'!$B$3</f>
        <v>0</v>
      </c>
      <c r="K49" s="18">
        <f t="shared" si="3"/>
        <v>0</v>
      </c>
      <c r="L49" s="31">
        <f>'Dane - 31 lipca 2020 r'!AQ56</f>
        <v>0</v>
      </c>
      <c r="M49" s="31">
        <f>L49/'Dane - 31 lipca 2020 r'!$B$3</f>
        <v>0</v>
      </c>
      <c r="N49" s="18">
        <f t="shared" si="1"/>
        <v>0</v>
      </c>
      <c r="O49" s="33">
        <f>'Dane - 31 lipca 2020 r'!X56</f>
        <v>0</v>
      </c>
    </row>
    <row r="50" spans="1:15" ht="12" thickBot="1" x14ac:dyDescent="0.25">
      <c r="A50" s="24" t="s">
        <v>157</v>
      </c>
      <c r="B50" s="25" t="s">
        <v>162</v>
      </c>
      <c r="C50" s="3" t="s">
        <v>163</v>
      </c>
      <c r="D50" s="26">
        <v>661407</v>
      </c>
      <c r="E50" s="26">
        <v>496055</v>
      </c>
      <c r="F50" s="31">
        <f>'Dane - 31 lipca 2020 r'!Z57</f>
        <v>0</v>
      </c>
      <c r="G50" s="31">
        <f>F50/'Dane - 31 lipca 2020 r'!$B$3</f>
        <v>0</v>
      </c>
      <c r="H50" s="27">
        <f t="shared" si="0"/>
        <v>0</v>
      </c>
      <c r="I50" s="31">
        <f>'Dane - 31 lipca 2020 r'!AK57</f>
        <v>0</v>
      </c>
      <c r="J50" s="31">
        <f>I50/'Dane - 31 lipca 2020 r'!$B$3</f>
        <v>0</v>
      </c>
      <c r="K50" s="27">
        <f t="shared" si="3"/>
        <v>0</v>
      </c>
      <c r="L50" s="31">
        <f>'Dane - 31 lipca 2020 r'!AQ57</f>
        <v>0</v>
      </c>
      <c r="M50" s="31">
        <f>L50/'Dane - 31 lipca 2020 r'!$B$3</f>
        <v>0</v>
      </c>
      <c r="N50" s="27">
        <f t="shared" si="1"/>
        <v>0</v>
      </c>
      <c r="O50" s="33">
        <f>'Dane - 31 lipca 2020 r'!X57</f>
        <v>0</v>
      </c>
    </row>
    <row r="51" spans="1:15" ht="21.75" thickBot="1" x14ac:dyDescent="0.25">
      <c r="A51" s="246" t="s">
        <v>157</v>
      </c>
      <c r="B51" s="246"/>
      <c r="C51" s="49" t="s">
        <v>60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845865.63000000012</v>
      </c>
      <c r="G51" s="50">
        <f t="shared" si="11"/>
        <v>191893.29174228676</v>
      </c>
      <c r="H51" s="51">
        <f t="shared" si="0"/>
        <v>8.1656719890334795E-2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1</v>
      </c>
    </row>
    <row r="52" spans="1:15" ht="19.5" customHeight="1" thickBot="1" x14ac:dyDescent="0.25">
      <c r="A52" s="246" t="s">
        <v>166</v>
      </c>
      <c r="B52" s="246"/>
      <c r="C52" s="49" t="s">
        <v>164</v>
      </c>
      <c r="D52" s="50">
        <v>42497556</v>
      </c>
      <c r="E52" s="50">
        <v>31873167</v>
      </c>
      <c r="F52" s="50">
        <f>'Dane - 31 lipca 2020 r'!Z59</f>
        <v>74494211.295000002</v>
      </c>
      <c r="G52" s="50">
        <f>F52/'Dane - 31 lipca 2020 r'!$B$3</f>
        <v>16899775.702132486</v>
      </c>
      <c r="H52" s="51">
        <f t="shared" si="0"/>
        <v>0.53021953237757913</v>
      </c>
      <c r="I52" s="50">
        <f>'Dane - 31 lipca 2020 r'!AK59-'Dane - 31 lipca 2020 r'!AM59</f>
        <v>62199869.240000002</v>
      </c>
      <c r="J52" s="50">
        <f>I52/'Dane - 31 lipca 2020 r'!B3</f>
        <v>14110678.139745915</v>
      </c>
      <c r="K52" s="51">
        <f t="shared" si="3"/>
        <v>0.44271340026379918</v>
      </c>
      <c r="L52" s="50">
        <f>'Dane - 31 lipca 2020 r'!AQ59</f>
        <v>62199869.240000002</v>
      </c>
      <c r="M52" s="50">
        <f>L52/'Dane - 31 lipca 2020 r'!$B$3</f>
        <v>14110678.139745915</v>
      </c>
      <c r="N52" s="51">
        <f t="shared" si="1"/>
        <v>0.44271340026379918</v>
      </c>
      <c r="O52" s="52">
        <f>'Dane - 31 lipca 2020 r'!X59</f>
        <v>94</v>
      </c>
    </row>
    <row r="53" spans="1:15" ht="24" customHeight="1" thickBot="1" x14ac:dyDescent="0.25">
      <c r="A53" s="34" t="s">
        <v>165</v>
      </c>
      <c r="B53" s="34"/>
      <c r="C53" s="5" t="s">
        <v>65</v>
      </c>
      <c r="D53" s="35">
        <f>D52+D51+D47+D42+D38+D33+D22</f>
        <v>710309513</v>
      </c>
      <c r="E53" s="35">
        <f t="shared" ref="E53:O53" si="12">E52+E51+E47+E42+E38+E33+E22</f>
        <v>531069456</v>
      </c>
      <c r="F53" s="35">
        <f t="shared" si="12"/>
        <v>1288237546.2089999</v>
      </c>
      <c r="G53" s="35">
        <f t="shared" si="12"/>
        <v>292249897.05285847</v>
      </c>
      <c r="H53" s="28">
        <f t="shared" si="0"/>
        <v>0.5503044728915053</v>
      </c>
      <c r="I53" s="35">
        <f t="shared" si="12"/>
        <v>891418065.98500001</v>
      </c>
      <c r="J53" s="35">
        <f t="shared" si="12"/>
        <v>202227328.94396549</v>
      </c>
      <c r="K53" s="28">
        <f t="shared" si="3"/>
        <v>0.38079261885467103</v>
      </c>
      <c r="L53" s="35">
        <f t="shared" si="12"/>
        <v>706782459.36000001</v>
      </c>
      <c r="M53" s="35">
        <f t="shared" si="12"/>
        <v>160340848.31215969</v>
      </c>
      <c r="N53" s="28">
        <f t="shared" si="1"/>
        <v>0.30192067440639947</v>
      </c>
      <c r="O53" s="36">
        <f t="shared" si="12"/>
        <v>7290</v>
      </c>
    </row>
    <row r="54" spans="1:15" x14ac:dyDescent="0.2">
      <c r="A54" s="6" t="s">
        <v>204</v>
      </c>
    </row>
    <row r="55" spans="1:15" x14ac:dyDescent="0.2">
      <c r="A55" s="6" t="s">
        <v>211</v>
      </c>
    </row>
    <row r="56" spans="1:15" x14ac:dyDescent="0.2">
      <c r="A56" s="6" t="s">
        <v>218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L22" sqref="L22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6" t="s">
        <v>187</v>
      </c>
      <c r="B1" s="279" t="s">
        <v>188</v>
      </c>
      <c r="C1" s="200" t="s">
        <v>205</v>
      </c>
      <c r="D1" s="200" t="s">
        <v>206</v>
      </c>
      <c r="E1" s="200" t="s">
        <v>207</v>
      </c>
      <c r="F1" s="200" t="s">
        <v>213</v>
      </c>
      <c r="G1" s="200" t="s">
        <v>208</v>
      </c>
      <c r="H1" s="200" t="s">
        <v>214</v>
      </c>
      <c r="I1" s="200" t="s">
        <v>209</v>
      </c>
      <c r="J1" s="200" t="s">
        <v>210</v>
      </c>
      <c r="K1" s="263" t="s">
        <v>217</v>
      </c>
      <c r="L1" s="266" t="s">
        <v>215</v>
      </c>
      <c r="M1" s="269" t="s">
        <v>216</v>
      </c>
    </row>
    <row r="2" spans="1:13" ht="15.75" x14ac:dyDescent="0.25">
      <c r="A2" s="277"/>
      <c r="B2" s="280"/>
      <c r="C2" s="201"/>
      <c r="D2" s="201"/>
      <c r="E2" s="201"/>
      <c r="F2" s="201"/>
      <c r="G2" s="201"/>
      <c r="H2" s="201"/>
      <c r="I2" s="201"/>
      <c r="J2" s="201"/>
      <c r="K2" s="264"/>
      <c r="L2" s="267"/>
      <c r="M2" s="270"/>
    </row>
    <row r="3" spans="1:13" ht="16.5" thickBot="1" x14ac:dyDescent="0.3">
      <c r="A3" s="278"/>
      <c r="B3" s="281"/>
      <c r="C3" s="202"/>
      <c r="D3" s="202"/>
      <c r="E3" s="202"/>
      <c r="F3" s="202"/>
      <c r="G3" s="202"/>
      <c r="H3" s="202"/>
      <c r="I3" s="202"/>
      <c r="J3" s="202"/>
      <c r="K3" s="265"/>
      <c r="L3" s="268"/>
      <c r="M3" s="271"/>
    </row>
    <row r="4" spans="1:13" ht="18.75" thickTop="1" thickBot="1" x14ac:dyDescent="0.3">
      <c r="A4" s="272" t="s">
        <v>189</v>
      </c>
      <c r="B4" s="273"/>
      <c r="C4" s="273"/>
      <c r="D4" s="273"/>
      <c r="E4" s="273"/>
      <c r="F4" s="273"/>
      <c r="G4" s="273"/>
      <c r="H4" s="273"/>
      <c r="I4" s="273"/>
      <c r="J4" s="273"/>
      <c r="K4" s="181"/>
      <c r="L4" s="181"/>
      <c r="M4" s="204"/>
    </row>
    <row r="5" spans="1:13" ht="33" thickTop="1" thickBot="1" x14ac:dyDescent="0.3">
      <c r="A5" s="94" t="s">
        <v>190</v>
      </c>
      <c r="B5" s="105" t="s">
        <v>99</v>
      </c>
      <c r="C5" s="105">
        <f>'Dane - 31 lipca 2020 r'!C19</f>
        <v>3361</v>
      </c>
      <c r="D5" s="106">
        <f>'Dane - 31 lipca 2020 r'!D19/'Dane - 31 lipca 2020 r'!$B$3</f>
        <v>73639394.509981841</v>
      </c>
      <c r="E5" s="105">
        <f>'Dane - 31 lipca 2020 r'!X19</f>
        <v>2670</v>
      </c>
      <c r="F5" s="106">
        <f>'Dane - 31 lipca 2020 r'!Y19/'Dane - 31 lipca 2020 r'!$B$3</f>
        <v>35465721.415607981</v>
      </c>
      <c r="G5" s="105">
        <f>'Dane - 31 lipca 2020 r'!AB19</f>
        <v>2648</v>
      </c>
      <c r="H5" s="106">
        <f>'Dane - 31 lipca 2020 r'!AD19/'Dane - 31 lipca 2020 r'!$B$3</f>
        <v>34265925.589836657</v>
      </c>
      <c r="I5" s="105">
        <f>'Dane - 31 lipca 2020 r'!AO19</f>
        <v>2645</v>
      </c>
      <c r="J5" s="106">
        <f>'Dane - 31 lipca 2020 r'!AP19/'Dane - 31 lipca 2020 r'!$B$3</f>
        <v>34228221.415607981</v>
      </c>
      <c r="K5" s="107">
        <v>3000</v>
      </c>
      <c r="L5" s="107">
        <f>G5</f>
        <v>2648</v>
      </c>
      <c r="M5" s="187">
        <f>L5/K5</f>
        <v>0.88266666666666671</v>
      </c>
    </row>
    <row r="6" spans="1:13" ht="43.5" customHeight="1" thickTop="1" thickBot="1" x14ac:dyDescent="0.3">
      <c r="A6" s="274" t="s">
        <v>191</v>
      </c>
      <c r="B6" s="105" t="s">
        <v>89</v>
      </c>
      <c r="C6" s="105">
        <f>'Dane - 31 lipca 2020 r'!C14</f>
        <v>13</v>
      </c>
      <c r="D6" s="106">
        <f>'Dane - 31 lipca 2020 r'!D14/'Dane - 31 lipca 2020 r'!$B$3</f>
        <v>6868626.5313067148</v>
      </c>
      <c r="E6" s="105">
        <f>'Dane - 31 lipca 2020 r'!X14</f>
        <v>8</v>
      </c>
      <c r="F6" s="106">
        <f>'Dane - 31 lipca 2020 r'!Y14/'Dane - 31 lipca 2020 r'!$B$3</f>
        <v>3660360.9709618874</v>
      </c>
      <c r="G6" s="105">
        <f>'Dane - 31 lipca 2020 r'!AB14</f>
        <v>8</v>
      </c>
      <c r="H6" s="106">
        <f>'Dane - 31 lipca 2020 r'!AD14/'Dane - 31 lipca 2020 r'!$B$3</f>
        <v>3132371.8897459167</v>
      </c>
      <c r="I6" s="105">
        <f>'Dane - 31 lipca 2020 r'!AO14</f>
        <v>7</v>
      </c>
      <c r="J6" s="106">
        <f>'Dane - 31 lipca 2020 r'!AP14/'Dane - 31 lipca 2020 r'!$B$3</f>
        <v>3147026.2182395644</v>
      </c>
      <c r="K6" s="257">
        <v>122</v>
      </c>
      <c r="L6" s="259">
        <f>G6+G7+G8</f>
        <v>203</v>
      </c>
      <c r="M6" s="262">
        <f>L6/K6</f>
        <v>1.6639344262295082</v>
      </c>
    </row>
    <row r="7" spans="1:13" ht="39.75" customHeight="1" thickTop="1" thickBot="1" x14ac:dyDescent="0.3">
      <c r="A7" s="275"/>
      <c r="B7" s="105" t="s">
        <v>101</v>
      </c>
      <c r="C7" s="105">
        <f>'Dane - 31 lipca 2020 r'!C22</f>
        <v>501</v>
      </c>
      <c r="D7" s="106">
        <f>'Dane - 31 lipca 2020 r'!D22/'Dane - 31 lipca 2020 r'!$B$3</f>
        <v>29189920.626134299</v>
      </c>
      <c r="E7" s="105">
        <f>'Dane - 31 lipca 2020 r'!X22</f>
        <v>312</v>
      </c>
      <c r="F7" s="106">
        <f>'Dane - 31 lipca 2020 r'!Y22/'Dane - 31 lipca 2020 r'!$B$3</f>
        <v>15156965.077132486</v>
      </c>
      <c r="G7" s="105">
        <f>'Dane - 31 lipca 2020 r'!AB22</f>
        <v>193</v>
      </c>
      <c r="H7" s="106">
        <f>'Dane - 31 lipca 2020 r'!AD22/'Dane - 31 lipca 2020 r'!$B$3</f>
        <v>8728943.5276769511</v>
      </c>
      <c r="I7" s="105">
        <f>'Dane - 31 lipca 2020 r'!AO22</f>
        <v>140</v>
      </c>
      <c r="J7" s="106">
        <f>'Dane - 31 lipca 2020 r'!AP22/'Dane - 31 lipca 2020 r'!$B$3</f>
        <v>5807281.5108892918</v>
      </c>
      <c r="K7" s="258"/>
      <c r="L7" s="260"/>
      <c r="M7" s="262"/>
    </row>
    <row r="8" spans="1:13" ht="51" customHeight="1" thickTop="1" thickBot="1" x14ac:dyDescent="0.3">
      <c r="A8" s="275"/>
      <c r="B8" s="105" t="s">
        <v>103</v>
      </c>
      <c r="C8" s="105">
        <f>'Dane - 31 lipca 2020 r'!C23</f>
        <v>34</v>
      </c>
      <c r="D8" s="106">
        <f>'Dane - 31 lipca 2020 r'!D23/'Dane - 31 lipca 2020 r'!$B$3</f>
        <v>103562019.57577132</v>
      </c>
      <c r="E8" s="105">
        <f>'Dane - 31 lipca 2020 r'!X23</f>
        <v>7</v>
      </c>
      <c r="F8" s="106">
        <f>'Dane - 31 lipca 2020 r'!Y23/'Dane - 31 lipca 2020 r'!$B$3</f>
        <v>19136054.766333938</v>
      </c>
      <c r="G8" s="105">
        <f>'Dane - 31 lipca 2020 r'!AB23</f>
        <v>2</v>
      </c>
      <c r="H8" s="106">
        <f>'Dane - 31 lipca 2020 r'!AD23/'Dane - 31 lipca 2020 r'!$B$3</f>
        <v>36326.681034482761</v>
      </c>
      <c r="I8" s="105">
        <f>'Dane - 31 lipca 2020 r'!AO23</f>
        <v>1</v>
      </c>
      <c r="J8" s="106">
        <f>'Dane - 31 lipca 2020 r'!AP23/'Dane - 31 lipca 2020 r'!$B$3</f>
        <v>19345.465063520867</v>
      </c>
      <c r="K8" s="258"/>
      <c r="L8" s="261"/>
      <c r="M8" s="262"/>
    </row>
    <row r="9" spans="1:13" ht="17.25" thickTop="1" thickBot="1" x14ac:dyDescent="0.3">
      <c r="A9" s="282" t="s">
        <v>192</v>
      </c>
      <c r="B9" s="283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- 31 lipca 2020 r'!AP6/'Dane - 31 lipca 2020 r'!$B$3</f>
        <v>78360960.8144283</v>
      </c>
      <c r="M9" s="187">
        <f>L9/K9</f>
        <v>0.32310690052228008</v>
      </c>
    </row>
    <row r="10" spans="1:13" ht="18.75" thickTop="1" thickBot="1" x14ac:dyDescent="0.3">
      <c r="A10" s="288" t="s">
        <v>212</v>
      </c>
      <c r="B10" s="289"/>
      <c r="C10" s="289"/>
      <c r="D10" s="289"/>
      <c r="E10" s="289"/>
      <c r="F10" s="289"/>
      <c r="G10" s="289"/>
      <c r="H10" s="289"/>
      <c r="I10" s="289"/>
      <c r="J10" s="289"/>
      <c r="K10" s="181"/>
      <c r="L10" s="181"/>
      <c r="M10" s="204"/>
    </row>
    <row r="11" spans="1:13" ht="16.5" thickTop="1" thickBot="1" x14ac:dyDescent="0.3">
      <c r="A11" s="290" t="s">
        <v>193</v>
      </c>
      <c r="B11" s="105" t="s">
        <v>120</v>
      </c>
      <c r="C11" s="105">
        <f>'Dane - 31 lipca 2020 r'!C32</f>
        <v>709</v>
      </c>
      <c r="D11" s="106">
        <f>'Dane - 31 lipca 2020 r'!D32/'Dane - 31 lipca 2020 r'!$B$3</f>
        <v>110687351.88520871</v>
      </c>
      <c r="E11" s="105">
        <f>'Dane - 31 lipca 2020 r'!X32</f>
        <v>390</v>
      </c>
      <c r="F11" s="106">
        <f>'Dane - 31 lipca 2020 r'!Y32/'Dane - 31 lipca 2020 r'!$B$3</f>
        <v>49090685.982304893</v>
      </c>
      <c r="G11" s="105">
        <f>'Dane - 31 lipca 2020 r'!AB32</f>
        <v>254</v>
      </c>
      <c r="H11" s="106">
        <f>'Dane - 31 lipca 2020 r'!AD32/'Dane - 31 lipca 2020 r'!$B$3</f>
        <v>23904951.349818513</v>
      </c>
      <c r="I11" s="105">
        <f>'Dane - 31 lipca 2020 r'!AO32</f>
        <v>186</v>
      </c>
      <c r="J11" s="106">
        <f>'Dane - 31 lipca 2020 r'!AP32/'Dane - 31 lipca 2020 r'!$B$3</f>
        <v>17122130.303992737</v>
      </c>
      <c r="K11" s="257">
        <v>560</v>
      </c>
      <c r="L11" s="259">
        <f>G11+G12+G13</f>
        <v>297</v>
      </c>
      <c r="M11" s="262">
        <f>L11/K11</f>
        <v>0.53035714285714286</v>
      </c>
    </row>
    <row r="12" spans="1:13" ht="16.5" thickTop="1" thickBot="1" x14ac:dyDescent="0.3">
      <c r="A12" s="291"/>
      <c r="B12" s="105" t="s">
        <v>122</v>
      </c>
      <c r="C12" s="105">
        <f>'Dane - 31 lipca 2020 r'!C33</f>
        <v>179</v>
      </c>
      <c r="D12" s="106">
        <f>'Dane - 31 lipca 2020 r'!D33/'Dane - 31 lipca 2020 r'!$B$3</f>
        <v>10553878.645644281</v>
      </c>
      <c r="E12" s="105">
        <f>'Dane - 31 lipca 2020 r'!X33</f>
        <v>68</v>
      </c>
      <c r="F12" s="106">
        <f>'Dane - 31 lipca 2020 r'!Y33/'Dane - 31 lipca 2020 r'!$B$3</f>
        <v>2842715.297186933</v>
      </c>
      <c r="G12" s="105">
        <f>'Dane - 31 lipca 2020 r'!AB33</f>
        <v>26</v>
      </c>
      <c r="H12" s="106">
        <f>'Dane - 31 lipca 2020 r'!AD33/'Dane - 31 lipca 2020 r'!$B$3</f>
        <v>1031390.0340290379</v>
      </c>
      <c r="I12" s="105">
        <f>'Dane - 31 lipca 2020 r'!AO33</f>
        <v>19</v>
      </c>
      <c r="J12" s="106">
        <f>'Dane - 31 lipca 2020 r'!AP33/'Dane - 31 lipca 2020 r'!$B$3</f>
        <v>640541.4450998184</v>
      </c>
      <c r="K12" s="258"/>
      <c r="L12" s="260"/>
      <c r="M12" s="262"/>
    </row>
    <row r="13" spans="1:13" ht="16.5" thickTop="1" thickBot="1" x14ac:dyDescent="0.3">
      <c r="A13" s="291"/>
      <c r="B13" s="108" t="s">
        <v>124</v>
      </c>
      <c r="C13" s="105">
        <f>'Dane - 31 lipca 2020 r'!C34</f>
        <v>116</v>
      </c>
      <c r="D13" s="106">
        <f>'Dane - 31 lipca 2020 r'!D34/'Dane - 31 lipca 2020 r'!$B$3</f>
        <v>70988313.142014503</v>
      </c>
      <c r="E13" s="105">
        <f>'Dane - 31 lipca 2020 r'!X34</f>
        <v>36</v>
      </c>
      <c r="F13" s="106">
        <f>'Dane - 31 lipca 2020 r'!Y34/'Dane - 31 lipca 2020 r'!$B$3</f>
        <v>17184743.457350269</v>
      </c>
      <c r="G13" s="105">
        <f>'Dane - 31 lipca 2020 r'!AB34</f>
        <v>17</v>
      </c>
      <c r="H13" s="106">
        <f>'Dane - 31 lipca 2020 r'!AD34/'Dane - 31 lipca 2020 r'!$B$3</f>
        <v>1486037.3752268602</v>
      </c>
      <c r="I13" s="105">
        <f>'Dane - 31 lipca 2020 r'!AO34</f>
        <v>11</v>
      </c>
      <c r="J13" s="106">
        <f>'Dane - 31 lipca 2020 r'!AP34/'Dane - 31 lipca 2020 r'!$B$3</f>
        <v>1024489.3897459166</v>
      </c>
      <c r="K13" s="258"/>
      <c r="L13" s="261"/>
      <c r="M13" s="262"/>
    </row>
    <row r="14" spans="1:13" ht="17.25" thickTop="1" thickBot="1" x14ac:dyDescent="0.3">
      <c r="A14" s="282" t="s">
        <v>192</v>
      </c>
      <c r="B14" s="283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- 31 lipca 2020 r'!AP28/'Dane - 31 lipca 2020 r'!$B$3</f>
        <v>66870780.079401091</v>
      </c>
      <c r="M14" s="187">
        <f>L14/K14</f>
        <v>0.30778473976692389</v>
      </c>
    </row>
    <row r="15" spans="1:13" ht="18.75" thickTop="1" thickBot="1" x14ac:dyDescent="0.3">
      <c r="A15" s="292" t="s">
        <v>194</v>
      </c>
      <c r="B15" s="293"/>
      <c r="C15" s="293"/>
      <c r="D15" s="293"/>
      <c r="E15" s="293"/>
      <c r="F15" s="293"/>
      <c r="G15" s="293"/>
      <c r="H15" s="293"/>
      <c r="I15" s="293"/>
      <c r="J15" s="293"/>
      <c r="K15" s="181"/>
      <c r="L15" s="181"/>
      <c r="M15" s="204"/>
    </row>
    <row r="16" spans="1:13" ht="64.5" thickTop="1" thickBot="1" x14ac:dyDescent="0.3">
      <c r="A16" s="95" t="s">
        <v>195</v>
      </c>
      <c r="B16" s="180" t="s">
        <v>136</v>
      </c>
      <c r="C16" s="105">
        <f>'Dane - 31 lipca 2020 r'!C42</f>
        <v>49</v>
      </c>
      <c r="D16" s="106">
        <f>'Dane - 31 lipca 2020 r'!D42/'Dane - 31 lipca 2020 r'!$B$3</f>
        <v>6387240.3244101629</v>
      </c>
      <c r="E16" s="105">
        <f>'Dane - 31 lipca 2020 r'!X42</f>
        <v>44</v>
      </c>
      <c r="F16" s="106">
        <f>'Dane - 31 lipca 2020 r'!Y42/'Dane - 31 lipca 2020 r'!$B$3</f>
        <v>5832814.4396551717</v>
      </c>
      <c r="G16" s="105">
        <f>'Dane - 31 lipca 2020 r'!AB42</f>
        <v>42</v>
      </c>
      <c r="H16" s="106">
        <f>'Dane - 31 lipca 2020 r'!AD42/'Dane - 31 lipca 2020 r'!$B$3</f>
        <v>4589659.2785843909</v>
      </c>
      <c r="I16" s="105">
        <f>'Dane - 31 lipca 2020 r'!AO42</f>
        <v>38</v>
      </c>
      <c r="J16" s="106">
        <f>'Dane - 31 lipca 2020 r'!AP42/'Dane - 31 lipca 2020 r'!$B$3</f>
        <v>4350664.6415607976</v>
      </c>
      <c r="K16" s="197">
        <v>20</v>
      </c>
      <c r="L16" s="107">
        <f>G16</f>
        <v>42</v>
      </c>
      <c r="M16" s="187">
        <f>L16/K16</f>
        <v>2.1</v>
      </c>
    </row>
    <row r="17" spans="1:13" ht="17.25" thickTop="1" thickBot="1" x14ac:dyDescent="0.3">
      <c r="A17" s="282" t="s">
        <v>192</v>
      </c>
      <c r="B17" s="283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- 31 lipca 2020 r'!AP40/'Dane - 31 lipca 2020 r'!$B$3</f>
        <v>10031944.076678764</v>
      </c>
      <c r="M17" s="187">
        <f>L17/K17</f>
        <v>0.33636221089910046</v>
      </c>
    </row>
    <row r="18" spans="1:13" ht="18.75" thickTop="1" thickBot="1" x14ac:dyDescent="0.3">
      <c r="A18" s="294" t="s">
        <v>196</v>
      </c>
      <c r="B18" s="295"/>
      <c r="C18" s="295"/>
      <c r="D18" s="295"/>
      <c r="E18" s="295"/>
      <c r="F18" s="295"/>
      <c r="G18" s="295"/>
      <c r="H18" s="295"/>
      <c r="I18" s="295"/>
      <c r="J18" s="295"/>
      <c r="K18" s="181"/>
      <c r="L18" s="181"/>
      <c r="M18" s="204"/>
    </row>
    <row r="19" spans="1:13" ht="33" thickTop="1" thickBot="1" x14ac:dyDescent="0.3">
      <c r="A19" s="183" t="s">
        <v>167</v>
      </c>
      <c r="B19" s="184" t="s">
        <v>144</v>
      </c>
      <c r="C19" s="185">
        <f>'Dane - 31 lipca 2020 r'!C47</f>
        <v>2861</v>
      </c>
      <c r="D19" s="186">
        <f>'Dane - 31 lipca 2020 r'!D47/'Dane - 31 lipca 2020 r'!$B$3</f>
        <v>95339111.343012691</v>
      </c>
      <c r="E19" s="185">
        <f>'Dane - 31 lipca 2020 r'!X47</f>
        <v>1761</v>
      </c>
      <c r="F19" s="186">
        <f>'Dane - 31 lipca 2020 r'!Y47/'Dane - 31 lipca 2020 r'!$B$3</f>
        <v>58069085.317604348</v>
      </c>
      <c r="G19" s="185">
        <f>'Dane - 31 lipca 2020 r'!AB47</f>
        <v>1290</v>
      </c>
      <c r="H19" s="186">
        <f>'Dane - 31 lipca 2020 r'!AD47/'Dane - 31 lipca 2020 r'!$B$3</f>
        <v>42487417.264065333</v>
      </c>
      <c r="I19" s="185">
        <f>'Dane - 31 lipca 2020 r'!AO47</f>
        <v>1069</v>
      </c>
      <c r="J19" s="186">
        <f>'Dane - 31 lipca 2020 r'!AP47/'Dane - 31 lipca 2020 r'!$B$3</f>
        <v>34032980.474137932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82" t="s">
        <v>192</v>
      </c>
      <c r="B20" s="283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- 31 lipca 2020 r'!AP45/'Dane - 31 lipca 2020 r'!$B$3</f>
        <v>34639733.43012704</v>
      </c>
      <c r="M20" s="187">
        <f>L20/K20</f>
        <v>0.36943256289549309</v>
      </c>
    </row>
    <row r="21" spans="1:13" ht="18.75" thickTop="1" thickBot="1" x14ac:dyDescent="0.3">
      <c r="A21" s="292" t="s">
        <v>197</v>
      </c>
      <c r="B21" s="293"/>
      <c r="C21" s="293"/>
      <c r="D21" s="293"/>
      <c r="E21" s="293"/>
      <c r="F21" s="293"/>
      <c r="G21" s="293"/>
      <c r="H21" s="293"/>
      <c r="I21" s="293"/>
      <c r="J21" s="293"/>
      <c r="K21" s="181"/>
      <c r="L21" s="181"/>
      <c r="M21" s="204"/>
    </row>
    <row r="22" spans="1:13" ht="96" thickTop="1" thickBot="1" x14ac:dyDescent="0.3">
      <c r="A22" s="96" t="s">
        <v>168</v>
      </c>
      <c r="B22" s="109" t="s">
        <v>149</v>
      </c>
      <c r="C22" s="105">
        <f>'Dane - 31 lipca 2020 r'!C50</f>
        <v>27</v>
      </c>
      <c r="D22" s="106">
        <f>'Dane - 31 lipca 2020 r'!D50/'Dane - 31 lipca 2020 r'!$B$3</f>
        <v>8769051.3384754993</v>
      </c>
      <c r="E22" s="105">
        <f>'Dane - 31 lipca 2020 r'!X50</f>
        <v>21</v>
      </c>
      <c r="F22" s="106">
        <f>'Dane - 31 lipca 2020 r'!Y50/'Dane - 31 lipca 2020 r'!$B$3</f>
        <v>6787043.3212341191</v>
      </c>
      <c r="G22" s="105">
        <f>'Dane - 31 lipca 2020 r'!AB50</f>
        <v>20</v>
      </c>
      <c r="H22" s="106">
        <f>'Dane - 31 lipca 2020 r'!AD50/'Dane - 31 lipca 2020 r'!$B$3</f>
        <v>6547663.2713248637</v>
      </c>
      <c r="I22" s="105">
        <f>'Dane - 31 lipca 2020 r'!AO50</f>
        <v>14</v>
      </c>
      <c r="J22" s="106">
        <f>'Dane - 31 lipca 2020 r'!AP50/'Dane - 31 lipca 2020 r'!$B$3</f>
        <v>4972215.14292196</v>
      </c>
      <c r="K22" s="197">
        <v>15</v>
      </c>
      <c r="L22" s="107">
        <f>G22</f>
        <v>20</v>
      </c>
      <c r="M22" s="187">
        <f>L22/K22</f>
        <v>1.3333333333333333</v>
      </c>
    </row>
    <row r="23" spans="1:13" ht="33" thickTop="1" thickBot="1" x14ac:dyDescent="0.3">
      <c r="A23" s="97" t="s">
        <v>198</v>
      </c>
      <c r="B23" s="110" t="s">
        <v>155</v>
      </c>
      <c r="C23" s="105">
        <f>'Dane - 31 lipca 2020 r'!C53</f>
        <v>204</v>
      </c>
      <c r="D23" s="106">
        <f>'Dane - 31 lipca 2020 r'!D53/'Dane - 31 lipca 2020 r'!$B$3</f>
        <v>69247525.639745906</v>
      </c>
      <c r="E23" s="105">
        <f>'Dane - 31 lipca 2020 r'!X53</f>
        <v>54</v>
      </c>
      <c r="F23" s="106">
        <f>'Dane - 31 lipca 2020 r'!Y53/'Dane - 31 lipca 2020 r'!$B$3</f>
        <v>15189882.420598909</v>
      </c>
      <c r="G23" s="105">
        <f>'Dane - 31 lipca 2020 r'!AB53</f>
        <v>50</v>
      </c>
      <c r="H23" s="106">
        <f>'Dane - 31 lipca 2020 r'!AD53/'Dane - 31 lipca 2020 r'!$B$3</f>
        <v>8993799.3784029018</v>
      </c>
      <c r="I23" s="105">
        <f>'Dane - 31 lipca 2020 r'!AO53</f>
        <v>43</v>
      </c>
      <c r="J23" s="106">
        <f>'Dane - 31 lipca 2020 r'!AP53/'Dane - 31 lipca 2020 r'!$B$3</f>
        <v>7430904.4237749539</v>
      </c>
      <c r="K23" s="197">
        <v>55</v>
      </c>
      <c r="L23" s="107">
        <f>G23</f>
        <v>50</v>
      </c>
      <c r="M23" s="187">
        <f>L23/K23</f>
        <v>0.90909090909090906</v>
      </c>
    </row>
    <row r="24" spans="1:13" ht="17.25" thickTop="1" thickBot="1" x14ac:dyDescent="0.3">
      <c r="A24" s="282" t="s">
        <v>192</v>
      </c>
      <c r="B24" s="283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- 31 lipca 2020 r'!AP49/'Dane - 31 lipca 2020 r'!$B$3</f>
        <v>14671043.613883846</v>
      </c>
      <c r="M24" s="187">
        <f>L24/K24</f>
        <v>0.18045341696875822</v>
      </c>
    </row>
    <row r="25" spans="1:13" ht="18.75" thickTop="1" thickBot="1" x14ac:dyDescent="0.3">
      <c r="A25" s="284" t="s">
        <v>199</v>
      </c>
      <c r="B25" s="285"/>
      <c r="C25" s="285"/>
      <c r="D25" s="285"/>
      <c r="E25" s="285"/>
      <c r="F25" s="285"/>
      <c r="G25" s="285"/>
      <c r="H25" s="285"/>
      <c r="I25" s="285"/>
      <c r="J25" s="285"/>
      <c r="K25" s="181"/>
      <c r="L25" s="181"/>
      <c r="M25" s="204"/>
    </row>
    <row r="26" spans="1:13" ht="33" thickTop="1" thickBot="1" x14ac:dyDescent="0.3">
      <c r="A26" s="95" t="s">
        <v>200</v>
      </c>
      <c r="B26" s="180" t="s">
        <v>158</v>
      </c>
      <c r="C26" s="105">
        <f>'Dane - 31 lipca 2020 r'!C54</f>
        <v>10</v>
      </c>
      <c r="D26" s="106">
        <f>'Dane - 31 lipca 2020 r'!D54/'Dane - 31 lipca 2020 r'!$B$3</f>
        <v>830520.66243194183</v>
      </c>
      <c r="E26" s="105">
        <f>'Dane - 31 lipca 2020 r'!X54</f>
        <v>1</v>
      </c>
      <c r="F26" s="106">
        <f>'Dane - 31 lipca 2020 r'!Y54/'Dane - 31 lipca 2020 r'!$B$3</f>
        <v>255857.72232304901</v>
      </c>
      <c r="G26" s="105">
        <f>'Dane - 31 lipca 2020 r'!AB54</f>
        <v>0</v>
      </c>
      <c r="H26" s="106">
        <f>'Dane - 31 lipca 2020 r'!AD54/'Dane - 31 lipca 2020 r'!$B$3</f>
        <v>0</v>
      </c>
      <c r="I26" s="105">
        <f>'Dane - 31 lipca 2020 r'!AO54</f>
        <v>0</v>
      </c>
      <c r="J26" s="106">
        <f>'Dane - 31 lipca 2020 r'!AP54/'Dane - 31 lipca 2020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86" t="s">
        <v>192</v>
      </c>
      <c r="B27" s="287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- 31 lipca 2020 r'!AP54/'Dane - 31 lipca 2020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lipca 2020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2020-08-26T09:37:38Z</dcterms:modified>
</cp:coreProperties>
</file>