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bookViews>
    <workbookView xWindow="0" yWindow="0" windowWidth="28800" windowHeight="13935"/>
  </bookViews>
  <sheets>
    <sheet name="Słownik_JST_2022" sheetId="1" r:id="rId1"/>
  </sheets>
  <calcPr calcId="152511"/>
</workbook>
</file>

<file path=xl/calcChain.xml><?xml version="1.0" encoding="utf-8"?>
<calcChain xmlns="http://schemas.openxmlformats.org/spreadsheetml/2006/main">
  <c r="N15" i="1" l="1"/>
  <c r="N24" i="1"/>
  <c r="N31" i="1"/>
  <c r="N36" i="1"/>
  <c r="N38" i="1"/>
  <c r="N43" i="1"/>
  <c r="N44" i="1"/>
  <c r="N45" i="1"/>
  <c r="N52" i="1"/>
  <c r="N68" i="1"/>
  <c r="N88" i="1"/>
  <c r="N93" i="1"/>
  <c r="N107" i="1"/>
  <c r="N114" i="1"/>
  <c r="N116" i="1"/>
  <c r="N123" i="1"/>
  <c r="N124" i="1"/>
  <c r="N136" i="1"/>
  <c r="N144" i="1"/>
  <c r="N165" i="1"/>
  <c r="N177" i="1"/>
  <c r="N180" i="1"/>
  <c r="N188" i="1"/>
  <c r="N190" i="1"/>
  <c r="N193" i="1"/>
  <c r="N217" i="1"/>
  <c r="N226" i="1"/>
  <c r="N244" i="1"/>
  <c r="N247" i="1"/>
  <c r="N253" i="1"/>
  <c r="N293" i="1"/>
  <c r="N305" i="1"/>
  <c r="N308" i="1"/>
  <c r="N309" i="1"/>
  <c r="N310" i="1"/>
  <c r="N335" i="1"/>
  <c r="N354" i="1"/>
  <c r="N362" i="1"/>
  <c r="N363" i="1"/>
  <c r="N366" i="1"/>
  <c r="N374" i="1"/>
  <c r="N398" i="1"/>
  <c r="N402" i="1"/>
  <c r="N406" i="1"/>
  <c r="N415" i="1"/>
  <c r="N426" i="1"/>
  <c r="N427" i="1"/>
  <c r="N442" i="1"/>
  <c r="N458" i="1"/>
  <c r="N476" i="1"/>
  <c r="N485" i="1"/>
  <c r="N487" i="1"/>
  <c r="N495" i="1"/>
  <c r="N520" i="1"/>
  <c r="N521" i="1"/>
  <c r="N522" i="1"/>
  <c r="N526" i="1"/>
  <c r="N536" i="1"/>
  <c r="N539" i="1"/>
  <c r="N540" i="1"/>
  <c r="N541" i="1"/>
  <c r="N542" i="1"/>
  <c r="N589" i="1"/>
  <c r="N605" i="1"/>
  <c r="N604" i="1"/>
  <c r="N606" i="1"/>
  <c r="N610" i="1"/>
  <c r="N614" i="1"/>
  <c r="N616" i="1"/>
  <c r="N618" i="1"/>
  <c r="N623" i="1"/>
  <c r="N624" i="1"/>
  <c r="N627" i="1"/>
  <c r="N640" i="1"/>
  <c r="N648" i="1"/>
  <c r="N650" i="1"/>
  <c r="N658" i="1"/>
  <c r="N659" i="1"/>
  <c r="N660" i="1"/>
  <c r="N677" i="1"/>
  <c r="N682" i="1"/>
  <c r="N694" i="1"/>
  <c r="N718" i="1"/>
  <c r="N723" i="1"/>
  <c r="N725" i="1"/>
  <c r="N728" i="1"/>
  <c r="N730" i="1"/>
  <c r="N753" i="1"/>
  <c r="N776" i="1"/>
  <c r="N778" i="1"/>
  <c r="N789" i="1"/>
  <c r="N799" i="1"/>
  <c r="N800" i="1"/>
  <c r="N804" i="1"/>
  <c r="N810" i="1"/>
  <c r="N818" i="1"/>
  <c r="N835" i="1"/>
  <c r="N837" i="1"/>
  <c r="N843" i="1"/>
  <c r="N865" i="1"/>
  <c r="N866" i="1"/>
  <c r="N867" i="1"/>
  <c r="N868" i="1"/>
  <c r="N880" i="1"/>
  <c r="N882" i="1"/>
  <c r="N899" i="1"/>
  <c r="N916" i="1"/>
  <c r="N930" i="1"/>
  <c r="N939" i="1"/>
  <c r="N967" i="1"/>
  <c r="N973" i="1"/>
  <c r="N978" i="1"/>
  <c r="N980" i="1"/>
  <c r="N983" i="1"/>
  <c r="N1002" i="1"/>
  <c r="N1028" i="1"/>
  <c r="N1032" i="1"/>
  <c r="N1058" i="1"/>
  <c r="N1077" i="1"/>
  <c r="N1089" i="1"/>
  <c r="N1113" i="1"/>
  <c r="N1116" i="1"/>
  <c r="N1117" i="1"/>
  <c r="N1121" i="1"/>
  <c r="N1124" i="1"/>
  <c r="N1129" i="1"/>
  <c r="N1130" i="1"/>
  <c r="N1147" i="1"/>
  <c r="N1148" i="1"/>
  <c r="N1149" i="1"/>
  <c r="N1170" i="1"/>
  <c r="N1179" i="1"/>
  <c r="N1214" i="1"/>
  <c r="N1216" i="1"/>
  <c r="N1225" i="1"/>
  <c r="N1251" i="1"/>
  <c r="N1252" i="1"/>
  <c r="N1258" i="1"/>
  <c r="N1275" i="1"/>
  <c r="N1278" i="1"/>
  <c r="N1285" i="1"/>
  <c r="N1286" i="1"/>
  <c r="N1307" i="1"/>
  <c r="N1311" i="1"/>
  <c r="N1314" i="1"/>
  <c r="N1316" i="1"/>
  <c r="N1324" i="1"/>
  <c r="N1326" i="1"/>
  <c r="N1336" i="1"/>
  <c r="N1345" i="1"/>
  <c r="N1346" i="1"/>
  <c r="N1356" i="1"/>
  <c r="N1358" i="1"/>
  <c r="N1367" i="1"/>
  <c r="N1396" i="1"/>
  <c r="N1409" i="1"/>
  <c r="N1415" i="1"/>
  <c r="N1423" i="1"/>
  <c r="N1428" i="1"/>
  <c r="N1429" i="1"/>
  <c r="N1430" i="1"/>
  <c r="N1436" i="1"/>
  <c r="N1437" i="1"/>
  <c r="N1440" i="1"/>
  <c r="N1443" i="1"/>
  <c r="N1445" i="1"/>
  <c r="N1449" i="1"/>
  <c r="N1455" i="1"/>
  <c r="N1462" i="1"/>
  <c r="N1463" i="1"/>
  <c r="N1464" i="1"/>
  <c r="N1466" i="1"/>
  <c r="N1483" i="1"/>
  <c r="N1488" i="1"/>
  <c r="N1498" i="1"/>
  <c r="N1499" i="1"/>
  <c r="N1519" i="1"/>
  <c r="N1539" i="1"/>
  <c r="N1551" i="1"/>
  <c r="N1552" i="1"/>
  <c r="N1564" i="1"/>
  <c r="N1567" i="1"/>
  <c r="N1578" i="1"/>
  <c r="N1587" i="1"/>
  <c r="N1595" i="1"/>
  <c r="N1611" i="1"/>
  <c r="N1613" i="1"/>
  <c r="N1615" i="1"/>
  <c r="N1617" i="1"/>
  <c r="N1618" i="1"/>
  <c r="N1630" i="1"/>
  <c r="N1642" i="1"/>
  <c r="N1646" i="1"/>
  <c r="N1648" i="1"/>
  <c r="N1663" i="1"/>
  <c r="N1664" i="1"/>
  <c r="N1669" i="1"/>
  <c r="N1676" i="1"/>
  <c r="N1677" i="1"/>
  <c r="N1689" i="1"/>
  <c r="N1690" i="1"/>
  <c r="N1697" i="1"/>
  <c r="N1702" i="1"/>
  <c r="N1713" i="1"/>
  <c r="N1718" i="1"/>
  <c r="N1721" i="1"/>
  <c r="N1737" i="1"/>
  <c r="N1738" i="1"/>
  <c r="N1741" i="1"/>
  <c r="N1745" i="1"/>
  <c r="N1754" i="1"/>
  <c r="N1768" i="1"/>
  <c r="N1769" i="1"/>
  <c r="N1772" i="1"/>
  <c r="N1778" i="1"/>
  <c r="N1779" i="1"/>
  <c r="N1780" i="1"/>
  <c r="N1781" i="1"/>
  <c r="N1782" i="1"/>
  <c r="N1783" i="1"/>
  <c r="N1789" i="1"/>
  <c r="N1798" i="1"/>
  <c r="N1802" i="1"/>
  <c r="N1815" i="1"/>
  <c r="N1828" i="1"/>
  <c r="N1836" i="1"/>
  <c r="N1841" i="1"/>
  <c r="N1855" i="1"/>
  <c r="N1856" i="1"/>
  <c r="N1857" i="1"/>
  <c r="N1858" i="1"/>
  <c r="N1859" i="1"/>
  <c r="N1872" i="1"/>
  <c r="N1904" i="1"/>
  <c r="N1905" i="1"/>
  <c r="N1907" i="1"/>
  <c r="N1919" i="1"/>
  <c r="N1918" i="1"/>
  <c r="N1946" i="1"/>
  <c r="N1948" i="1"/>
  <c r="N1957" i="1"/>
  <c r="N1969" i="1"/>
  <c r="N1978" i="1"/>
  <c r="N1984" i="1"/>
  <c r="N1986" i="1"/>
  <c r="N2004" i="1"/>
  <c r="N2006" i="1"/>
  <c r="N2009" i="1"/>
  <c r="N2010" i="1"/>
  <c r="N2035" i="1"/>
  <c r="N2041" i="1"/>
  <c r="N2044" i="1"/>
  <c r="O2051" i="1"/>
  <c r="N2052" i="1"/>
  <c r="N2056" i="1"/>
  <c r="N2061" i="1"/>
  <c r="N2065" i="1"/>
  <c r="N2070" i="1"/>
  <c r="N2075" i="1"/>
  <c r="N2080" i="1"/>
  <c r="N2087" i="1"/>
  <c r="N2094" i="1"/>
  <c r="N2102" i="1"/>
  <c r="N2101" i="1"/>
  <c r="N2104" i="1"/>
  <c r="N2112" i="1"/>
  <c r="N2117" i="1"/>
  <c r="N2128" i="1"/>
  <c r="N2127" i="1"/>
  <c r="N2129" i="1"/>
  <c r="N2154" i="1"/>
  <c r="N2172" i="1"/>
  <c r="N2180" i="1"/>
  <c r="N2187" i="1"/>
  <c r="N2189" i="1"/>
  <c r="N2194" i="1"/>
  <c r="N2196" i="1"/>
  <c r="N2199" i="1"/>
  <c r="N2198" i="1"/>
  <c r="N2207" i="1"/>
  <c r="N2210" i="1"/>
  <c r="N2212" i="1"/>
  <c r="N2222" i="1"/>
  <c r="N2226" i="1"/>
  <c r="N2227" i="1"/>
  <c r="N2232" i="1"/>
  <c r="N2236" i="1"/>
  <c r="N2251" i="1"/>
  <c r="N2255" i="1"/>
  <c r="N2261" i="1"/>
  <c r="N2267" i="1"/>
  <c r="N2269" i="1"/>
  <c r="N2271" i="1"/>
  <c r="N2277" i="1"/>
  <c r="N2287" i="1"/>
  <c r="N2303" i="1"/>
  <c r="N2309" i="1"/>
  <c r="N2314" i="1"/>
  <c r="N2335" i="1"/>
  <c r="N2343" i="1"/>
  <c r="N2356" i="1"/>
  <c r="N2357" i="1"/>
  <c r="N2362" i="1"/>
  <c r="N2361" i="1"/>
  <c r="N2363" i="1"/>
  <c r="N2370" i="1"/>
  <c r="N2377" i="1"/>
  <c r="N2382" i="1"/>
  <c r="N2398" i="1"/>
  <c r="N2418" i="1"/>
  <c r="N2427" i="1"/>
  <c r="N2434" i="1"/>
  <c r="N2460" i="1"/>
  <c r="N2478" i="1"/>
  <c r="N2479" i="1"/>
  <c r="N2538" i="1"/>
  <c r="N2566" i="1"/>
  <c r="N2568" i="1"/>
  <c r="N2569" i="1"/>
  <c r="N2571" i="1"/>
  <c r="N2585" i="1"/>
  <c r="N2595" i="1"/>
  <c r="N2596" i="1"/>
  <c r="N2598" i="1"/>
  <c r="N2599" i="1"/>
  <c r="N2600" i="1"/>
  <c r="N2606" i="1"/>
  <c r="N2607" i="1"/>
  <c r="N2615" i="1"/>
  <c r="N2632" i="1"/>
  <c r="N2643" i="1"/>
  <c r="N2648" i="1"/>
  <c r="N2655" i="1"/>
  <c r="N2656" i="1"/>
  <c r="N2678" i="1"/>
  <c r="N2702" i="1"/>
  <c r="N2703" i="1"/>
  <c r="N2717" i="1"/>
  <c r="N2728" i="1"/>
  <c r="N2729" i="1"/>
  <c r="N2730" i="1"/>
  <c r="N2735" i="1"/>
  <c r="N2746" i="1"/>
  <c r="N2755" i="1"/>
  <c r="N2764" i="1"/>
  <c r="N2768" i="1"/>
  <c r="N2773" i="1"/>
  <c r="N2778" i="1"/>
  <c r="N2788" i="1"/>
  <c r="N2806" i="1"/>
  <c r="N2826" i="1"/>
  <c r="N2833" i="1"/>
  <c r="N2837" i="1"/>
  <c r="N2847" i="1"/>
  <c r="N2898" i="1"/>
  <c r="N2912" i="1"/>
  <c r="N2913" i="1"/>
  <c r="N2946" i="1"/>
  <c r="N2955" i="1"/>
  <c r="N2965" i="1"/>
  <c r="N2968" i="1"/>
  <c r="N2979" i="1"/>
  <c r="N2988" i="1"/>
  <c r="N3008" i="1"/>
  <c r="N3021" i="1"/>
  <c r="N3022" i="1"/>
</calcChain>
</file>

<file path=xl/sharedStrings.xml><?xml version="1.0" encoding="utf-8"?>
<sst xmlns="http://schemas.openxmlformats.org/spreadsheetml/2006/main" count="25026" uniqueCount="10700">
  <si>
    <t>Nazwa</t>
  </si>
  <si>
    <t>WK</t>
  </si>
  <si>
    <t>PK</t>
  </si>
  <si>
    <t>GK</t>
  </si>
  <si>
    <t>GT</t>
  </si>
  <si>
    <t>PT</t>
  </si>
  <si>
    <t>Typ jednostki</t>
  </si>
  <si>
    <t>Podtyp jednostki</t>
  </si>
  <si>
    <t>Kod GUS</t>
  </si>
  <si>
    <t>Kod MSWiA</t>
  </si>
  <si>
    <t>REGON</t>
  </si>
  <si>
    <t>NIP</t>
  </si>
  <si>
    <t>Miejscowosc</t>
  </si>
  <si>
    <t>Kod pocztowy</t>
  </si>
  <si>
    <t>Adres</t>
  </si>
  <si>
    <t>ABRAMÓW</t>
  </si>
  <si>
    <t>Gmina</t>
  </si>
  <si>
    <t>Gmina wiejska</t>
  </si>
  <si>
    <t>714-199-67-61</t>
  </si>
  <si>
    <t>21-143</t>
  </si>
  <si>
    <t>ul. Szkolna 2</t>
  </si>
  <si>
    <t>ADAMÓW</t>
  </si>
  <si>
    <t>825-139-63-01</t>
  </si>
  <si>
    <t>21-412</t>
  </si>
  <si>
    <t>ul.Kleberga 5</t>
  </si>
  <si>
    <t>922-281-38-72</t>
  </si>
  <si>
    <t>22-442</t>
  </si>
  <si>
    <t>Adamów 11b</t>
  </si>
  <si>
    <t>ADAMÓWKA</t>
  </si>
  <si>
    <t>37-534</t>
  </si>
  <si>
    <t>Adamówka 97</t>
  </si>
  <si>
    <t>aleksandrowski</t>
  </si>
  <si>
    <t>Powiat</t>
  </si>
  <si>
    <t>891-162-37-44</t>
  </si>
  <si>
    <t>ALEKSANDRÓW KUJAWSKI</t>
  </si>
  <si>
    <t>87-700</t>
  </si>
  <si>
    <t>ul.Słowackiego 8</t>
  </si>
  <si>
    <t>ALEKSANDRÓW</t>
  </si>
  <si>
    <t>768-137-17-86</t>
  </si>
  <si>
    <t>26-337</t>
  </si>
  <si>
    <t>Aleksandrów 39B</t>
  </si>
  <si>
    <t>918-104-68-25</t>
  </si>
  <si>
    <t>23-408</t>
  </si>
  <si>
    <t>Aleksandrów 380</t>
  </si>
  <si>
    <t>891-156-02-80</t>
  </si>
  <si>
    <t>Słowackiego 12</t>
  </si>
  <si>
    <t>Gmina miejska</t>
  </si>
  <si>
    <t>891-155-89-17</t>
  </si>
  <si>
    <t>ul. Juliusza Słowackiego 8</t>
  </si>
  <si>
    <t>ALEKSANDRÓW ŁÓDZKI</t>
  </si>
  <si>
    <t>Gmina miejsko-wiejska</t>
  </si>
  <si>
    <t>95-070</t>
  </si>
  <si>
    <t>Plac Kościuszki 2</t>
  </si>
  <si>
    <t>ALWERNIA</t>
  </si>
  <si>
    <t>628-207-44-77</t>
  </si>
  <si>
    <t>32-566</t>
  </si>
  <si>
    <t>ul.Gęsikowskiego 7</t>
  </si>
  <si>
    <t>ANDRESPOL</t>
  </si>
  <si>
    <t>728-255-36-75</t>
  </si>
  <si>
    <t>95-020</t>
  </si>
  <si>
    <t>ul.Rokicińska 126</t>
  </si>
  <si>
    <t>ANDRYCHÓW</t>
  </si>
  <si>
    <t>551-001-34-06</t>
  </si>
  <si>
    <t>34-120</t>
  </si>
  <si>
    <t>Rynek 15</t>
  </si>
  <si>
    <t>ANDRZEJEWO</t>
  </si>
  <si>
    <t>759-162-49-47</t>
  </si>
  <si>
    <t>ul.Warszawska 36</t>
  </si>
  <si>
    <t>ANNOPOL</t>
  </si>
  <si>
    <t>23-235</t>
  </si>
  <si>
    <t>Rynek 1</t>
  </si>
  <si>
    <t>augustowski</t>
  </si>
  <si>
    <t>Augustów</t>
  </si>
  <si>
    <t>16-300</t>
  </si>
  <si>
    <t>ul. 3 Maja 29</t>
  </si>
  <si>
    <t>AUGUSTÓW</t>
  </si>
  <si>
    <t>846-152-91-16</t>
  </si>
  <si>
    <t>ul.Młyńska 35</t>
  </si>
  <si>
    <t>846-159-56-10</t>
  </si>
  <si>
    <t>ul. Mazurska 1C</t>
  </si>
  <si>
    <t>BABIAK</t>
  </si>
  <si>
    <t>666-100-20-45</t>
  </si>
  <si>
    <t>62-620</t>
  </si>
  <si>
    <t>PL.Wolności 5</t>
  </si>
  <si>
    <t>BABICE</t>
  </si>
  <si>
    <t>628-226-79-05</t>
  </si>
  <si>
    <t>32-551</t>
  </si>
  <si>
    <t>Babice , ul. Krakowska 56</t>
  </si>
  <si>
    <t>BABIMOST</t>
  </si>
  <si>
    <t>973-082-24-75</t>
  </si>
  <si>
    <t>66-110</t>
  </si>
  <si>
    <t>ul.Rynek 3</t>
  </si>
  <si>
    <t>BABORÓW</t>
  </si>
  <si>
    <t>748-150-66-49</t>
  </si>
  <si>
    <t>48-120</t>
  </si>
  <si>
    <t>ul.Ratuszowa 2 a</t>
  </si>
  <si>
    <t>BABOSZEWO</t>
  </si>
  <si>
    <t>567-179-04-40</t>
  </si>
  <si>
    <t>ul.Warszawska 9a</t>
  </si>
  <si>
    <t>BAĆKOWICE</t>
  </si>
  <si>
    <t>863-160-89-04</t>
  </si>
  <si>
    <t>27-552</t>
  </si>
  <si>
    <t>Baćkowice 84</t>
  </si>
  <si>
    <t>BAKAŁARZEWO</t>
  </si>
  <si>
    <t>844-214-06-99</t>
  </si>
  <si>
    <t>16-423</t>
  </si>
  <si>
    <t>BALIGRÓD</t>
  </si>
  <si>
    <t>688-124-47-73</t>
  </si>
  <si>
    <t>38-606</t>
  </si>
  <si>
    <t>Pl.Wolności 13</t>
  </si>
  <si>
    <t>BAŁTÓW</t>
  </si>
  <si>
    <t>661-217-69-86</t>
  </si>
  <si>
    <t>27-423</t>
  </si>
  <si>
    <t>Bałtów 32</t>
  </si>
  <si>
    <t>BANIE</t>
  </si>
  <si>
    <t>858-172-61-38</t>
  </si>
  <si>
    <t>74-110</t>
  </si>
  <si>
    <t>ul.Skośna 6</t>
  </si>
  <si>
    <t>BANIE MAZURSKIE</t>
  </si>
  <si>
    <t>847-161-22-15</t>
  </si>
  <si>
    <t>19-520</t>
  </si>
  <si>
    <t>ul.Marii Konopnickiej 26</t>
  </si>
  <si>
    <t>BARANOWO</t>
  </si>
  <si>
    <t>758-216-41-33</t>
  </si>
  <si>
    <t>RYNEK 7</t>
  </si>
  <si>
    <t>BARANÓW</t>
  </si>
  <si>
    <t>838-142-64-89</t>
  </si>
  <si>
    <t>96-314</t>
  </si>
  <si>
    <t>BARANÓW UL. ARMII KRAJOWEJ 87</t>
  </si>
  <si>
    <t>619-194-50-73</t>
  </si>
  <si>
    <t>63-604</t>
  </si>
  <si>
    <t>ul.Rynek 21</t>
  </si>
  <si>
    <t>716-272-69-89</t>
  </si>
  <si>
    <t>24-105</t>
  </si>
  <si>
    <t>ul.Rynek 14</t>
  </si>
  <si>
    <t>BARANÓW SANDOMIERSKI</t>
  </si>
  <si>
    <t>867-207-96-50</t>
  </si>
  <si>
    <t>Baranów Sandomierski</t>
  </si>
  <si>
    <t>39-450</t>
  </si>
  <si>
    <t>ul.Gen.Leopolda Okulickiego</t>
  </si>
  <si>
    <t>BARCIANY</t>
  </si>
  <si>
    <t>742-207-69-63</t>
  </si>
  <si>
    <t>ul. Szkolna 3</t>
  </si>
  <si>
    <t>BARCIN</t>
  </si>
  <si>
    <t>562-177-25-23</t>
  </si>
  <si>
    <t>Barcin</t>
  </si>
  <si>
    <t>88-190</t>
  </si>
  <si>
    <t>ul. Artylerzystów 9</t>
  </si>
  <si>
    <t>BARCZEWO</t>
  </si>
  <si>
    <t>739-384-48-90</t>
  </si>
  <si>
    <t>PL.Ratuszowy 1</t>
  </si>
  <si>
    <t>BARDO</t>
  </si>
  <si>
    <t>887-100-14-61</t>
  </si>
  <si>
    <t>57-256</t>
  </si>
  <si>
    <t>Rynek 2</t>
  </si>
  <si>
    <t>BARGŁÓW KOŚCIELNY</t>
  </si>
  <si>
    <t>846-159-79-22</t>
  </si>
  <si>
    <t>16-320</t>
  </si>
  <si>
    <t>ul.Augustowska 47</t>
  </si>
  <si>
    <t>BARLINEK</t>
  </si>
  <si>
    <t>597-164-84-91</t>
  </si>
  <si>
    <t>74-320</t>
  </si>
  <si>
    <t>ul.Niepodległości 20</t>
  </si>
  <si>
    <t>BARTNICZKA</t>
  </si>
  <si>
    <t>874-173-90-91</t>
  </si>
  <si>
    <t>Bartniczka</t>
  </si>
  <si>
    <t>87-321</t>
  </si>
  <si>
    <t>ul. Brodnicka 8</t>
  </si>
  <si>
    <t>BARTOSZYCE</t>
  </si>
  <si>
    <t>743-000-77-29</t>
  </si>
  <si>
    <t>ul.Bohaterów Monte Cassino 1</t>
  </si>
  <si>
    <t>Pl.Zwycięstwa 2</t>
  </si>
  <si>
    <t>bartoszycki</t>
  </si>
  <si>
    <t>743-195-74-85</t>
  </si>
  <si>
    <t>Bartoszyce</t>
  </si>
  <si>
    <t>ul.Grota Roweckiego 1</t>
  </si>
  <si>
    <t>BARUCHOWO</t>
  </si>
  <si>
    <t>888-311-56-50</t>
  </si>
  <si>
    <t>87-821</t>
  </si>
  <si>
    <t xml:space="preserve">Baruchowo </t>
  </si>
  <si>
    <t>BARWICE</t>
  </si>
  <si>
    <t>673-148-05-78</t>
  </si>
  <si>
    <t>78-460</t>
  </si>
  <si>
    <t>ul.Zwycięzców 22</t>
  </si>
  <si>
    <t>BATORZ</t>
  </si>
  <si>
    <t>862-161-31-57</t>
  </si>
  <si>
    <t>23-320</t>
  </si>
  <si>
    <t>Batorz Pierwszy  52A</t>
  </si>
  <si>
    <t>BĄDKOWO</t>
  </si>
  <si>
    <t>87-704</t>
  </si>
  <si>
    <t>ul.Włocławska 82</t>
  </si>
  <si>
    <t>BEDLNO</t>
  </si>
  <si>
    <t>775-240-61-80</t>
  </si>
  <si>
    <t>99-311</t>
  </si>
  <si>
    <t>Bedlno 24</t>
  </si>
  <si>
    <t>BEJSCE</t>
  </si>
  <si>
    <t>28-512</t>
  </si>
  <si>
    <t>Bejsce 250</t>
  </si>
  <si>
    <t>BELSK DUŻY</t>
  </si>
  <si>
    <t>797-193-09-46</t>
  </si>
  <si>
    <t>ul. J. Kozietulskiego 4</t>
  </si>
  <si>
    <t>bełchatowski</t>
  </si>
  <si>
    <t>769-220-47-21</t>
  </si>
  <si>
    <t>BEŁCHATÓW</t>
  </si>
  <si>
    <t>97-400</t>
  </si>
  <si>
    <t>ul.Pabianicka 17/19</t>
  </si>
  <si>
    <t>769-216-63-86</t>
  </si>
  <si>
    <t>ul.Kościuszki 1</t>
  </si>
  <si>
    <t>769-170-05-76</t>
  </si>
  <si>
    <t>UL. KOŚCIUSZKI 13</t>
  </si>
  <si>
    <t>BEŁŻEC</t>
  </si>
  <si>
    <t>921-185-75-41</t>
  </si>
  <si>
    <t>22-670</t>
  </si>
  <si>
    <t>ul.Lwowska 5</t>
  </si>
  <si>
    <t>BEŁŻYCE</t>
  </si>
  <si>
    <t>713-298-43-79</t>
  </si>
  <si>
    <t>24-200</t>
  </si>
  <si>
    <t>ul.Lubelska 3</t>
  </si>
  <si>
    <t>Beskidzki Związek Powiatowo-Gminny z siedzibą w Bielsku Białej</t>
  </si>
  <si>
    <t>Z</t>
  </si>
  <si>
    <t>Związek JST</t>
  </si>
  <si>
    <t>240200Z</t>
  </si>
  <si>
    <t>937-269-42-22</t>
  </si>
  <si>
    <t>Bielsko-Biała</t>
  </si>
  <si>
    <t>43-300</t>
  </si>
  <si>
    <t>ul. Legionów 54</t>
  </si>
  <si>
    <t>BESKO</t>
  </si>
  <si>
    <t>687-178-39-88</t>
  </si>
  <si>
    <t>38-524</t>
  </si>
  <si>
    <t>Podkarpacka 5</t>
  </si>
  <si>
    <t>BESTWINA</t>
  </si>
  <si>
    <t>652-170-87-10</t>
  </si>
  <si>
    <t>43-512</t>
  </si>
  <si>
    <t>ul.Krakowska 111</t>
  </si>
  <si>
    <t>BĘDKÓW</t>
  </si>
  <si>
    <t>773-222-34-01</t>
  </si>
  <si>
    <t>97-319</t>
  </si>
  <si>
    <t>ul.Parkowa 3</t>
  </si>
  <si>
    <t>BĘDZIN</t>
  </si>
  <si>
    <t>625-243-01-28</t>
  </si>
  <si>
    <t>42-500</t>
  </si>
  <si>
    <t>ul.11 Listopada 20</t>
  </si>
  <si>
    <t>BĘDZINO</t>
  </si>
  <si>
    <t>499-018-92-91</t>
  </si>
  <si>
    <t>76-037</t>
  </si>
  <si>
    <t>Będzino 19</t>
  </si>
  <si>
    <t>będziński</t>
  </si>
  <si>
    <t>625-243-10-62</t>
  </si>
  <si>
    <t>ul.Sączewskiego 6</t>
  </si>
  <si>
    <t>bialski</t>
  </si>
  <si>
    <t>537-234-29-52</t>
  </si>
  <si>
    <t>Biała Podlaska</t>
  </si>
  <si>
    <t>21-500</t>
  </si>
  <si>
    <t>ul.Brzeska 41</t>
  </si>
  <si>
    <t>BIAŁA</t>
  </si>
  <si>
    <t>832-196-45-56</t>
  </si>
  <si>
    <t>98-350</t>
  </si>
  <si>
    <t>Biała Druga 4"B"</t>
  </si>
  <si>
    <t>755-191-20-48</t>
  </si>
  <si>
    <t>48-210</t>
  </si>
  <si>
    <t>ul.Rynek 10</t>
  </si>
  <si>
    <t>BIAŁA PISKA</t>
  </si>
  <si>
    <t>849-104-87-52</t>
  </si>
  <si>
    <t>ul.Mickiewicza 25</t>
  </si>
  <si>
    <t>Miasto na prawach powiatu</t>
  </si>
  <si>
    <t>537-233-56-62</t>
  </si>
  <si>
    <t>ul.Piłsudskiego 3</t>
  </si>
  <si>
    <t>BIAŁA PODLASKA</t>
  </si>
  <si>
    <t>537-235-47-77</t>
  </si>
  <si>
    <t>ul.Prosta 31</t>
  </si>
  <si>
    <t>BIAŁA RAWSKA</t>
  </si>
  <si>
    <t>835-154-37-47</t>
  </si>
  <si>
    <t>96-230</t>
  </si>
  <si>
    <t>ul.Jana Pawła II</t>
  </si>
  <si>
    <t>BIAŁACZÓW</t>
  </si>
  <si>
    <t>768-173-02-22</t>
  </si>
  <si>
    <t>26-307</t>
  </si>
  <si>
    <t>ul.Piotrkowska 12</t>
  </si>
  <si>
    <t>BIAŁE BŁOTA</t>
  </si>
  <si>
    <t>554-284-17-96</t>
  </si>
  <si>
    <t>86-005</t>
  </si>
  <si>
    <t>ul.Szubińska 7</t>
  </si>
  <si>
    <t>BIAŁOBRZEGI</t>
  </si>
  <si>
    <t>798-145-83-04</t>
  </si>
  <si>
    <t>26-800</t>
  </si>
  <si>
    <t>Plac Zygmunta Starego 9</t>
  </si>
  <si>
    <t>815-163-28-31</t>
  </si>
  <si>
    <t>37-114</t>
  </si>
  <si>
    <t>Białobrzegi 4</t>
  </si>
  <si>
    <t>białobrzeski</t>
  </si>
  <si>
    <t>798-146-40-78</t>
  </si>
  <si>
    <t>Białobrzegi</t>
  </si>
  <si>
    <t>BIAŁOGARD</t>
  </si>
  <si>
    <t>672-100-18-14</t>
  </si>
  <si>
    <t>78-200</t>
  </si>
  <si>
    <t>ul.1-go Maja 18</t>
  </si>
  <si>
    <t>672-195-11-77</t>
  </si>
  <si>
    <t>ul.Wileńska 8</t>
  </si>
  <si>
    <t>białogardzki</t>
  </si>
  <si>
    <t>672-172-02-36</t>
  </si>
  <si>
    <t>Plac Wolności 16-17</t>
  </si>
  <si>
    <t>BIAŁOPOLE</t>
  </si>
  <si>
    <t>563-215-93-93</t>
  </si>
  <si>
    <t>22-135</t>
  </si>
  <si>
    <t>ul.Chełmska 1</t>
  </si>
  <si>
    <t>białostocki</t>
  </si>
  <si>
    <t>966-157-94-15</t>
  </si>
  <si>
    <t>BIAŁYSTOK</t>
  </si>
  <si>
    <t>15-569</t>
  </si>
  <si>
    <t>ul.Borsucza 2</t>
  </si>
  <si>
    <t>BIAŁOŚLIWIE</t>
  </si>
  <si>
    <t>764-261-31-33</t>
  </si>
  <si>
    <t>89-340</t>
  </si>
  <si>
    <t>ul. Ks. Kordeckiego 1</t>
  </si>
  <si>
    <t>BIAŁOWIEŻA</t>
  </si>
  <si>
    <t>17-230</t>
  </si>
  <si>
    <t>ul.Sportowa 1</t>
  </si>
  <si>
    <t>BIAŁY BÓR</t>
  </si>
  <si>
    <t>673-177-58-13</t>
  </si>
  <si>
    <t>78-425</t>
  </si>
  <si>
    <t>ul.Słupska 10</t>
  </si>
  <si>
    <t>BIAŁY DUNAJEC</t>
  </si>
  <si>
    <t>736-112-95-69</t>
  </si>
  <si>
    <t>34-425</t>
  </si>
  <si>
    <t>ul. Jana Pawła II 312</t>
  </si>
  <si>
    <t>Białystok</t>
  </si>
  <si>
    <t>542-030-46-37</t>
  </si>
  <si>
    <t>15-950</t>
  </si>
  <si>
    <t>ul.Słonimska 1</t>
  </si>
  <si>
    <t>-</t>
  </si>
  <si>
    <t>BIECZ</t>
  </si>
  <si>
    <t>738-197-38-83</t>
  </si>
  <si>
    <t>38-340</t>
  </si>
  <si>
    <t>ul.Rynek 1</t>
  </si>
  <si>
    <t>BIELANY</t>
  </si>
  <si>
    <t>823-156-15-24</t>
  </si>
  <si>
    <t>ul.Słoneczna 2</t>
  </si>
  <si>
    <t>BIELAWA</t>
  </si>
  <si>
    <t>58-260</t>
  </si>
  <si>
    <t>Pl.Wolności 1</t>
  </si>
  <si>
    <t>BIELAWY</t>
  </si>
  <si>
    <t>834-177-90-75</t>
  </si>
  <si>
    <t>99-423</t>
  </si>
  <si>
    <t>ul.Garbarska 11</t>
  </si>
  <si>
    <t>BIELICE</t>
  </si>
  <si>
    <t>853-145-73-86</t>
  </si>
  <si>
    <t>74-202</t>
  </si>
  <si>
    <t>ul.Niepokalanej 34</t>
  </si>
  <si>
    <t>BIELINY</t>
  </si>
  <si>
    <t>657-239-87-74</t>
  </si>
  <si>
    <t>26-004</t>
  </si>
  <si>
    <t>ul.Partyzantów 17</t>
  </si>
  <si>
    <t>BIELSK</t>
  </si>
  <si>
    <t>776-115-17-33</t>
  </si>
  <si>
    <t>Pl.Wolności 3A</t>
  </si>
  <si>
    <t>BIELSK PODLASKI</t>
  </si>
  <si>
    <t>543-100-06-80</t>
  </si>
  <si>
    <t>Bielsk Podlaski</t>
  </si>
  <si>
    <t>17-100</t>
  </si>
  <si>
    <t>ul.Mickiewicza 46</t>
  </si>
  <si>
    <t xml:space="preserve"> </t>
  </si>
  <si>
    <t>543-206-61-55</t>
  </si>
  <si>
    <t>ul. Kopernika 1</t>
  </si>
  <si>
    <t>bielski</t>
  </si>
  <si>
    <t>543-201-22-48</t>
  </si>
  <si>
    <t>937-218-56-44</t>
  </si>
  <si>
    <t>BIELSKO-BIAŁA</t>
  </si>
  <si>
    <t>ul.Piastowska 40</t>
  </si>
  <si>
    <t>547-100-60-80</t>
  </si>
  <si>
    <t>pl. Ratuszowy 1</t>
  </si>
  <si>
    <t>BIERAWA</t>
  </si>
  <si>
    <t>749-155-14-33</t>
  </si>
  <si>
    <t>47-240</t>
  </si>
  <si>
    <t>ul.Wojska Polskiego 12</t>
  </si>
  <si>
    <t>BIERUŃ</t>
  </si>
  <si>
    <t>646-101-51-03</t>
  </si>
  <si>
    <t>43-150</t>
  </si>
  <si>
    <t>bieruńsko-lędziński</t>
  </si>
  <si>
    <t>646-288-76-44</t>
  </si>
  <si>
    <t>43-155</t>
  </si>
  <si>
    <t>ul. św. Kingi 1</t>
  </si>
  <si>
    <t>BIERUTÓW</t>
  </si>
  <si>
    <t>911-177-74-17</t>
  </si>
  <si>
    <t>56-420</t>
  </si>
  <si>
    <t>ul.Moniuszki 12</t>
  </si>
  <si>
    <t>BIERZWNIK</t>
  </si>
  <si>
    <t>594-153-42-97</t>
  </si>
  <si>
    <t>73-240</t>
  </si>
  <si>
    <t>ul.Kopernika 2</t>
  </si>
  <si>
    <t>BIESIEKIERZ</t>
  </si>
  <si>
    <t>499-052-74-92</t>
  </si>
  <si>
    <t>76-039</t>
  </si>
  <si>
    <t>BIESIEKIERZ 103</t>
  </si>
  <si>
    <t>bieszczadzki</t>
  </si>
  <si>
    <t>689-118-99-75</t>
  </si>
  <si>
    <t>Ustrzyki Dolne</t>
  </si>
  <si>
    <t>38-700</t>
  </si>
  <si>
    <t>Bełska 22</t>
  </si>
  <si>
    <t>Bieszczadzki Związek Komunikacyjny</t>
  </si>
  <si>
    <t>180108Z</t>
  </si>
  <si>
    <t>689-123-70-07</t>
  </si>
  <si>
    <t>ul. Mikołaja Kopernika 1</t>
  </si>
  <si>
    <t>BIEŻUŃ</t>
  </si>
  <si>
    <t>511-026-52-45</t>
  </si>
  <si>
    <t>ul.Warszawska 2</t>
  </si>
  <si>
    <t>BIŁGORAJ</t>
  </si>
  <si>
    <t>918-109-24-69</t>
  </si>
  <si>
    <t>23-400</t>
  </si>
  <si>
    <t>ul.Kościuszki 88</t>
  </si>
  <si>
    <t>918-199-28-13</t>
  </si>
  <si>
    <t>Biłgoraj, Pl.Wolności 16</t>
  </si>
  <si>
    <t>biłgorajski</t>
  </si>
  <si>
    <t>000-000-00-00</t>
  </si>
  <si>
    <t>ul.T.Kościuszki 94</t>
  </si>
  <si>
    <t>BIRCZA</t>
  </si>
  <si>
    <t>37-740</t>
  </si>
  <si>
    <t>ul. Ojca Św. Jana Pawła II 2</t>
  </si>
  <si>
    <t>BISKUPICE</t>
  </si>
  <si>
    <t>683-157-30-55</t>
  </si>
  <si>
    <t>WIELICZKA</t>
  </si>
  <si>
    <t>32-020</t>
  </si>
  <si>
    <t>Tomaszkowice 455</t>
  </si>
  <si>
    <t>BISKUPIEC</t>
  </si>
  <si>
    <t>877-141-99-07</t>
  </si>
  <si>
    <t>13-340</t>
  </si>
  <si>
    <t>Biskupiec ul.Rynek 1</t>
  </si>
  <si>
    <t>739-051-26-09</t>
  </si>
  <si>
    <t>ul.Niepodległości 2</t>
  </si>
  <si>
    <t>BISZCZA</t>
  </si>
  <si>
    <t>918-199-41-95</t>
  </si>
  <si>
    <t>23-425</t>
  </si>
  <si>
    <t>Biszcza 79</t>
  </si>
  <si>
    <t>BISZTYNEK</t>
  </si>
  <si>
    <t>743-100-42-42</t>
  </si>
  <si>
    <t>ul.Kościuszki 2</t>
  </si>
  <si>
    <t>BLACHOWNIA</t>
  </si>
  <si>
    <t>573-101-65-50</t>
  </si>
  <si>
    <t>42-290</t>
  </si>
  <si>
    <t>ul.Sienkiewicza 22</t>
  </si>
  <si>
    <t>BLEDZEW</t>
  </si>
  <si>
    <t>596-100-41-48</t>
  </si>
  <si>
    <t>66-350</t>
  </si>
  <si>
    <t>ul.Kościuszki 16</t>
  </si>
  <si>
    <t>BLIZANÓW</t>
  </si>
  <si>
    <t>968-086-05-44</t>
  </si>
  <si>
    <t>62-814</t>
  </si>
  <si>
    <t>Blizanów  Drugi Nr 52</t>
  </si>
  <si>
    <t>BLIŻYN</t>
  </si>
  <si>
    <t>663-176-74-58</t>
  </si>
  <si>
    <t>26-120</t>
  </si>
  <si>
    <t>ul.Kościuszki 79a</t>
  </si>
  <si>
    <t>BŁASZKI</t>
  </si>
  <si>
    <t>827-226-13-97</t>
  </si>
  <si>
    <t>98-235</t>
  </si>
  <si>
    <t>PLAC NIEPODLEGŁOŚCI 13</t>
  </si>
  <si>
    <t>BŁAŻOWA</t>
  </si>
  <si>
    <t>36-030</t>
  </si>
  <si>
    <t>Pl.Jana Pawła II 1</t>
  </si>
  <si>
    <t>BŁĘDÓW</t>
  </si>
  <si>
    <t>797-190-32-40</t>
  </si>
  <si>
    <t>Błędów, ul.Sadurkowska 13</t>
  </si>
  <si>
    <t>BŁONIE</t>
  </si>
  <si>
    <t>118-178-86-23</t>
  </si>
  <si>
    <t>ul.Rynek 6</t>
  </si>
  <si>
    <t>BOBOLICE</t>
  </si>
  <si>
    <t>499-044-11-87</t>
  </si>
  <si>
    <t>76-020</t>
  </si>
  <si>
    <t>ul.Ratuszowa 1</t>
  </si>
  <si>
    <t>BOBOWA</t>
  </si>
  <si>
    <t>738-212-99-65</t>
  </si>
  <si>
    <t>38-350</t>
  </si>
  <si>
    <t>BOBOWO</t>
  </si>
  <si>
    <t>592-208-54-21</t>
  </si>
  <si>
    <t>83-212</t>
  </si>
  <si>
    <t>ul.Gdańska 12</t>
  </si>
  <si>
    <t>BOBROWICE</t>
  </si>
  <si>
    <t>926-100-17-01</t>
  </si>
  <si>
    <t>66-627</t>
  </si>
  <si>
    <t>Bobrowice 131</t>
  </si>
  <si>
    <t>BOBROWNIKI</t>
  </si>
  <si>
    <t>466-034-47-59</t>
  </si>
  <si>
    <t>87-617</t>
  </si>
  <si>
    <t>ul.Nieszawska 10</t>
  </si>
  <si>
    <t>625-244-64-77</t>
  </si>
  <si>
    <t>42-583</t>
  </si>
  <si>
    <t>ul.Gminna 8</t>
  </si>
  <si>
    <t>BOBROWO</t>
  </si>
  <si>
    <t>874-168-36-05</t>
  </si>
  <si>
    <t>87-327</t>
  </si>
  <si>
    <t>87-327 Bobrowo 27</t>
  </si>
  <si>
    <t>bocheński</t>
  </si>
  <si>
    <t>868-159-92-83</t>
  </si>
  <si>
    <t>BOCHNIA</t>
  </si>
  <si>
    <t>32-700</t>
  </si>
  <si>
    <t>ul.KazimierzaWielkiego 31</t>
  </si>
  <si>
    <t>868-100-18-25</t>
  </si>
  <si>
    <t>ul.Kazimierza Wielkiego 2</t>
  </si>
  <si>
    <t>868-102-12-71</t>
  </si>
  <si>
    <t>Bochnia</t>
  </si>
  <si>
    <t>ul.Kazimierza Wielkiego 26 Bochnia</t>
  </si>
  <si>
    <t>BOĆKI</t>
  </si>
  <si>
    <t>543-206-70-60</t>
  </si>
  <si>
    <t>17-111</t>
  </si>
  <si>
    <t>ul.Armii Krajowej 3</t>
  </si>
  <si>
    <t>BODZANÓW</t>
  </si>
  <si>
    <t>774-321-10-34</t>
  </si>
  <si>
    <t>ul.Bankowa 7</t>
  </si>
  <si>
    <t>BODZECHÓW</t>
  </si>
  <si>
    <t>661-166-70-96</t>
  </si>
  <si>
    <t>Ostrowiec Św.</t>
  </si>
  <si>
    <t>27-400</t>
  </si>
  <si>
    <t>Ostrowiec Św., ul. Reja 10</t>
  </si>
  <si>
    <t>BODZENTYN</t>
  </si>
  <si>
    <t>657-251-52-40</t>
  </si>
  <si>
    <t>26-010</t>
  </si>
  <si>
    <t>ul.Suchedniowska 3</t>
  </si>
  <si>
    <t>BOGATYNIA</t>
  </si>
  <si>
    <t>615-181-09-87</t>
  </si>
  <si>
    <t>59-920</t>
  </si>
  <si>
    <t>ul.Daszyńskiego 1</t>
  </si>
  <si>
    <t>BOGDANIEC</t>
  </si>
  <si>
    <t>66-450</t>
  </si>
  <si>
    <t>ul.Mickiewicza 45</t>
  </si>
  <si>
    <t>BOGORIA</t>
  </si>
  <si>
    <t>866-160-32-48</t>
  </si>
  <si>
    <t>28-210</t>
  </si>
  <si>
    <t>Opatowska 13</t>
  </si>
  <si>
    <t>BOGUCHWAŁA</t>
  </si>
  <si>
    <t>36-040</t>
  </si>
  <si>
    <t>ul. Suszyckich 33</t>
  </si>
  <si>
    <t>BOGUSZÓW-GORCE</t>
  </si>
  <si>
    <t>886-257-28-04</t>
  </si>
  <si>
    <t>58-370</t>
  </si>
  <si>
    <t>Plac Odrodzenia 1</t>
  </si>
  <si>
    <t>BOGUTY-PIANKI</t>
  </si>
  <si>
    <t>723-101-58-73</t>
  </si>
  <si>
    <t>Al.Papieża Jana Pawła II 45</t>
  </si>
  <si>
    <t>BOJADŁA</t>
  </si>
  <si>
    <t>925-146-99-11</t>
  </si>
  <si>
    <t>66-130</t>
  </si>
  <si>
    <t>ul.Sulechowska 35</t>
  </si>
  <si>
    <t>BOJANOWO</t>
  </si>
  <si>
    <t>699-186-58-26</t>
  </si>
  <si>
    <t>63-940</t>
  </si>
  <si>
    <t>ul.Rynek 12</t>
  </si>
  <si>
    <t>BOJANÓW</t>
  </si>
  <si>
    <t>865-247-94-35</t>
  </si>
  <si>
    <t>37-433</t>
  </si>
  <si>
    <t>ul.Parkowa 5</t>
  </si>
  <si>
    <t>BOJSZOWY</t>
  </si>
  <si>
    <t>43-220</t>
  </si>
  <si>
    <t>ul.Gaikowa 35</t>
  </si>
  <si>
    <t>BOLESŁAW</t>
  </si>
  <si>
    <t>871-177-02-80</t>
  </si>
  <si>
    <t>33-220</t>
  </si>
  <si>
    <t>Bolesław 68</t>
  </si>
  <si>
    <t>637-199-79-76</t>
  </si>
  <si>
    <t>32-329</t>
  </si>
  <si>
    <t>ul.Główna 58</t>
  </si>
  <si>
    <t>BOLESŁAWIEC</t>
  </si>
  <si>
    <t>612-163-63-26</t>
  </si>
  <si>
    <t>59-700</t>
  </si>
  <si>
    <t>Rynek 41</t>
  </si>
  <si>
    <t>997-013-65-03</t>
  </si>
  <si>
    <t>98-430</t>
  </si>
  <si>
    <t>612-163-63-03</t>
  </si>
  <si>
    <t>Bolesławiec</t>
  </si>
  <si>
    <t>ul.Teatralna 1 a</t>
  </si>
  <si>
    <t>bolesławiecki</t>
  </si>
  <si>
    <t>612-182-62-22</t>
  </si>
  <si>
    <t>ul. Armii Krajowej 12</t>
  </si>
  <si>
    <t>BOLESZKOWICE</t>
  </si>
  <si>
    <t>597-100-51-03</t>
  </si>
  <si>
    <t>74-407</t>
  </si>
  <si>
    <t>ul.Słoneczna 24</t>
  </si>
  <si>
    <t>BOLIMÓW</t>
  </si>
  <si>
    <t>99-417</t>
  </si>
  <si>
    <t>ul.Łowicka 9</t>
  </si>
  <si>
    <t>BOLKÓW</t>
  </si>
  <si>
    <t>695-139-99-15</t>
  </si>
  <si>
    <t>59-420</t>
  </si>
  <si>
    <t>BONIEWO</t>
  </si>
  <si>
    <t>87-851</t>
  </si>
  <si>
    <t xml:space="preserve">UL. SZKOLNA </t>
  </si>
  <si>
    <t>BOREK WIELKOPOLSKI</t>
  </si>
  <si>
    <t>696-000-98-13</t>
  </si>
  <si>
    <t>63-810</t>
  </si>
  <si>
    <t>BORKI</t>
  </si>
  <si>
    <t>714-111-07-28</t>
  </si>
  <si>
    <t>21-345</t>
  </si>
  <si>
    <t>ul.Wojska Polskiego 41</t>
  </si>
  <si>
    <t>BORKOWICE</t>
  </si>
  <si>
    <t>601-008-58-57</t>
  </si>
  <si>
    <t>26-422</t>
  </si>
  <si>
    <t>ul.Ks Jana Wiśniewskiego 42</t>
  </si>
  <si>
    <t>BORNE SULINOWO</t>
  </si>
  <si>
    <t>673-177-23-06</t>
  </si>
  <si>
    <t>Borne Sulinowo</t>
  </si>
  <si>
    <t>78-449</t>
  </si>
  <si>
    <t>Al.Niepodległości 6</t>
  </si>
  <si>
    <t>BORONÓW</t>
  </si>
  <si>
    <t>575-001-44-63</t>
  </si>
  <si>
    <t>42-283</t>
  </si>
  <si>
    <t>ul.Dolna 2</t>
  </si>
  <si>
    <t>BOROWA</t>
  </si>
  <si>
    <t>817-198-04-98</t>
  </si>
  <si>
    <t>39-305</t>
  </si>
  <si>
    <t>Borowa 223</t>
  </si>
  <si>
    <t>BOROWIE</t>
  </si>
  <si>
    <t>826-203-73-10</t>
  </si>
  <si>
    <t>ul.Sasimowskiego 2</t>
  </si>
  <si>
    <t>BORÓW</t>
  </si>
  <si>
    <t>914-100-28-33</t>
  </si>
  <si>
    <t>57-160</t>
  </si>
  <si>
    <t>ul.Konstytucji 3 Maja 22</t>
  </si>
  <si>
    <t>BORZECHÓW</t>
  </si>
  <si>
    <t>713-288-68-20</t>
  </si>
  <si>
    <t>24-224</t>
  </si>
  <si>
    <t>Borzechów</t>
  </si>
  <si>
    <t>BORZĘCIN</t>
  </si>
  <si>
    <t>32-825</t>
  </si>
  <si>
    <t>Borzęcin 583 G</t>
  </si>
  <si>
    <t>BORZYTUCHOM</t>
  </si>
  <si>
    <t>842-102-29-48</t>
  </si>
  <si>
    <t>77-141</t>
  </si>
  <si>
    <t>ul.Zwycięstwa 56</t>
  </si>
  <si>
    <t>BRALIN</t>
  </si>
  <si>
    <t>619-194-50-67</t>
  </si>
  <si>
    <t>63-640</t>
  </si>
  <si>
    <t>BRANICE</t>
  </si>
  <si>
    <t>748-151-86-12</t>
  </si>
  <si>
    <t>48-140</t>
  </si>
  <si>
    <t>ul.Słowackiego nr 3</t>
  </si>
  <si>
    <t>BRANIEWO</t>
  </si>
  <si>
    <t>582-103-19-78</t>
  </si>
  <si>
    <t>14-500</t>
  </si>
  <si>
    <t>ul.Moniuszki 5</t>
  </si>
  <si>
    <t>582-102-25-19</t>
  </si>
  <si>
    <t>ul.T.Kościuszki 111</t>
  </si>
  <si>
    <t>braniewski</t>
  </si>
  <si>
    <t>582-147-49-60</t>
  </si>
  <si>
    <t>Pl.Piłsudskiego 2</t>
  </si>
  <si>
    <t>BRAŃSK</t>
  </si>
  <si>
    <t>543-206-98-34</t>
  </si>
  <si>
    <t>17-120</t>
  </si>
  <si>
    <t>ul.Rynek 8</t>
  </si>
  <si>
    <t>543-206-98-40</t>
  </si>
  <si>
    <t>BRAŃSZCZYK</t>
  </si>
  <si>
    <t>762-190-13-87</t>
  </si>
  <si>
    <t>ul.Jana Pawła II 45</t>
  </si>
  <si>
    <t>BRĄSZEWICE</t>
  </si>
  <si>
    <t>827-214-21-84</t>
  </si>
  <si>
    <t>98-277</t>
  </si>
  <si>
    <t>Sieradzka 98</t>
  </si>
  <si>
    <t>BRENNA</t>
  </si>
  <si>
    <t>548-243-25-67</t>
  </si>
  <si>
    <t>43-438</t>
  </si>
  <si>
    <t>ul.Wyzwolenia 77</t>
  </si>
  <si>
    <t>BROCHÓW</t>
  </si>
  <si>
    <t>837-169-27-23</t>
  </si>
  <si>
    <t>Brochów 125</t>
  </si>
  <si>
    <t>BRODNICA</t>
  </si>
  <si>
    <t>Brodnica</t>
  </si>
  <si>
    <t>63-112</t>
  </si>
  <si>
    <t>ul. Parkowa 2</t>
  </si>
  <si>
    <t>874-168-36-34</t>
  </si>
  <si>
    <t>87-300</t>
  </si>
  <si>
    <t>ul.Mazurska 13</t>
  </si>
  <si>
    <t>874-174-04-67</t>
  </si>
  <si>
    <t>ul. Kamionka 23</t>
  </si>
  <si>
    <t>brodnicki</t>
  </si>
  <si>
    <t>874-147-65-85</t>
  </si>
  <si>
    <t>ul. Kamionka 18</t>
  </si>
  <si>
    <t>BRODY</t>
  </si>
  <si>
    <t>664-194-05-04</t>
  </si>
  <si>
    <t>27-230</t>
  </si>
  <si>
    <t>ul.Staszica 3</t>
  </si>
  <si>
    <t>928-208-30-70</t>
  </si>
  <si>
    <t>68-343</t>
  </si>
  <si>
    <t>ul.Rynek 2</t>
  </si>
  <si>
    <t>BROJCE</t>
  </si>
  <si>
    <t>857-020-77-59</t>
  </si>
  <si>
    <t>72-304</t>
  </si>
  <si>
    <t>ul.Długa 48</t>
  </si>
  <si>
    <t>BROK</t>
  </si>
  <si>
    <t>759-162-49-76</t>
  </si>
  <si>
    <t>PL.Kościelny 6</t>
  </si>
  <si>
    <t>BRÓJCE</t>
  </si>
  <si>
    <t>728-270-02-83</t>
  </si>
  <si>
    <t>95-006</t>
  </si>
  <si>
    <t>Brójce 39</t>
  </si>
  <si>
    <t>BRUDZEŃ DUŻY</t>
  </si>
  <si>
    <t>774-197-73-29</t>
  </si>
  <si>
    <t>Toruńska 2</t>
  </si>
  <si>
    <t>BRUDZEW</t>
  </si>
  <si>
    <t>668-106-75-10</t>
  </si>
  <si>
    <t>62-720</t>
  </si>
  <si>
    <t>ul.Turkowska 29</t>
  </si>
  <si>
    <t>BRUSY</t>
  </si>
  <si>
    <t>555-192-12-30</t>
  </si>
  <si>
    <t>89-632</t>
  </si>
  <si>
    <t>ul.Na Zaborach 1</t>
  </si>
  <si>
    <t>BRWINÓW</t>
  </si>
  <si>
    <t>534-225-48-58</t>
  </si>
  <si>
    <t>ul.Grodziska 12</t>
  </si>
  <si>
    <t>BRZEG</t>
  </si>
  <si>
    <t>747-124-88-78</t>
  </si>
  <si>
    <t>49-300</t>
  </si>
  <si>
    <t>ul.Robotnicza 12</t>
  </si>
  <si>
    <t>BRZEG DOLNY</t>
  </si>
  <si>
    <t>988-015-77-43</t>
  </si>
  <si>
    <t>56-120</t>
  </si>
  <si>
    <t>ul.Kolejowa 29</t>
  </si>
  <si>
    <t>brzeski</t>
  </si>
  <si>
    <t>747-156-73-88</t>
  </si>
  <si>
    <t>Brzeg</t>
  </si>
  <si>
    <t>ul.Robotnicza 20</t>
  </si>
  <si>
    <t>869-165-27-25</t>
  </si>
  <si>
    <t>BRZESKO</t>
  </si>
  <si>
    <t>32-800</t>
  </si>
  <si>
    <t>ul.Głowackiego 51</t>
  </si>
  <si>
    <t>869-100-26-48</t>
  </si>
  <si>
    <t>BRZESZCZE</t>
  </si>
  <si>
    <t>549-219-74-70</t>
  </si>
  <si>
    <t>32-620</t>
  </si>
  <si>
    <t>ul.Kościelna 4</t>
  </si>
  <si>
    <t>BRZEŚĆ KUJAWSKI</t>
  </si>
  <si>
    <t>888-290-14-41</t>
  </si>
  <si>
    <t>87-880</t>
  </si>
  <si>
    <t>Pl.Wł.Łokietka 1</t>
  </si>
  <si>
    <t>BRZEZINY</t>
  </si>
  <si>
    <t>968-000-04-45</t>
  </si>
  <si>
    <t>62-874</t>
  </si>
  <si>
    <t>ul.1000-lecia 8</t>
  </si>
  <si>
    <t>833-000-55-65</t>
  </si>
  <si>
    <t>95-060</t>
  </si>
  <si>
    <t>ul.Sienkiewicza 16</t>
  </si>
  <si>
    <t>833-100-27-58</t>
  </si>
  <si>
    <t>ul.Sienkiewicza 16A</t>
  </si>
  <si>
    <t>brzeziński</t>
  </si>
  <si>
    <t>BRZEŹNICA</t>
  </si>
  <si>
    <t>551-112-39-18</t>
  </si>
  <si>
    <t>34-114</t>
  </si>
  <si>
    <t>ul.Krakowska 109</t>
  </si>
  <si>
    <t>924-186-85-55</t>
  </si>
  <si>
    <t>Brzeźnica</t>
  </si>
  <si>
    <t>68-113</t>
  </si>
  <si>
    <t>ul. Zielonogórska 30</t>
  </si>
  <si>
    <t>BRZEŹNIO</t>
  </si>
  <si>
    <t>98-275</t>
  </si>
  <si>
    <t>ul.Wspólna 44</t>
  </si>
  <si>
    <t>BRZEŻNO</t>
  </si>
  <si>
    <t>78-316</t>
  </si>
  <si>
    <t>Brzeżno 50</t>
  </si>
  <si>
    <t>BRZOSTEK</t>
  </si>
  <si>
    <t>872-222-31-91</t>
  </si>
  <si>
    <t>39-230</t>
  </si>
  <si>
    <t>ul. Rynek 1</t>
  </si>
  <si>
    <t>BRZOZIE</t>
  </si>
  <si>
    <t>874-168-46-39</t>
  </si>
  <si>
    <t>87-313</t>
  </si>
  <si>
    <t>Brzozie 50</t>
  </si>
  <si>
    <t>brzozowski</t>
  </si>
  <si>
    <t>686-155-79-19</t>
  </si>
  <si>
    <t>BRZOZÓW</t>
  </si>
  <si>
    <t>686-100-11-97</t>
  </si>
  <si>
    <t>36-200</t>
  </si>
  <si>
    <t>ul.Armii Krajowej 1</t>
  </si>
  <si>
    <t>BRZUZE</t>
  </si>
  <si>
    <t>892-143-59-26</t>
  </si>
  <si>
    <t>87-517</t>
  </si>
  <si>
    <t>Brzuze</t>
  </si>
  <si>
    <t>BRZYSKA</t>
  </si>
  <si>
    <t>685-160-02-69</t>
  </si>
  <si>
    <t>38-212</t>
  </si>
  <si>
    <t>BRZYSKA 1</t>
  </si>
  <si>
    <t>BUCZEK</t>
  </si>
  <si>
    <t>831-156-61-04</t>
  </si>
  <si>
    <t>98-113</t>
  </si>
  <si>
    <t>ul.Główna 20</t>
  </si>
  <si>
    <t>BUCZKOWICE</t>
  </si>
  <si>
    <t>937-262-42-10</t>
  </si>
  <si>
    <t>43-374</t>
  </si>
  <si>
    <t>ul.Lipowska 730</t>
  </si>
  <si>
    <t>BUDRY</t>
  </si>
  <si>
    <t>845-189-03-71</t>
  </si>
  <si>
    <t>ul.Wojska Polskiego 27</t>
  </si>
  <si>
    <t>BUDZISZEWICE</t>
  </si>
  <si>
    <t>773-222-33-87</t>
  </si>
  <si>
    <t>97-212</t>
  </si>
  <si>
    <t>ul.J. Ch. Paska 66</t>
  </si>
  <si>
    <t>BUDZÓW</t>
  </si>
  <si>
    <t>552-167-78-60</t>
  </si>
  <si>
    <t>34-211</t>
  </si>
  <si>
    <t>Budzów 445</t>
  </si>
  <si>
    <t>BUDZYŃ</t>
  </si>
  <si>
    <t>607-001-63-28</t>
  </si>
  <si>
    <t>64-840</t>
  </si>
  <si>
    <t>ul.Przemysłowa 16A</t>
  </si>
  <si>
    <t>BUK</t>
  </si>
  <si>
    <t>64-320</t>
  </si>
  <si>
    <t>BUKOWIEC</t>
  </si>
  <si>
    <t>559-113-07-30</t>
  </si>
  <si>
    <t>Bukowiec</t>
  </si>
  <si>
    <t>86-122</t>
  </si>
  <si>
    <t>ul.Dr Fl.Ceynowy 14</t>
  </si>
  <si>
    <t>BUKOWINA TATRZAŃSKA</t>
  </si>
  <si>
    <t>34-530</t>
  </si>
  <si>
    <t>ul.Długa 144</t>
  </si>
  <si>
    <t>BUKOWNO</t>
  </si>
  <si>
    <t>637-199-80-65</t>
  </si>
  <si>
    <t>32-332</t>
  </si>
  <si>
    <t>Bukowno, ul.Kolejowa 16</t>
  </si>
  <si>
    <t>BUKOWSKO</t>
  </si>
  <si>
    <t>687-146-69-40</t>
  </si>
  <si>
    <t>38-505</t>
  </si>
  <si>
    <t>Bukowsko 290</t>
  </si>
  <si>
    <t>BULKOWO</t>
  </si>
  <si>
    <t>774-313-80-99</t>
  </si>
  <si>
    <t>ul.Szkolna</t>
  </si>
  <si>
    <t>BURZENIN</t>
  </si>
  <si>
    <t>827-223-44-37</t>
  </si>
  <si>
    <t>98-260</t>
  </si>
  <si>
    <t>ul.Sieradzka 1</t>
  </si>
  <si>
    <t>buski</t>
  </si>
  <si>
    <t>655-166-43-31</t>
  </si>
  <si>
    <t>BUSKO-ZDRÓJ</t>
  </si>
  <si>
    <t>28-100</t>
  </si>
  <si>
    <t>ul.Mickiewicza 15</t>
  </si>
  <si>
    <t>655-187-96-46</t>
  </si>
  <si>
    <t>Busko-Zdrój</t>
  </si>
  <si>
    <t>ul. Mickiewicza 10</t>
  </si>
  <si>
    <t>BYCHAWA</t>
  </si>
  <si>
    <t>713-100-34-45</t>
  </si>
  <si>
    <t>23-100</t>
  </si>
  <si>
    <t>ul.Partyzantów 1</t>
  </si>
  <si>
    <t>BYCZYNA</t>
  </si>
  <si>
    <t>751-175-01-02</t>
  </si>
  <si>
    <t>46-220</t>
  </si>
  <si>
    <t>bydgoski</t>
  </si>
  <si>
    <t>BYDGOSZCZ</t>
  </si>
  <si>
    <t>85-066</t>
  </si>
  <si>
    <t>ul.Konarskiego 1-3</t>
  </si>
  <si>
    <t>Bydgoszcz</t>
  </si>
  <si>
    <t>102-000-07-59</t>
  </si>
  <si>
    <t>85-102</t>
  </si>
  <si>
    <t>ul.Jezuicka 1</t>
  </si>
  <si>
    <t>BYSTRA-SIDZINA</t>
  </si>
  <si>
    <t>552-157-05-18</t>
  </si>
  <si>
    <t>Bystra Podhalańska</t>
  </si>
  <si>
    <t>34-235</t>
  </si>
  <si>
    <t>Bystra Podhalańska 373</t>
  </si>
  <si>
    <t>BYSTRZYCA KŁODZKA</t>
  </si>
  <si>
    <t>881-100-65-78</t>
  </si>
  <si>
    <t>57-500</t>
  </si>
  <si>
    <t>Plac Wolności 1</t>
  </si>
  <si>
    <t>BYTNICA</t>
  </si>
  <si>
    <t>926-100-42-72</t>
  </si>
  <si>
    <t>66-630</t>
  </si>
  <si>
    <t>Bytnica 52</t>
  </si>
  <si>
    <t>Bytom</t>
  </si>
  <si>
    <t>626-298-85-82</t>
  </si>
  <si>
    <t>BYTOM</t>
  </si>
  <si>
    <t>41-902</t>
  </si>
  <si>
    <t>ul.Parkowa 2</t>
  </si>
  <si>
    <t>BYTOM ODRZAŃSKI</t>
  </si>
  <si>
    <t>925-195-86-91</t>
  </si>
  <si>
    <t>67-115</t>
  </si>
  <si>
    <t>BYTOŃ</t>
  </si>
  <si>
    <t>88-231</t>
  </si>
  <si>
    <t>Bytoń 72</t>
  </si>
  <si>
    <t>bytowski</t>
  </si>
  <si>
    <t>842-164-30-30</t>
  </si>
  <si>
    <t>BYTÓW</t>
  </si>
  <si>
    <t>77-100</t>
  </si>
  <si>
    <t>ul. Ks. dr B. Domańśkiego 2</t>
  </si>
  <si>
    <t>842-100-06-39</t>
  </si>
  <si>
    <t>ul. 1-go Maja 15</t>
  </si>
  <si>
    <t>CEDRY WIELKIE</t>
  </si>
  <si>
    <t>593-191-00-37</t>
  </si>
  <si>
    <t>83-020</t>
  </si>
  <si>
    <t>ul.M.Płażyńskiego 16</t>
  </si>
  <si>
    <t>CEDYNIA</t>
  </si>
  <si>
    <t>858-172-63-45</t>
  </si>
  <si>
    <t>74-520</t>
  </si>
  <si>
    <t>CEGŁÓW</t>
  </si>
  <si>
    <t>ul.Kościuszki 4</t>
  </si>
  <si>
    <t>CEKCYN</t>
  </si>
  <si>
    <t>561-149-68-08</t>
  </si>
  <si>
    <t>89-511</t>
  </si>
  <si>
    <t>ul.Szkolna 2</t>
  </si>
  <si>
    <t>CEKÓW-KOLONIA</t>
  </si>
  <si>
    <t>62-834</t>
  </si>
  <si>
    <t>Ceków-Kolonia 51</t>
  </si>
  <si>
    <t>CELESTYNÓW</t>
  </si>
  <si>
    <t>532-105-76-50</t>
  </si>
  <si>
    <t>ul.Regucka 3</t>
  </si>
  <si>
    <t>Celowy Związek Gmin "PROEKOB"</t>
  </si>
  <si>
    <t>060801Z</t>
  </si>
  <si>
    <t>713-289-92-60</t>
  </si>
  <si>
    <t>Bełżyce</t>
  </si>
  <si>
    <t>ul. Lubelska 3</t>
  </si>
  <si>
    <t>Celowy Związek Gmin „Eko-Logiczni”</t>
  </si>
  <si>
    <t>181602Z</t>
  </si>
  <si>
    <t>813-386-58-78</t>
  </si>
  <si>
    <t>Błażowa</t>
  </si>
  <si>
    <t>ul.Armii Krajowej 42a</t>
  </si>
  <si>
    <t>Celowy Związek Gmin CZG - 12</t>
  </si>
  <si>
    <t>080505Z</t>
  </si>
  <si>
    <t>Celowy Związek Gmin R-XXI z siedzibą w Nowogardzie</t>
  </si>
  <si>
    <t>320404Z</t>
  </si>
  <si>
    <t>856-169-92-43</t>
  </si>
  <si>
    <t>Nowogard</t>
  </si>
  <si>
    <t>72-200</t>
  </si>
  <si>
    <t>Plac Wolności 5</t>
  </si>
  <si>
    <t>Celowy Związek Gmin SGO5</t>
  </si>
  <si>
    <t>080603Z</t>
  </si>
  <si>
    <t>281-008-46-33</t>
  </si>
  <si>
    <t>Stare Kurowo</t>
  </si>
  <si>
    <t>66-540</t>
  </si>
  <si>
    <t>ul. Kościuszki 77.</t>
  </si>
  <si>
    <t>CERANÓW</t>
  </si>
  <si>
    <t>CEWICE</t>
  </si>
  <si>
    <t>841-162-27-53</t>
  </si>
  <si>
    <t>84-312</t>
  </si>
  <si>
    <t>ul.Witosa 16</t>
  </si>
  <si>
    <t>CHARSZNICA</t>
  </si>
  <si>
    <t>659-115-39-15</t>
  </si>
  <si>
    <t>32-250</t>
  </si>
  <si>
    <t>ul.Kolejowa 20</t>
  </si>
  <si>
    <t>CHĄŚNO</t>
  </si>
  <si>
    <t>834-185-87-80</t>
  </si>
  <si>
    <t>99-413</t>
  </si>
  <si>
    <t>CHĄŚNO 55</t>
  </si>
  <si>
    <t>CHEŁM</t>
  </si>
  <si>
    <t>22-100</t>
  </si>
  <si>
    <t>Pokrówka ul.Gminna 18</t>
  </si>
  <si>
    <t>Chełm</t>
  </si>
  <si>
    <t>ul. Lubelska 65</t>
  </si>
  <si>
    <t>CHEŁM ŚLĄSKI</t>
  </si>
  <si>
    <t>222-002-40-15</t>
  </si>
  <si>
    <t>41-403</t>
  </si>
  <si>
    <t>ul.Konarskiego 2</t>
  </si>
  <si>
    <t>CHEŁMEK</t>
  </si>
  <si>
    <t>549-219-74-41</t>
  </si>
  <si>
    <t>32-660</t>
  </si>
  <si>
    <t>ul.Krakowska 11</t>
  </si>
  <si>
    <t>CHEŁMIEC</t>
  </si>
  <si>
    <t>734-344-57-68</t>
  </si>
  <si>
    <t>33-395</t>
  </si>
  <si>
    <t>ul.Papieska 2</t>
  </si>
  <si>
    <t>chełmiński</t>
  </si>
  <si>
    <t>875-146-22-48</t>
  </si>
  <si>
    <t>CHEŁMNO</t>
  </si>
  <si>
    <t>86-200</t>
  </si>
  <si>
    <t>ul.Harcerska 1</t>
  </si>
  <si>
    <t>875-100-31-67</t>
  </si>
  <si>
    <t>ul.Dworcowa 1</t>
  </si>
  <si>
    <t>875-106-48-32</t>
  </si>
  <si>
    <t>ul.Dworcowa 5</t>
  </si>
  <si>
    <t>chełmski</t>
  </si>
  <si>
    <t>563-219-43-20</t>
  </si>
  <si>
    <t>pl.Niepodległości 1</t>
  </si>
  <si>
    <t>CHEŁMŻA</t>
  </si>
  <si>
    <t>879-258-24-81</t>
  </si>
  <si>
    <t>87-140</t>
  </si>
  <si>
    <t>ul.Gen.J.Hallera 2</t>
  </si>
  <si>
    <t>879-245-87-98</t>
  </si>
  <si>
    <t>ul.Wodna 2</t>
  </si>
  <si>
    <t>CHĘCINY</t>
  </si>
  <si>
    <t>959-167-27-46</t>
  </si>
  <si>
    <t>26-060</t>
  </si>
  <si>
    <t>Pl.2 Czerwca 4</t>
  </si>
  <si>
    <t>CHLEWISKA</t>
  </si>
  <si>
    <t>799-196-68-35</t>
  </si>
  <si>
    <t>26-510</t>
  </si>
  <si>
    <t>ul.Czachowskiego 49</t>
  </si>
  <si>
    <t>CHŁOPICE</t>
  </si>
  <si>
    <t>792-203-20-35</t>
  </si>
  <si>
    <t>37-561</t>
  </si>
  <si>
    <t>Chłopice 149 A</t>
  </si>
  <si>
    <t>CHMIELNIK</t>
  </si>
  <si>
    <t>813-330-15-03</t>
  </si>
  <si>
    <t>36-016</t>
  </si>
  <si>
    <t>Chmielnik 50</t>
  </si>
  <si>
    <t>657-253-15-81</t>
  </si>
  <si>
    <t>26-020</t>
  </si>
  <si>
    <t>Plac Kościuszki 7</t>
  </si>
  <si>
    <t>CHMIELNO</t>
  </si>
  <si>
    <t>589-100-54-20</t>
  </si>
  <si>
    <t>83-333</t>
  </si>
  <si>
    <t>ul.Gryfa Pomorskiego 22</t>
  </si>
  <si>
    <t>CHOCEŃ</t>
  </si>
  <si>
    <t>888-181-27-29</t>
  </si>
  <si>
    <t>87-850</t>
  </si>
  <si>
    <t>ul.Sikorskiego 12</t>
  </si>
  <si>
    <t>CHOCIANÓW</t>
  </si>
  <si>
    <t>692-225-39-13</t>
  </si>
  <si>
    <t>59-140</t>
  </si>
  <si>
    <t>ul.Ratuszowa 10</t>
  </si>
  <si>
    <t>CHOCIWEL</t>
  </si>
  <si>
    <t>854-223-09-53</t>
  </si>
  <si>
    <t>Chociwel</t>
  </si>
  <si>
    <t>73-120</t>
  </si>
  <si>
    <t>Armii Krajowej 52</t>
  </si>
  <si>
    <t>CHOCZ</t>
  </si>
  <si>
    <t>617-172-16-14</t>
  </si>
  <si>
    <t>63-313</t>
  </si>
  <si>
    <t>ul.Rynek 17</t>
  </si>
  <si>
    <t>CHOCZEWO</t>
  </si>
  <si>
    <t>588-209-56-94</t>
  </si>
  <si>
    <t>84-210</t>
  </si>
  <si>
    <t>ul.Pierwszych Osadników 17</t>
  </si>
  <si>
    <t>CHODECZ</t>
  </si>
  <si>
    <t>888-289-49-88</t>
  </si>
  <si>
    <t>87-860</t>
  </si>
  <si>
    <t>ul.Kaliska 2</t>
  </si>
  <si>
    <t>CHODEL</t>
  </si>
  <si>
    <t>24-350</t>
  </si>
  <si>
    <t>ul.Partyzantów 24</t>
  </si>
  <si>
    <t>CHODÓW</t>
  </si>
  <si>
    <t>666-210-24-41</t>
  </si>
  <si>
    <t>62-652</t>
  </si>
  <si>
    <t>Chodów 18</t>
  </si>
  <si>
    <t>chodzieski</t>
  </si>
  <si>
    <t>607-006-99-97</t>
  </si>
  <si>
    <t>CHODZIEŻ</t>
  </si>
  <si>
    <t>64-800</t>
  </si>
  <si>
    <t>ul.Wiosny Ludów 1</t>
  </si>
  <si>
    <t>607-005-98-23</t>
  </si>
  <si>
    <t>ul.Paderewskiego 2</t>
  </si>
  <si>
    <t>607-001-63-11</t>
  </si>
  <si>
    <t>ul.Notecka 28</t>
  </si>
  <si>
    <t>CHOJNA</t>
  </si>
  <si>
    <t>858-172-61-44</t>
  </si>
  <si>
    <t>74-500</t>
  </si>
  <si>
    <t>ul.Jagiellońska 4</t>
  </si>
  <si>
    <t>CHOJNICE</t>
  </si>
  <si>
    <t>89-600</t>
  </si>
  <si>
    <t>Stary Rynek 1</t>
  </si>
  <si>
    <t>555-190-87-55</t>
  </si>
  <si>
    <t>ul.31 Stycznia 56 A</t>
  </si>
  <si>
    <t>chojnicki</t>
  </si>
  <si>
    <t>555-191-78-08</t>
  </si>
  <si>
    <t>ul.31 Stycznia 56</t>
  </si>
  <si>
    <t>CHOJNÓW</t>
  </si>
  <si>
    <t>694-100-17-27</t>
  </si>
  <si>
    <t>59-225</t>
  </si>
  <si>
    <t>Pl.Zamkowy 1</t>
  </si>
  <si>
    <t>694-001-00-03</t>
  </si>
  <si>
    <t>ul.Fabryczna 1</t>
  </si>
  <si>
    <t>CHORKÓWKA</t>
  </si>
  <si>
    <t>684-236-74-02</t>
  </si>
  <si>
    <t>38-458</t>
  </si>
  <si>
    <t>Chorkówka 175</t>
  </si>
  <si>
    <t>CHOROSZCZ</t>
  </si>
  <si>
    <t>542-020-85-72</t>
  </si>
  <si>
    <t>16-070</t>
  </si>
  <si>
    <t>ul.Dominikańska 2</t>
  </si>
  <si>
    <t>CHORZELE</t>
  </si>
  <si>
    <t>761-150-45-61</t>
  </si>
  <si>
    <t>ul.Stanisława Komosińskiego 1</t>
  </si>
  <si>
    <t>Chorzów</t>
  </si>
  <si>
    <t>CHORZÓW</t>
  </si>
  <si>
    <t>41-500</t>
  </si>
  <si>
    <t>choszczeński</t>
  </si>
  <si>
    <t>594-142-65-15</t>
  </si>
  <si>
    <t>CHOSZCZNO</t>
  </si>
  <si>
    <t>73-200</t>
  </si>
  <si>
    <t>ul. Nadbrzeżna 2</t>
  </si>
  <si>
    <t>594-153-03-07</t>
  </si>
  <si>
    <t>ul.Wolności 24</t>
  </si>
  <si>
    <t>CHOTCZA</t>
  </si>
  <si>
    <t>509-006-65-18</t>
  </si>
  <si>
    <t>27-312</t>
  </si>
  <si>
    <t>Chotcza 61</t>
  </si>
  <si>
    <t>CHROSTKOWO</t>
  </si>
  <si>
    <t>466-032-66-55</t>
  </si>
  <si>
    <t>Chrostkowo</t>
  </si>
  <si>
    <t>87-602</t>
  </si>
  <si>
    <t>Chrostkowo 99</t>
  </si>
  <si>
    <t>chrzanowski</t>
  </si>
  <si>
    <t>CHRZANÓW</t>
  </si>
  <si>
    <t>32-500</t>
  </si>
  <si>
    <t>ul. Partyzantów 2</t>
  </si>
  <si>
    <t>628-226-06-65</t>
  </si>
  <si>
    <t>Al.Henryka 20</t>
  </si>
  <si>
    <t>23-305</t>
  </si>
  <si>
    <t>Chrzanów Trzeci 112</t>
  </si>
  <si>
    <t>CHRZĄSTOWICE</t>
  </si>
  <si>
    <t>991-046-02-23</t>
  </si>
  <si>
    <t>46-053</t>
  </si>
  <si>
    <t>ul.Dworcowa 38</t>
  </si>
  <si>
    <t>CHRZYPSKO WIELKIE</t>
  </si>
  <si>
    <t>595-146-12-75</t>
  </si>
  <si>
    <t>64-412</t>
  </si>
  <si>
    <t>ul.Główna 15</t>
  </si>
  <si>
    <t>CHYBIE</t>
  </si>
  <si>
    <t>548-261-43-34</t>
  </si>
  <si>
    <t>43-520</t>
  </si>
  <si>
    <t>ul.Bielska78</t>
  </si>
  <si>
    <t>CHYNÓW</t>
  </si>
  <si>
    <t>797-190-32-34</t>
  </si>
  <si>
    <t>ul Główna 67</t>
  </si>
  <si>
    <t>CIASNA</t>
  </si>
  <si>
    <t>575-102-60-20</t>
  </si>
  <si>
    <t>Ciasna</t>
  </si>
  <si>
    <t>42-793</t>
  </si>
  <si>
    <t>ul.Nowa 1A</t>
  </si>
  <si>
    <t>CIECHANOWIEC</t>
  </si>
  <si>
    <t>722-162-75-40</t>
  </si>
  <si>
    <t>18-230</t>
  </si>
  <si>
    <t>UL. MICKIEWICZA 1</t>
  </si>
  <si>
    <t>ciechanowski</t>
  </si>
  <si>
    <t>566-188-95-79</t>
  </si>
  <si>
    <t>CIECHANÓW</t>
  </si>
  <si>
    <t>ul.17 Stycznia 7</t>
  </si>
  <si>
    <t>566-187-65-36</t>
  </si>
  <si>
    <t>Plac Jana Pawła II 6</t>
  </si>
  <si>
    <t>566-189-29-08</t>
  </si>
  <si>
    <t>ul.Fabryczna 8</t>
  </si>
  <si>
    <t>CIECHOCIN</t>
  </si>
  <si>
    <t>503-002-31-32</t>
  </si>
  <si>
    <t>87-408</t>
  </si>
  <si>
    <t>Ciechocin 172</t>
  </si>
  <si>
    <t>CIECHOCINEK</t>
  </si>
  <si>
    <t>891-159-85-84</t>
  </si>
  <si>
    <t>87-720</t>
  </si>
  <si>
    <t>ul.Kopernika 19</t>
  </si>
  <si>
    <t>CIELĄDZ</t>
  </si>
  <si>
    <t>835-153-16-78</t>
  </si>
  <si>
    <t>Cielądz</t>
  </si>
  <si>
    <t>96-214</t>
  </si>
  <si>
    <t>CIEPIELÓW</t>
  </si>
  <si>
    <t>811-118-37-81</t>
  </si>
  <si>
    <t>Ciepielów</t>
  </si>
  <si>
    <t>27-310</t>
  </si>
  <si>
    <t>ul.Czachowskiego 1</t>
  </si>
  <si>
    <t>CIEPŁOWODY</t>
  </si>
  <si>
    <t>887-163-52-08</t>
  </si>
  <si>
    <t>57-211</t>
  </si>
  <si>
    <t>ul.Kolejowa 3</t>
  </si>
  <si>
    <t>CIESZANÓW</t>
  </si>
  <si>
    <t>793-000-26-00</t>
  </si>
  <si>
    <t>37-611</t>
  </si>
  <si>
    <t>CIESZKÓW</t>
  </si>
  <si>
    <t>916-130-43-94</t>
  </si>
  <si>
    <t>Cieszków</t>
  </si>
  <si>
    <t>56-330</t>
  </si>
  <si>
    <t>ul.Grunwaldzka 41</t>
  </si>
  <si>
    <t>CIESZYN</t>
  </si>
  <si>
    <t>548-240-49-50</t>
  </si>
  <si>
    <t>43-400</t>
  </si>
  <si>
    <t>cieszyński</t>
  </si>
  <si>
    <t>ul.Bobrecka 29</t>
  </si>
  <si>
    <t>CIĘŻKOWICE</t>
  </si>
  <si>
    <t>873-101-48-48</t>
  </si>
  <si>
    <t>33-190</t>
  </si>
  <si>
    <t>ul.Tysiąclecia 19</t>
  </si>
  <si>
    <t>CISEK</t>
  </si>
  <si>
    <t>749-209-08-04</t>
  </si>
  <si>
    <t>47-253</t>
  </si>
  <si>
    <t>ul.Planetorza 52</t>
  </si>
  <si>
    <t>CISNA</t>
  </si>
  <si>
    <t>38-607</t>
  </si>
  <si>
    <t>Cisna 49</t>
  </si>
  <si>
    <t>CMOLAS</t>
  </si>
  <si>
    <t>814-125-87-10</t>
  </si>
  <si>
    <t>36-105</t>
  </si>
  <si>
    <t>Cmolas 237 b</t>
  </si>
  <si>
    <t>CYBINKA</t>
  </si>
  <si>
    <t>926-100-05-93</t>
  </si>
  <si>
    <t>69-108</t>
  </si>
  <si>
    <t>ul.Szkolna 5</t>
  </si>
  <si>
    <t>CYCÓW</t>
  </si>
  <si>
    <t>505-002-02-14</t>
  </si>
  <si>
    <t>21-070</t>
  </si>
  <si>
    <t>ul.Chełmska 42</t>
  </si>
  <si>
    <t>CZAJKÓW</t>
  </si>
  <si>
    <t>514-025-53-00</t>
  </si>
  <si>
    <t>63-524</t>
  </si>
  <si>
    <t>Czajków 39</t>
  </si>
  <si>
    <t>CZAPLINEK</t>
  </si>
  <si>
    <t>674-101-61-21</t>
  </si>
  <si>
    <t>78-550</t>
  </si>
  <si>
    <t>CZARNA</t>
  </si>
  <si>
    <t>689-119-02-05</t>
  </si>
  <si>
    <t>38-710</t>
  </si>
  <si>
    <t>Czarna 74</t>
  </si>
  <si>
    <t>872-222-04-88</t>
  </si>
  <si>
    <t>39-215</t>
  </si>
  <si>
    <t>ul.Dworcowa 6</t>
  </si>
  <si>
    <t>37-125</t>
  </si>
  <si>
    <t>Czarna 260</t>
  </si>
  <si>
    <t>CZARNA BIAŁOSTOCKA</t>
  </si>
  <si>
    <t>966-177-17-33</t>
  </si>
  <si>
    <t>16-020</t>
  </si>
  <si>
    <t>ul.Torowa 14A</t>
  </si>
  <si>
    <t>CZARNA DĄBRÓWKA</t>
  </si>
  <si>
    <t>842-164-40-35</t>
  </si>
  <si>
    <t xml:space="preserve">Czarna Dąbrówka </t>
  </si>
  <si>
    <t>77-116</t>
  </si>
  <si>
    <t>ul. Gdańska 5</t>
  </si>
  <si>
    <t>CZARNA WODA</t>
  </si>
  <si>
    <t>592-100-24-79</t>
  </si>
  <si>
    <t>83-262</t>
  </si>
  <si>
    <t>ul.Mickiewicza 7</t>
  </si>
  <si>
    <t>CZARNE</t>
  </si>
  <si>
    <t>843-152-95-25</t>
  </si>
  <si>
    <t>77-330</t>
  </si>
  <si>
    <t>CZARNIA</t>
  </si>
  <si>
    <t>758-215-75-93</t>
  </si>
  <si>
    <t>Czarnia 41</t>
  </si>
  <si>
    <t>czarnkowsko-trzcianecki</t>
  </si>
  <si>
    <t>CZARNKÓW</t>
  </si>
  <si>
    <t>64-700</t>
  </si>
  <si>
    <t>ul.Rybaki 3</t>
  </si>
  <si>
    <t>Pl.Wolności 6</t>
  </si>
  <si>
    <t>CZARNOCIN</t>
  </si>
  <si>
    <t>97-318</t>
  </si>
  <si>
    <t>ul.Główna 142</t>
  </si>
  <si>
    <t>662-104-89-28</t>
  </si>
  <si>
    <t>28-506</t>
  </si>
  <si>
    <t>Czarnocin 100</t>
  </si>
  <si>
    <t>CZARNOŻYŁY</t>
  </si>
  <si>
    <t>832-196-72-47</t>
  </si>
  <si>
    <t>98-310</t>
  </si>
  <si>
    <t>Czarnożyły 48</t>
  </si>
  <si>
    <t>CZARNY BÓR</t>
  </si>
  <si>
    <t>886-257-29-74</t>
  </si>
  <si>
    <t>Czarny Bór</t>
  </si>
  <si>
    <t>58-379</t>
  </si>
  <si>
    <t>ul. Główna 18</t>
  </si>
  <si>
    <t>CZARNY DUNAJEC</t>
  </si>
  <si>
    <t>735-284-32-73</t>
  </si>
  <si>
    <t>34-470</t>
  </si>
  <si>
    <t>ul. Józefa Piłsudskiego 2</t>
  </si>
  <si>
    <t>CZASTARY</t>
  </si>
  <si>
    <t>619-109-48-30</t>
  </si>
  <si>
    <t>98-410</t>
  </si>
  <si>
    <t>ul.Wolności 29</t>
  </si>
  <si>
    <t>CZCHÓW</t>
  </si>
  <si>
    <t>869-129-10-26</t>
  </si>
  <si>
    <t>32-860</t>
  </si>
  <si>
    <t>Rynek 12</t>
  </si>
  <si>
    <t>CZECHOWICE-DZIEDZICE</t>
  </si>
  <si>
    <t>652-171-32-95</t>
  </si>
  <si>
    <t>43-502</t>
  </si>
  <si>
    <t>CZELADŹ</t>
  </si>
  <si>
    <t>625-244-87-20</t>
  </si>
  <si>
    <t>41-250</t>
  </si>
  <si>
    <t>ul.Katowicka 45</t>
  </si>
  <si>
    <t>CZEMIERNIKI</t>
  </si>
  <si>
    <t>21-306</t>
  </si>
  <si>
    <t>ul.Zamkowa 9</t>
  </si>
  <si>
    <t>CZEMPIŃ</t>
  </si>
  <si>
    <t>698-172-24-79</t>
  </si>
  <si>
    <t>64-020</t>
  </si>
  <si>
    <t>ul. ks. Jerzego Popiełuszki 25</t>
  </si>
  <si>
    <t>CZEREMCHA</t>
  </si>
  <si>
    <t>603-000-02-03</t>
  </si>
  <si>
    <t>17-240</t>
  </si>
  <si>
    <t>ul.Duboisa 14</t>
  </si>
  <si>
    <t>CZERMIN</t>
  </si>
  <si>
    <t>608-003-68-06</t>
  </si>
  <si>
    <t>63-304</t>
  </si>
  <si>
    <t>Czermin 47</t>
  </si>
  <si>
    <t>817-108-03-00</t>
  </si>
  <si>
    <t>39-304</t>
  </si>
  <si>
    <t>Czermin 140</t>
  </si>
  <si>
    <t>CZERNICA</t>
  </si>
  <si>
    <t>55-003</t>
  </si>
  <si>
    <t>CZERNICE BOROWE</t>
  </si>
  <si>
    <t>761-148-59-06</t>
  </si>
  <si>
    <t>CZERNICHÓW</t>
  </si>
  <si>
    <t>944-225-32-28</t>
  </si>
  <si>
    <t>32-070</t>
  </si>
  <si>
    <t>ul.Gminna 1</t>
  </si>
  <si>
    <t>553-250-84-92</t>
  </si>
  <si>
    <t>Czernichów</t>
  </si>
  <si>
    <t>34-311</t>
  </si>
  <si>
    <t>ul.Żywiecka 2</t>
  </si>
  <si>
    <t>CZERNIEJEWO</t>
  </si>
  <si>
    <t>784-229-97-24</t>
  </si>
  <si>
    <t>62-250</t>
  </si>
  <si>
    <t>ul.Poznańska 8</t>
  </si>
  <si>
    <t>CZERNIEWICE</t>
  </si>
  <si>
    <t>773-179-60-00</t>
  </si>
  <si>
    <t>97-216</t>
  </si>
  <si>
    <t>ul.Mazowiecka 42</t>
  </si>
  <si>
    <t>CZERNIKOWO</t>
  </si>
  <si>
    <t>87-640</t>
  </si>
  <si>
    <t>ul.Słowackiego 12</t>
  </si>
  <si>
    <t>CZERSK</t>
  </si>
  <si>
    <t>555-190-89-79</t>
  </si>
  <si>
    <t>89-650</t>
  </si>
  <si>
    <t>ul.Kościuszki 27</t>
  </si>
  <si>
    <t>CZERWIEŃSK</t>
  </si>
  <si>
    <t>66-016</t>
  </si>
  <si>
    <t>ul.Rynek 25</t>
  </si>
  <si>
    <t>CZERWIN</t>
  </si>
  <si>
    <t>758-234-96-19</t>
  </si>
  <si>
    <t>Plac Tysiąclecia 1</t>
  </si>
  <si>
    <t>CZERWIŃSK NAD WISŁĄ</t>
  </si>
  <si>
    <t>567-185-17-91</t>
  </si>
  <si>
    <t>ul.Władysława Jagiełły 16</t>
  </si>
  <si>
    <t>CZERWIONKA-LESZCZYNY</t>
  </si>
  <si>
    <t>642-000-97-26</t>
  </si>
  <si>
    <t>Czerwionka-Leszczyny</t>
  </si>
  <si>
    <t>44-230</t>
  </si>
  <si>
    <t>ul. Parkowa 9</t>
  </si>
  <si>
    <t>CZERWONAK</t>
  </si>
  <si>
    <t>777-312-94-84</t>
  </si>
  <si>
    <t>62-004</t>
  </si>
  <si>
    <t>ul. Źródlana 39</t>
  </si>
  <si>
    <t>CZERWONKA</t>
  </si>
  <si>
    <t>757-147-72-36</t>
  </si>
  <si>
    <t>Czerwonka 38</t>
  </si>
  <si>
    <t>Częstochowa</t>
  </si>
  <si>
    <t>573-274-58-83</t>
  </si>
  <si>
    <t>CZĘSTOCHOWA</t>
  </si>
  <si>
    <t>42-217</t>
  </si>
  <si>
    <t>Śląska 11/13</t>
  </si>
  <si>
    <t>częstochowski</t>
  </si>
  <si>
    <t>573-278-81-25</t>
  </si>
  <si>
    <t>42-200</t>
  </si>
  <si>
    <t>ul.Sobieskiego 9</t>
  </si>
  <si>
    <t>CZŁOPA</t>
  </si>
  <si>
    <t>765-160-28-73</t>
  </si>
  <si>
    <t>78-630</t>
  </si>
  <si>
    <t>ul.Strzelecka 2</t>
  </si>
  <si>
    <t>człuchowski</t>
  </si>
  <si>
    <t>843-152-94-88</t>
  </si>
  <si>
    <t>CZŁUCHÓW</t>
  </si>
  <si>
    <t>77-300</t>
  </si>
  <si>
    <t>ul.Wojska Polskiego 1</t>
  </si>
  <si>
    <t>843-156-94-24</t>
  </si>
  <si>
    <t>843-153-74-01</t>
  </si>
  <si>
    <t>ul.Szczecińska 33</t>
  </si>
  <si>
    <t>CZORSZTYN</t>
  </si>
  <si>
    <t>735-285-14-10</t>
  </si>
  <si>
    <t>MANIOWY</t>
  </si>
  <si>
    <t>34-436</t>
  </si>
  <si>
    <t>ul.Gorczańska 3</t>
  </si>
  <si>
    <t>CZOSNÓW</t>
  </si>
  <si>
    <t>531-166-46-50</t>
  </si>
  <si>
    <t>ul.Gminna 6</t>
  </si>
  <si>
    <t>CZUDEC</t>
  </si>
  <si>
    <t>819-156-50-93</t>
  </si>
  <si>
    <t>38-120</t>
  </si>
  <si>
    <t>ul.Starowiejska 6</t>
  </si>
  <si>
    <t>CZYŻE</t>
  </si>
  <si>
    <t>603-001-57-65</t>
  </si>
  <si>
    <t>17-207</t>
  </si>
  <si>
    <t>Czyże 98</t>
  </si>
  <si>
    <t>CZYŻEW</t>
  </si>
  <si>
    <t>722-159-05-41</t>
  </si>
  <si>
    <t>18-220</t>
  </si>
  <si>
    <t>ul.Mazowiecka 34</t>
  </si>
  <si>
    <t>ĆMIELÓW</t>
  </si>
  <si>
    <t>863-104-26-09</t>
  </si>
  <si>
    <t>27-440</t>
  </si>
  <si>
    <t>ul.Ostrowiecka 40</t>
  </si>
  <si>
    <t>DALESZYCE</t>
  </si>
  <si>
    <t>26-021</t>
  </si>
  <si>
    <t>pl.Staszica 9</t>
  </si>
  <si>
    <t>DALIKÓW</t>
  </si>
  <si>
    <t>828-135-52-29</t>
  </si>
  <si>
    <t>99-205</t>
  </si>
  <si>
    <t>Pl.Powstańców 1</t>
  </si>
  <si>
    <t>DAMASŁAWEK</t>
  </si>
  <si>
    <t>766-100-13-42</t>
  </si>
  <si>
    <t>62-110</t>
  </si>
  <si>
    <t>DAMNICA</t>
  </si>
  <si>
    <t>839-201-64-76</t>
  </si>
  <si>
    <t>76-231</t>
  </si>
  <si>
    <t>ul.Górna 1</t>
  </si>
  <si>
    <t>DARŁOWO</t>
  </si>
  <si>
    <t>499-052-75-00</t>
  </si>
  <si>
    <t>76-150</t>
  </si>
  <si>
    <t>Pl. T. Kościuszki 9</t>
  </si>
  <si>
    <t>499-052-70-61</t>
  </si>
  <si>
    <t>ul.H. Dąbrowskiego 4</t>
  </si>
  <si>
    <t>DASZYNA</t>
  </si>
  <si>
    <t>775-240-60-85</t>
  </si>
  <si>
    <t>99-107</t>
  </si>
  <si>
    <t>Daszyna 34</t>
  </si>
  <si>
    <t>DĄBIE</t>
  </si>
  <si>
    <t>62-660</t>
  </si>
  <si>
    <t>PL.Mickiewicza 1</t>
  </si>
  <si>
    <t>926-100-29-42</t>
  </si>
  <si>
    <t>66-615</t>
  </si>
  <si>
    <t>ul.Szeroka 4</t>
  </si>
  <si>
    <t>DĄBROWA</t>
  </si>
  <si>
    <t>88-306</t>
  </si>
  <si>
    <t>ul.Kasztanowa 16</t>
  </si>
  <si>
    <t>991-045-86-40</t>
  </si>
  <si>
    <t>49-120</t>
  </si>
  <si>
    <t>ul.Księdza Sztonyka 56</t>
  </si>
  <si>
    <t>DĄBROWA BIAŁOSTOCKA</t>
  </si>
  <si>
    <t>545-168-37-13</t>
  </si>
  <si>
    <t>16-200</t>
  </si>
  <si>
    <t>ul.Solidarności 1</t>
  </si>
  <si>
    <t>DĄBROWA BISKUPIA</t>
  </si>
  <si>
    <t>556-256-19-47</t>
  </si>
  <si>
    <t>88-133</t>
  </si>
  <si>
    <t>ul.Topolowa 2</t>
  </si>
  <si>
    <t>DĄBROWA CHEŁMIŃSKA</t>
  </si>
  <si>
    <t>554-265-77-62</t>
  </si>
  <si>
    <t>86-070</t>
  </si>
  <si>
    <t>ul.Bydgoska 21</t>
  </si>
  <si>
    <t>Dąbrowa Górnicza</t>
  </si>
  <si>
    <t>629-246-26-89</t>
  </si>
  <si>
    <t>DĄBROWA GÓRNICZA</t>
  </si>
  <si>
    <t>41-300</t>
  </si>
  <si>
    <t>ul.Graniczna 21</t>
  </si>
  <si>
    <t>DĄBROWA TARNOWSKA</t>
  </si>
  <si>
    <t>871-100-26-93</t>
  </si>
  <si>
    <t>33-200</t>
  </si>
  <si>
    <t>Rynek 34</t>
  </si>
  <si>
    <t>DĄBROWA ZIELONA</t>
  </si>
  <si>
    <t>949-219-57-63</t>
  </si>
  <si>
    <t>42-265</t>
  </si>
  <si>
    <t>Pl.Kościuszki 31</t>
  </si>
  <si>
    <t>DĄBROWICE</t>
  </si>
  <si>
    <t>775-240-60-79</t>
  </si>
  <si>
    <t>99-352</t>
  </si>
  <si>
    <t>ul.Nowy Rynek 17</t>
  </si>
  <si>
    <t>dąbrowski</t>
  </si>
  <si>
    <t>ul.Berka Joselewicza 5</t>
  </si>
  <si>
    <t>DĄBRÓWKA</t>
  </si>
  <si>
    <t>125-133-47-85</t>
  </si>
  <si>
    <t>ul.Kościuszki 14</t>
  </si>
  <si>
    <t>DĄBRÓWNO</t>
  </si>
  <si>
    <t>741-106-79-37</t>
  </si>
  <si>
    <t>14-120</t>
  </si>
  <si>
    <t>ul.Kościuszki 21</t>
  </si>
  <si>
    <t>DEBRZNO</t>
  </si>
  <si>
    <t>843-153-05-11</t>
  </si>
  <si>
    <t>77-310</t>
  </si>
  <si>
    <t>ul.Traugutta 2</t>
  </si>
  <si>
    <t>DESZCZNO</t>
  </si>
  <si>
    <t>599-277-49-30</t>
  </si>
  <si>
    <t>66-446</t>
  </si>
  <si>
    <t>UL.LUBUSKA 90</t>
  </si>
  <si>
    <t>DĘBE WIELKIE</t>
  </si>
  <si>
    <t>822-214-66-36</t>
  </si>
  <si>
    <t>ul.Strażacka 3</t>
  </si>
  <si>
    <t>DĘBICA</t>
  </si>
  <si>
    <t>872-223-07-42</t>
  </si>
  <si>
    <t>39-200</t>
  </si>
  <si>
    <t>ul.Ratuszowa 2</t>
  </si>
  <si>
    <t>872-221-67-36</t>
  </si>
  <si>
    <t>ul.Stefana Batorego 13</t>
  </si>
  <si>
    <t>dębicki</t>
  </si>
  <si>
    <t>872-212-88-19</t>
  </si>
  <si>
    <t>ul.Parkowa 28</t>
  </si>
  <si>
    <t>DĘBLIN</t>
  </si>
  <si>
    <t>506-002-60-98</t>
  </si>
  <si>
    <t>DĘBNICA KASZUBSKA</t>
  </si>
  <si>
    <t>839-219-23-97</t>
  </si>
  <si>
    <t>76-248</t>
  </si>
  <si>
    <t>ul.ks.Antoniego Kani 16 a</t>
  </si>
  <si>
    <t>DĘBNO</t>
  </si>
  <si>
    <t>869-132-65-17</t>
  </si>
  <si>
    <t>32-852</t>
  </si>
  <si>
    <t>Wola Dębińska 240</t>
  </si>
  <si>
    <t>597-162-76-49</t>
  </si>
  <si>
    <t>74-400</t>
  </si>
  <si>
    <t>ul.Marsz.J.Piłsudskiego 5</t>
  </si>
  <si>
    <t>DĘBOWA KŁODA</t>
  </si>
  <si>
    <t>21-211</t>
  </si>
  <si>
    <t xml:space="preserve">Dębowa Kłoda 116A </t>
  </si>
  <si>
    <t>DĘBOWA ŁĄKA</t>
  </si>
  <si>
    <t>878-175-49-55</t>
  </si>
  <si>
    <t>87-207</t>
  </si>
  <si>
    <t>Dębowa Łąka 38</t>
  </si>
  <si>
    <t>DĘBOWIEC</t>
  </si>
  <si>
    <t>548-101-50-63</t>
  </si>
  <si>
    <t>43-426</t>
  </si>
  <si>
    <t>ul. Katowicka 6</t>
  </si>
  <si>
    <t>685-195-08-51</t>
  </si>
  <si>
    <t>38-220</t>
  </si>
  <si>
    <t>Debowiec 101</t>
  </si>
  <si>
    <t>DŁUGOŁĘKA</t>
  </si>
  <si>
    <t>896-130-51-18</t>
  </si>
  <si>
    <t>Mirków</t>
  </si>
  <si>
    <t>55-095</t>
  </si>
  <si>
    <t>DŁUGOSIODŁO</t>
  </si>
  <si>
    <t>762-191-86-66</t>
  </si>
  <si>
    <t>ul. T.Kościuszki 2</t>
  </si>
  <si>
    <t>DŁUTÓW</t>
  </si>
  <si>
    <t>731-191-43-26</t>
  </si>
  <si>
    <t>95-081</t>
  </si>
  <si>
    <t>ul. Pabianicka 25</t>
  </si>
  <si>
    <t>DMOSIN</t>
  </si>
  <si>
    <t>833-101-47-38</t>
  </si>
  <si>
    <t>96-061</t>
  </si>
  <si>
    <t>Dmosin</t>
  </si>
  <si>
    <t>DOBCZYCE</t>
  </si>
  <si>
    <t>681-100-44-43</t>
  </si>
  <si>
    <t>Dobczyce</t>
  </si>
  <si>
    <t>32-410</t>
  </si>
  <si>
    <t>Rynek 26</t>
  </si>
  <si>
    <t>DOBIEGNIEW</t>
  </si>
  <si>
    <t>594-100-08-45</t>
  </si>
  <si>
    <t>66-520</t>
  </si>
  <si>
    <t>ul.Obrońców Pokoju 24</t>
  </si>
  <si>
    <t>DOBRA</t>
  </si>
  <si>
    <t>668-187-04-25</t>
  </si>
  <si>
    <t>62-730</t>
  </si>
  <si>
    <t>Pl.Wojska Polskiego 10</t>
  </si>
  <si>
    <t>856-139-91-33</t>
  </si>
  <si>
    <t>72-210</t>
  </si>
  <si>
    <t>737-100-59-69</t>
  </si>
  <si>
    <t>34-642</t>
  </si>
  <si>
    <t>Dobra 233</t>
  </si>
  <si>
    <t>DOBRA SZCZECIŃSKA</t>
  </si>
  <si>
    <t>851-294-80-83</t>
  </si>
  <si>
    <t>DOBRA (SZCZECIŃSKA)</t>
  </si>
  <si>
    <t>72-003</t>
  </si>
  <si>
    <t>ul.Szczecińska 16a</t>
  </si>
  <si>
    <t>DOBRCZ</t>
  </si>
  <si>
    <t>554-267-97-75</t>
  </si>
  <si>
    <t>86-022</t>
  </si>
  <si>
    <t>ul.Długa 50</t>
  </si>
  <si>
    <t>DOBRE</t>
  </si>
  <si>
    <t>822-214-66-13</t>
  </si>
  <si>
    <t>889-146-03-50</t>
  </si>
  <si>
    <t>88-210</t>
  </si>
  <si>
    <t>DOBRE MIASTO</t>
  </si>
  <si>
    <t>739-384-58-14</t>
  </si>
  <si>
    <t>ul.Warszawska 14</t>
  </si>
  <si>
    <t>DOBRODZIEŃ</t>
  </si>
  <si>
    <t>576-155-72-10</t>
  </si>
  <si>
    <t>46-380</t>
  </si>
  <si>
    <t>DOBROMIERZ</t>
  </si>
  <si>
    <t>884-236-54-79</t>
  </si>
  <si>
    <t>58-170</t>
  </si>
  <si>
    <t>Pl.Wolności 24</t>
  </si>
  <si>
    <t>DOBROŃ</t>
  </si>
  <si>
    <t>831-132-06-79</t>
  </si>
  <si>
    <t>95-082</t>
  </si>
  <si>
    <t>ul.11 listopada 9</t>
  </si>
  <si>
    <t>DOBROSZYCE</t>
  </si>
  <si>
    <t>911-177-73-40</t>
  </si>
  <si>
    <t>56-410</t>
  </si>
  <si>
    <t>Rynek 16</t>
  </si>
  <si>
    <t>DOBRYSZYCE</t>
  </si>
  <si>
    <t>772-225-99-98</t>
  </si>
  <si>
    <t>97-505</t>
  </si>
  <si>
    <t>ul.Wolności 8</t>
  </si>
  <si>
    <t>DOBRZANY</t>
  </si>
  <si>
    <t>854-223-12-20</t>
  </si>
  <si>
    <t>73-130</t>
  </si>
  <si>
    <t>ul.Staszica 1</t>
  </si>
  <si>
    <t>DOBRZEŃ WIELKI</t>
  </si>
  <si>
    <t>Dobrzeń Wielki</t>
  </si>
  <si>
    <t>46-081</t>
  </si>
  <si>
    <t>ul. Namysłowska 44</t>
  </si>
  <si>
    <t>DOBRZYCA</t>
  </si>
  <si>
    <t>63-330</t>
  </si>
  <si>
    <t>DOBRZYNIEWO DUŻE</t>
  </si>
  <si>
    <t>966-184-41-07</t>
  </si>
  <si>
    <t>16-002</t>
  </si>
  <si>
    <t>ul.Białostocka 25</t>
  </si>
  <si>
    <t>DOBRZYŃ NAD WISŁĄ</t>
  </si>
  <si>
    <t>466-032-66-49</t>
  </si>
  <si>
    <t>87-610</t>
  </si>
  <si>
    <t>ul.Szkolna 1</t>
  </si>
  <si>
    <t>DOLICE</t>
  </si>
  <si>
    <t>853-125-27-44</t>
  </si>
  <si>
    <t>73-115</t>
  </si>
  <si>
    <t>ul.Ogrodowa 16</t>
  </si>
  <si>
    <t>dolnośląskie</t>
  </si>
  <si>
    <t>Województwo</t>
  </si>
  <si>
    <t>899-223-39-11</t>
  </si>
  <si>
    <t>Wrocław</t>
  </si>
  <si>
    <t>50-411</t>
  </si>
  <si>
    <t>Wybrzeże Słowackiego 12-14</t>
  </si>
  <si>
    <t>DOLSK</t>
  </si>
  <si>
    <t>785-141-97-25</t>
  </si>
  <si>
    <t>63-140</t>
  </si>
  <si>
    <t>Plac Wyzwolenia 4</t>
  </si>
  <si>
    <t>DOŁHOBYCZÓW</t>
  </si>
  <si>
    <t>22-540</t>
  </si>
  <si>
    <t>ul.Spółdzielcza 2a</t>
  </si>
  <si>
    <t>DOMANICE</t>
  </si>
  <si>
    <t>821-255-15-71</t>
  </si>
  <si>
    <t>Domanice 52</t>
  </si>
  <si>
    <t>DOMANIEWICE</t>
  </si>
  <si>
    <t>834-124-74-09</t>
  </si>
  <si>
    <t>99-434</t>
  </si>
  <si>
    <t>ul.Główna 2</t>
  </si>
  <si>
    <t>DOMANIÓW</t>
  </si>
  <si>
    <t>912-139-09-67</t>
  </si>
  <si>
    <t>55-216</t>
  </si>
  <si>
    <t>Domaniów 56</t>
  </si>
  <si>
    <t>DOMARADZ</t>
  </si>
  <si>
    <t>686-157-83-18</t>
  </si>
  <si>
    <t>36-230</t>
  </si>
  <si>
    <t>Domaradz 345</t>
  </si>
  <si>
    <t>DOMASZOWICE</t>
  </si>
  <si>
    <t>752-137-34-11</t>
  </si>
  <si>
    <t>46-146</t>
  </si>
  <si>
    <t>ul.Główna 26</t>
  </si>
  <si>
    <t>DOMINOWO</t>
  </si>
  <si>
    <t>786-162-31-95</t>
  </si>
  <si>
    <t>63-012</t>
  </si>
  <si>
    <t>ul.Centralna 7</t>
  </si>
  <si>
    <t>DOPIEWO</t>
  </si>
  <si>
    <t>777-200-69-05</t>
  </si>
  <si>
    <t>62-070</t>
  </si>
  <si>
    <t>ul.Leśna 1</t>
  </si>
  <si>
    <t>DOROHUSK</t>
  </si>
  <si>
    <t>563-216-05-39</t>
  </si>
  <si>
    <t>22-175</t>
  </si>
  <si>
    <t>ul. Niepodległości 50</t>
  </si>
  <si>
    <t>DORUCHÓW</t>
  </si>
  <si>
    <t>514-025-54-35</t>
  </si>
  <si>
    <t>63-505</t>
  </si>
  <si>
    <t>ul.Kępińska 13</t>
  </si>
  <si>
    <t>DRAGACZ</t>
  </si>
  <si>
    <t>559-100-54-04</t>
  </si>
  <si>
    <t>86-134</t>
  </si>
  <si>
    <t>Dragacz 7A</t>
  </si>
  <si>
    <t>DRAWNO</t>
  </si>
  <si>
    <t>594-153-64-51</t>
  </si>
  <si>
    <t>Drawno</t>
  </si>
  <si>
    <t>73-220</t>
  </si>
  <si>
    <t>ul. Kościelna 3</t>
  </si>
  <si>
    <t>drawski</t>
  </si>
  <si>
    <t>253-030-55-47</t>
  </si>
  <si>
    <t>DRAWSKO POMORSKIE</t>
  </si>
  <si>
    <t>78-500</t>
  </si>
  <si>
    <t>Pl.E.Orzeszkowej 3</t>
  </si>
  <si>
    <t>DRAWSKO</t>
  </si>
  <si>
    <t>763-208-72-98</t>
  </si>
  <si>
    <t>64-733</t>
  </si>
  <si>
    <t>ul.Powstańców Wielkop.121</t>
  </si>
  <si>
    <t>674-000-60-08</t>
  </si>
  <si>
    <t>ul. Gen. Wł.Sikorskiego 41</t>
  </si>
  <si>
    <t>DRELÓW</t>
  </si>
  <si>
    <t>537-255-05-09</t>
  </si>
  <si>
    <t>21-570</t>
  </si>
  <si>
    <t>ul.Szkolna 12</t>
  </si>
  <si>
    <t>DREZDENKO</t>
  </si>
  <si>
    <t>595-000-70-25</t>
  </si>
  <si>
    <t>66-530</t>
  </si>
  <si>
    <t>ul.Warszawska 1</t>
  </si>
  <si>
    <t>DROBIN</t>
  </si>
  <si>
    <t>774-321-14-42</t>
  </si>
  <si>
    <t>ul. Marsz.Piłsudskiego 12</t>
  </si>
  <si>
    <t>DROHICZYN</t>
  </si>
  <si>
    <t>544-143-70-94</t>
  </si>
  <si>
    <t>17-312</t>
  </si>
  <si>
    <t>ul.Kraszewskiego 5</t>
  </si>
  <si>
    <t>DRUŻBICE</t>
  </si>
  <si>
    <t>769-204-85-40</t>
  </si>
  <si>
    <t>97-403</t>
  </si>
  <si>
    <t>Drużbice 77a</t>
  </si>
  <si>
    <t>DRWINIA</t>
  </si>
  <si>
    <t>683-171-84-53</t>
  </si>
  <si>
    <t>32-709</t>
  </si>
  <si>
    <t>Drwinia 57</t>
  </si>
  <si>
    <t>DRZEWICA</t>
  </si>
  <si>
    <t>768-176-61-60</t>
  </si>
  <si>
    <t>26-340</t>
  </si>
  <si>
    <t>ul.Staszica 22</t>
  </si>
  <si>
    <t>DRZYCIM</t>
  </si>
  <si>
    <t>559-100-53-96</t>
  </si>
  <si>
    <t>Drzycim</t>
  </si>
  <si>
    <t>86-140</t>
  </si>
  <si>
    <t>ul. Podgórna 10</t>
  </si>
  <si>
    <t>DUBENINKI</t>
  </si>
  <si>
    <t>844-114-92-96</t>
  </si>
  <si>
    <t>19-504</t>
  </si>
  <si>
    <t>ul.Dębowa 27</t>
  </si>
  <si>
    <t>DUBICZE CERKIEWNE</t>
  </si>
  <si>
    <t>603-001-45-18</t>
  </si>
  <si>
    <t>17-204</t>
  </si>
  <si>
    <t>ul.Główna 65</t>
  </si>
  <si>
    <t>DUBIECKO</t>
  </si>
  <si>
    <t>795-160-56-28</t>
  </si>
  <si>
    <t>37-750</t>
  </si>
  <si>
    <t>ul.Przemyska 10</t>
  </si>
  <si>
    <t>DUBIENKA</t>
  </si>
  <si>
    <t>22-145</t>
  </si>
  <si>
    <t>ul.3 Maja 6</t>
  </si>
  <si>
    <t>DUKLA</t>
  </si>
  <si>
    <t>684-236-44-50</t>
  </si>
  <si>
    <t>38-450</t>
  </si>
  <si>
    <t>ul.Trakt Węgierski 11</t>
  </si>
  <si>
    <t>DUSZNIKI</t>
  </si>
  <si>
    <t>64-550</t>
  </si>
  <si>
    <t>ul. Sportowa 1</t>
  </si>
  <si>
    <t>DUSZNIKI-ZDRÓJ</t>
  </si>
  <si>
    <t>883-167-80-39</t>
  </si>
  <si>
    <t>57-340</t>
  </si>
  <si>
    <t>Rynek 6</t>
  </si>
  <si>
    <t>DWIKOZY</t>
  </si>
  <si>
    <t>864-178-18-34</t>
  </si>
  <si>
    <t>27-620</t>
  </si>
  <si>
    <t>ul.Spółdzielcza 15</t>
  </si>
  <si>
    <t>DYDNIA</t>
  </si>
  <si>
    <t>686-100-13-17</t>
  </si>
  <si>
    <t>36-204</t>
  </si>
  <si>
    <t>Dydnia 224</t>
  </si>
  <si>
    <t>DYGOWO</t>
  </si>
  <si>
    <t>671-180-17-08</t>
  </si>
  <si>
    <t>78-113</t>
  </si>
  <si>
    <t>ul.Kolejowa 1</t>
  </si>
  <si>
    <t>DYNÓW</t>
  </si>
  <si>
    <t>813-330-33-18</t>
  </si>
  <si>
    <t>36-065</t>
  </si>
  <si>
    <t>ul. Ks. Józefa Ożoga 2</t>
  </si>
  <si>
    <t>813-333-94-63</t>
  </si>
  <si>
    <t>DYWITY</t>
  </si>
  <si>
    <t>739-385-19-50</t>
  </si>
  <si>
    <t>ul.Olsztyńska 32</t>
  </si>
  <si>
    <t>DZIADKOWICE</t>
  </si>
  <si>
    <t>544-143-77-63</t>
  </si>
  <si>
    <t>17-306</t>
  </si>
  <si>
    <t>Dziadkowice Nr 13</t>
  </si>
  <si>
    <t>DZIADOWA KŁODA</t>
  </si>
  <si>
    <t>911-177-73-86</t>
  </si>
  <si>
    <t>56-504</t>
  </si>
  <si>
    <t>ul.Oleśnicka 1</t>
  </si>
  <si>
    <t>DZIAŁDOWO</t>
  </si>
  <si>
    <t>571-136-46-09</t>
  </si>
  <si>
    <t>13-200</t>
  </si>
  <si>
    <t>ul.Księżodworska 10</t>
  </si>
  <si>
    <t>571-100-25-85</t>
  </si>
  <si>
    <t>ul.Zamkowa 12</t>
  </si>
  <si>
    <t>działdowski</t>
  </si>
  <si>
    <t>571-149-65-58</t>
  </si>
  <si>
    <t>Działdowo</t>
  </si>
  <si>
    <t>ul.Kościuszki 3</t>
  </si>
  <si>
    <t>DZIAŁOSZYCE</t>
  </si>
  <si>
    <t>662-005-33-01</t>
  </si>
  <si>
    <t>28-440</t>
  </si>
  <si>
    <t>ul.Skalbmierska 5</t>
  </si>
  <si>
    <t>DZIAŁOSZYN</t>
  </si>
  <si>
    <t>508-002-69-31</t>
  </si>
  <si>
    <t>98-355</t>
  </si>
  <si>
    <t>ul.Piłsudskiego 21</t>
  </si>
  <si>
    <t>DZIEMIANY</t>
  </si>
  <si>
    <t>591-156-77-54</t>
  </si>
  <si>
    <t>83-425</t>
  </si>
  <si>
    <t>ul.8-go Marca 3</t>
  </si>
  <si>
    <t>DZIERZĄŻNIA</t>
  </si>
  <si>
    <t>567-185-17-85</t>
  </si>
  <si>
    <t>Dzierzążnia 28</t>
  </si>
  <si>
    <t>DZIERZGOŃ</t>
  </si>
  <si>
    <t>579-206-97-01</t>
  </si>
  <si>
    <t>82-440</t>
  </si>
  <si>
    <t>DZIERZGOWO</t>
  </si>
  <si>
    <t>569-176-00-05</t>
  </si>
  <si>
    <t>DZIERZKOWICE</t>
  </si>
  <si>
    <t>715-178-51-90</t>
  </si>
  <si>
    <t>23-251</t>
  </si>
  <si>
    <t>ul.Terpentyny 1</t>
  </si>
  <si>
    <t>dzierżoniowski</t>
  </si>
  <si>
    <t>DZIERŻONIÓW</t>
  </si>
  <si>
    <t>58-200</t>
  </si>
  <si>
    <t>ul.Rynek 27</t>
  </si>
  <si>
    <t>882-100-00-34</t>
  </si>
  <si>
    <t>882-100-89-81</t>
  </si>
  <si>
    <t>ul.Piastowska 1</t>
  </si>
  <si>
    <t>DZIKOWIEC</t>
  </si>
  <si>
    <t>814-157-36-76</t>
  </si>
  <si>
    <t>36-122</t>
  </si>
  <si>
    <t xml:space="preserve"> ul. Dworska 62</t>
  </si>
  <si>
    <t>DZIWNÓW</t>
  </si>
  <si>
    <t>986-015-69-76</t>
  </si>
  <si>
    <t>72-420</t>
  </si>
  <si>
    <t>ul.Szosowa 5</t>
  </si>
  <si>
    <t>DZWOLA</t>
  </si>
  <si>
    <t>862-161-49-32</t>
  </si>
  <si>
    <t>23-304</t>
  </si>
  <si>
    <t>Dzwola 168</t>
  </si>
  <si>
    <t>DŹWIERZUTY</t>
  </si>
  <si>
    <t>745-181-20-28</t>
  </si>
  <si>
    <t>ul.Niepodległości 6</t>
  </si>
  <si>
    <t>Ekologiczny Związek Gmin "Działdowszczyzna"</t>
  </si>
  <si>
    <t>280301Z</t>
  </si>
  <si>
    <t>Ekologiczny Związek Gmin Dorzecza Koprzywianki</t>
  </si>
  <si>
    <t>260903Z</t>
  </si>
  <si>
    <t>864-146-00-82</t>
  </si>
  <si>
    <t>Baćkowice</t>
  </si>
  <si>
    <t>Baćkowice 86</t>
  </si>
  <si>
    <t>Ekologiczny Związek Gospodarki Odpadami Komunalnymi "EKOGOK"</t>
  </si>
  <si>
    <t>021501Z</t>
  </si>
  <si>
    <t>Oława</t>
  </si>
  <si>
    <t>55-200</t>
  </si>
  <si>
    <t>Gać 90</t>
  </si>
  <si>
    <t>Ekologiczny Związek Gospodarki Odpadami Komunalnymi w Rzędowie</t>
  </si>
  <si>
    <t>260107Z</t>
  </si>
  <si>
    <t>655-177-04-35</t>
  </si>
  <si>
    <t>Rzędów</t>
  </si>
  <si>
    <t>28-142</t>
  </si>
  <si>
    <t>Rzędów 40</t>
  </si>
  <si>
    <t>Elbląg</t>
  </si>
  <si>
    <t>578-305-14-46</t>
  </si>
  <si>
    <t>ELBLĄG</t>
  </si>
  <si>
    <t>82-300</t>
  </si>
  <si>
    <t>ul.Łączności 1</t>
  </si>
  <si>
    <t>578-310-52-54</t>
  </si>
  <si>
    <t>ul.Browarna 85</t>
  </si>
  <si>
    <t>elbląski</t>
  </si>
  <si>
    <t>ul.Saperów 14a</t>
  </si>
  <si>
    <t>ełcki</t>
  </si>
  <si>
    <t>EŁK</t>
  </si>
  <si>
    <t>19-300</t>
  </si>
  <si>
    <t>ul.Piłsudskiego 4</t>
  </si>
  <si>
    <t>848-182-54-38</t>
  </si>
  <si>
    <t>ul.Marsz.J. Piłsudskiego 4</t>
  </si>
  <si>
    <t>848-183-13-67</t>
  </si>
  <si>
    <t>ul. T. Kościuszki 28A</t>
  </si>
  <si>
    <t>FABIANKI</t>
  </si>
  <si>
    <t>888-289-22-45</t>
  </si>
  <si>
    <t>87-811</t>
  </si>
  <si>
    <t>Fabianki 4</t>
  </si>
  <si>
    <t>FAJSŁAWICE</t>
  </si>
  <si>
    <t>564-174-02-59</t>
  </si>
  <si>
    <t>21-060</t>
  </si>
  <si>
    <t>FAŁKÓW</t>
  </si>
  <si>
    <t>658-187-20-63</t>
  </si>
  <si>
    <t>26-260</t>
  </si>
  <si>
    <t>ul.Zamkowa 1 A</t>
  </si>
  <si>
    <t>FILIPÓW</t>
  </si>
  <si>
    <t>844-214-73-13</t>
  </si>
  <si>
    <t>16-424</t>
  </si>
  <si>
    <t>ul.Garbaska 2</t>
  </si>
  <si>
    <t>FIRLEJ</t>
  </si>
  <si>
    <t>714-202-19-32</t>
  </si>
  <si>
    <t>21-136</t>
  </si>
  <si>
    <t>FRAMPOL</t>
  </si>
  <si>
    <t>918-199-38-53</t>
  </si>
  <si>
    <t>23-440</t>
  </si>
  <si>
    <t>ul.Radzięcka 8</t>
  </si>
  <si>
    <t>FREDROPOL</t>
  </si>
  <si>
    <t>795-230-74-13</t>
  </si>
  <si>
    <t>37-734</t>
  </si>
  <si>
    <t>FREDROPOL 15</t>
  </si>
  <si>
    <t>FROMBORK</t>
  </si>
  <si>
    <t>582-157-77-20</t>
  </si>
  <si>
    <t>14-530</t>
  </si>
  <si>
    <t>ul.Młynarska 5a</t>
  </si>
  <si>
    <t>FRYSZTAK</t>
  </si>
  <si>
    <t>819-156-50-87</t>
  </si>
  <si>
    <t>38-130</t>
  </si>
  <si>
    <t>ul. Ks. W. Blajera 20</t>
  </si>
  <si>
    <t>GAĆ</t>
  </si>
  <si>
    <t>794-168-55-83</t>
  </si>
  <si>
    <t>37-207</t>
  </si>
  <si>
    <t>GALEWICE</t>
  </si>
  <si>
    <t>619-107-58-38</t>
  </si>
  <si>
    <t>98-405</t>
  </si>
  <si>
    <t>ul.Wieluńska 5</t>
  </si>
  <si>
    <t>GARBATKA-LETNISKO</t>
  </si>
  <si>
    <t>812-184-49-59</t>
  </si>
  <si>
    <t>26-930</t>
  </si>
  <si>
    <t>ul. Skrzyńskich 1</t>
  </si>
  <si>
    <t>GARBÓW</t>
  </si>
  <si>
    <t>713-288-42-58</t>
  </si>
  <si>
    <t>21-080</t>
  </si>
  <si>
    <t>ul. Krakowskie Przedmieście 50</t>
  </si>
  <si>
    <t>GARDEJA</t>
  </si>
  <si>
    <t>581-185-02-55</t>
  </si>
  <si>
    <t>82-520</t>
  </si>
  <si>
    <t>ul.Kwidzyńska 27</t>
  </si>
  <si>
    <t>GARWOLIN</t>
  </si>
  <si>
    <t>826-100-43-95</t>
  </si>
  <si>
    <t>Garwolin</t>
  </si>
  <si>
    <t>ul.Staszica 15</t>
  </si>
  <si>
    <t>826-204-47-12</t>
  </si>
  <si>
    <t>ul.Mazowiecka 16</t>
  </si>
  <si>
    <t>garwoliński</t>
  </si>
  <si>
    <t>826-218-96-46</t>
  </si>
  <si>
    <t>ul. Mazowiecka 26</t>
  </si>
  <si>
    <t>GASZOWICE</t>
  </si>
  <si>
    <t>642-318-42-23</t>
  </si>
  <si>
    <t>44-293</t>
  </si>
  <si>
    <t>ul.Rydułtowska 2</t>
  </si>
  <si>
    <t>GAWŁUSZOWICE</t>
  </si>
  <si>
    <t>817-198-61-76</t>
  </si>
  <si>
    <t>39-307</t>
  </si>
  <si>
    <t>Gawłuszowice</t>
  </si>
  <si>
    <t>GAWORZYCE</t>
  </si>
  <si>
    <t>692-225-51-54</t>
  </si>
  <si>
    <t>59-180</t>
  </si>
  <si>
    <t>ul.Dworcowa 95</t>
  </si>
  <si>
    <t>GĄBIN</t>
  </si>
  <si>
    <t>ul.Stary Rynek 16</t>
  </si>
  <si>
    <t>GĄSAWA</t>
  </si>
  <si>
    <t>562-171-33-25</t>
  </si>
  <si>
    <t>Gąsawa</t>
  </si>
  <si>
    <t>88-410</t>
  </si>
  <si>
    <t>Żnińska 8</t>
  </si>
  <si>
    <t>Gdańsk</t>
  </si>
  <si>
    <t>GDAŃSK</t>
  </si>
  <si>
    <t>80-803</t>
  </si>
  <si>
    <t>ul.Nowe Ogrody 8/12</t>
  </si>
  <si>
    <t>gdański</t>
  </si>
  <si>
    <t>593-213-67-00</t>
  </si>
  <si>
    <t>Pruszcz Gdański</t>
  </si>
  <si>
    <t>83-000</t>
  </si>
  <si>
    <t>ul. Wojska Polskiego 16</t>
  </si>
  <si>
    <t>GDÓW</t>
  </si>
  <si>
    <t>32-420</t>
  </si>
  <si>
    <t>Rynek 40</t>
  </si>
  <si>
    <t>Gdynia</t>
  </si>
  <si>
    <t>GDYNIA</t>
  </si>
  <si>
    <t>81-382</t>
  </si>
  <si>
    <t>al.Piłsudskiego 52/54</t>
  </si>
  <si>
    <t>GIBY</t>
  </si>
  <si>
    <t>844-215-13-32</t>
  </si>
  <si>
    <t>GIBY 74A</t>
  </si>
  <si>
    <t>16-506</t>
  </si>
  <si>
    <t>Giby 74 A</t>
  </si>
  <si>
    <t>GIDLE</t>
  </si>
  <si>
    <t>772-226-03-81</t>
  </si>
  <si>
    <t>97-540</t>
  </si>
  <si>
    <t>ul.Pławińska 22</t>
  </si>
  <si>
    <t>GIELNIÓW</t>
  </si>
  <si>
    <t>601-007-37-88</t>
  </si>
  <si>
    <t>26-434</t>
  </si>
  <si>
    <t>Pl.Wolności 75</t>
  </si>
  <si>
    <t>GIERAŁTOWICE</t>
  </si>
  <si>
    <t>969-115-69-90</t>
  </si>
  <si>
    <t>Gierałtowice</t>
  </si>
  <si>
    <t>44-186</t>
  </si>
  <si>
    <t>Ks. Roboty 48</t>
  </si>
  <si>
    <t>GIETRZWAŁD</t>
  </si>
  <si>
    <t>739-385-10-80</t>
  </si>
  <si>
    <t>Olsztyńska 2</t>
  </si>
  <si>
    <t>GILOWICE</t>
  </si>
  <si>
    <t>553-249-29-28</t>
  </si>
  <si>
    <t>34-322</t>
  </si>
  <si>
    <t>Gilowice ul.Krakowska 40</t>
  </si>
  <si>
    <t>GIZAŁKI</t>
  </si>
  <si>
    <t>608-010-16-33</t>
  </si>
  <si>
    <t>63-308</t>
  </si>
  <si>
    <t>ul. Kaliska 28</t>
  </si>
  <si>
    <t>giżycki</t>
  </si>
  <si>
    <t>845-186-22-51</t>
  </si>
  <si>
    <t>GIŻYCKO</t>
  </si>
  <si>
    <t>al.1-go Maja 14</t>
  </si>
  <si>
    <t>845-195-14-57</t>
  </si>
  <si>
    <t>Al.1-go Maja 14</t>
  </si>
  <si>
    <t>845-198-19-49</t>
  </si>
  <si>
    <t>Giżycko</t>
  </si>
  <si>
    <t>ul.Mickiewicza 33</t>
  </si>
  <si>
    <t>GLINOJECK</t>
  </si>
  <si>
    <t>566-188-11-29</t>
  </si>
  <si>
    <t>ul.Płocka 12</t>
  </si>
  <si>
    <t>Gliwice</t>
  </si>
  <si>
    <t>GLIWICE</t>
  </si>
  <si>
    <t>44-100</t>
  </si>
  <si>
    <t>ul.Zwycięstwa 21</t>
  </si>
  <si>
    <t>gliwicki</t>
  </si>
  <si>
    <t>631-260-61-58</t>
  </si>
  <si>
    <t>ul.Zygmunta Starego 17</t>
  </si>
  <si>
    <t>głogowski</t>
  </si>
  <si>
    <t>693-213-05-95</t>
  </si>
  <si>
    <t>GŁOGÓW</t>
  </si>
  <si>
    <t>67-200</t>
  </si>
  <si>
    <t>ul.Sikorskiego 21</t>
  </si>
  <si>
    <t>693-194-04-87</t>
  </si>
  <si>
    <t>ul. Piaskowa 1</t>
  </si>
  <si>
    <t>GŁOGÓW MAŁOPOLSKI</t>
  </si>
  <si>
    <t>517-003-84-64</t>
  </si>
  <si>
    <t>Głogów Małopolski</t>
  </si>
  <si>
    <t>36-060</t>
  </si>
  <si>
    <t>GŁOGÓWEK</t>
  </si>
  <si>
    <t>755-190-81-82</t>
  </si>
  <si>
    <t>48-250</t>
  </si>
  <si>
    <t>GŁOWACZÓW</t>
  </si>
  <si>
    <t>812-141-26-51</t>
  </si>
  <si>
    <t>26-903</t>
  </si>
  <si>
    <t>ul.Rynek 35</t>
  </si>
  <si>
    <t>GŁOWNO</t>
  </si>
  <si>
    <t>733-130-48-61</t>
  </si>
  <si>
    <t>95-015</t>
  </si>
  <si>
    <t>ul.Kilińskiego 2</t>
  </si>
  <si>
    <t>733-112-18-82</t>
  </si>
  <si>
    <t>ul.Młynarska 15</t>
  </si>
  <si>
    <t>GŁÓWCZYCE</t>
  </si>
  <si>
    <t>839-214-54-46</t>
  </si>
  <si>
    <t>76-220</t>
  </si>
  <si>
    <t>ul.Kościuszki 8</t>
  </si>
  <si>
    <t>GŁUBCZYCE</t>
  </si>
  <si>
    <t>748-149-63-65</t>
  </si>
  <si>
    <t>48-100</t>
  </si>
  <si>
    <t>ul.Niepodległości 14</t>
  </si>
  <si>
    <t>głubczycki</t>
  </si>
  <si>
    <t>748-158-08-29</t>
  </si>
  <si>
    <t>ul.Kochanowskiego 15</t>
  </si>
  <si>
    <t>GŁUCHOŁAZY</t>
  </si>
  <si>
    <t>753-238-26-90</t>
  </si>
  <si>
    <t>48-340</t>
  </si>
  <si>
    <t>ul.Rynek 15</t>
  </si>
  <si>
    <t>GŁUCHÓW</t>
  </si>
  <si>
    <t>836-183-30-04</t>
  </si>
  <si>
    <t>96-130</t>
  </si>
  <si>
    <t>Aleja Klonowa 5</t>
  </si>
  <si>
    <t>GŁUSK</t>
  </si>
  <si>
    <t>946-214-58-78</t>
  </si>
  <si>
    <t>Dominów</t>
  </si>
  <si>
    <t>20-388</t>
  </si>
  <si>
    <t>GŁUSZYCA</t>
  </si>
  <si>
    <t>886-257-27-50</t>
  </si>
  <si>
    <t>58-340</t>
  </si>
  <si>
    <t>ul.Parkowa 9</t>
  </si>
  <si>
    <t>GNIEW</t>
  </si>
  <si>
    <t>593-240-11-77</t>
  </si>
  <si>
    <t>83-140</t>
  </si>
  <si>
    <t>Pl.Grunwaldzki 1</t>
  </si>
  <si>
    <t>GNIEWINO</t>
  </si>
  <si>
    <t>588-212-54-49</t>
  </si>
  <si>
    <t>84-250</t>
  </si>
  <si>
    <t>ul. Pomorska 8</t>
  </si>
  <si>
    <t>GNIEWKOWO</t>
  </si>
  <si>
    <t>556-256-33-14</t>
  </si>
  <si>
    <t>88-140</t>
  </si>
  <si>
    <t>ul.17 Stycznia 11</t>
  </si>
  <si>
    <t>GNIEWOSZÓW</t>
  </si>
  <si>
    <t>812-142-84-39</t>
  </si>
  <si>
    <t>26-920</t>
  </si>
  <si>
    <t>ul.Lubelska 16</t>
  </si>
  <si>
    <t>GNIEZNO</t>
  </si>
  <si>
    <t>784-153-97-70</t>
  </si>
  <si>
    <t>62-200</t>
  </si>
  <si>
    <t>Al.Reymonta 9-11</t>
  </si>
  <si>
    <t>784-250-13-67</t>
  </si>
  <si>
    <t>ul.Lecha 6</t>
  </si>
  <si>
    <t>gnieźnieński</t>
  </si>
  <si>
    <t>ul.Jana Pawła II 9/10</t>
  </si>
  <si>
    <t>GNOJNIK</t>
  </si>
  <si>
    <t>869-118-64-47</t>
  </si>
  <si>
    <t>32-864</t>
  </si>
  <si>
    <t>Gnojnik 363</t>
  </si>
  <si>
    <t>GNOJNO</t>
  </si>
  <si>
    <t>655-187-24-72</t>
  </si>
  <si>
    <t>28-114</t>
  </si>
  <si>
    <t>Gnojno 145</t>
  </si>
  <si>
    <t>GOCZAŁKOWICE-ZDRÓJ</t>
  </si>
  <si>
    <t>43-230</t>
  </si>
  <si>
    <t>ul.Szkolna 13</t>
  </si>
  <si>
    <t>GODKOWO</t>
  </si>
  <si>
    <t>582-100-15-75</t>
  </si>
  <si>
    <t>14-407</t>
  </si>
  <si>
    <t>Godkowo</t>
  </si>
  <si>
    <t>GODÓW</t>
  </si>
  <si>
    <t>647-170-44-13</t>
  </si>
  <si>
    <t>44-340</t>
  </si>
  <si>
    <t>ul.1 Maja 53</t>
  </si>
  <si>
    <t>GODZIANÓW</t>
  </si>
  <si>
    <t>836-149-06-56</t>
  </si>
  <si>
    <t>96-126</t>
  </si>
  <si>
    <t>ul. Klonowa 5</t>
  </si>
  <si>
    <t>GODZIESZE WIELKIE</t>
  </si>
  <si>
    <t>GODZIESZE MAŁE</t>
  </si>
  <si>
    <t>62-872</t>
  </si>
  <si>
    <t>ul.11-go Listopada 10</t>
  </si>
  <si>
    <t>GODZISZÓW</t>
  </si>
  <si>
    <t>862-102-12-50</t>
  </si>
  <si>
    <t>23-302</t>
  </si>
  <si>
    <t>Godziszów Trzeci 121a</t>
  </si>
  <si>
    <t>GOGOLIN</t>
  </si>
  <si>
    <t>199-010-30-52</t>
  </si>
  <si>
    <t>47-320</t>
  </si>
  <si>
    <t>ul.Krapkowicka 6</t>
  </si>
  <si>
    <t>GOLCZEWO</t>
  </si>
  <si>
    <t>986-015-70-36</t>
  </si>
  <si>
    <t>72-410</t>
  </si>
  <si>
    <t>Ul. Zwycięstwa 23</t>
  </si>
  <si>
    <t>goleniowski</t>
  </si>
  <si>
    <t>856-157-71-55</t>
  </si>
  <si>
    <t>Goleniów</t>
  </si>
  <si>
    <t>72-100</t>
  </si>
  <si>
    <t>GOLENIÓW</t>
  </si>
  <si>
    <t>856-000-89-81</t>
  </si>
  <si>
    <t>ul.Plac Lotników 1</t>
  </si>
  <si>
    <t>GOLESZÓW</t>
  </si>
  <si>
    <t>548-240-49-96</t>
  </si>
  <si>
    <t>43-440</t>
  </si>
  <si>
    <t>ul.1 Maja 5</t>
  </si>
  <si>
    <t>GOLINA</t>
  </si>
  <si>
    <t>665-273-35-71</t>
  </si>
  <si>
    <t>62-590</t>
  </si>
  <si>
    <t>ul.Nowa 1</t>
  </si>
  <si>
    <t>GOLUB-DOBRZYŃ</t>
  </si>
  <si>
    <t>503-005-43-45</t>
  </si>
  <si>
    <t>87-400</t>
  </si>
  <si>
    <t>Pl.Tysiąclecia 25</t>
  </si>
  <si>
    <t>503-003-70-22</t>
  </si>
  <si>
    <t>golubsko-dobrzyński</t>
  </si>
  <si>
    <t>503-005-43-68</t>
  </si>
  <si>
    <t>ul.Plac 1000-lecia 25</t>
  </si>
  <si>
    <t>GOŁAŃCZ</t>
  </si>
  <si>
    <t>766-001-43-77</t>
  </si>
  <si>
    <t>62-130</t>
  </si>
  <si>
    <t>ul.P. Kowalika 2</t>
  </si>
  <si>
    <t>GOŁCZA</t>
  </si>
  <si>
    <t>659-154-58-80</t>
  </si>
  <si>
    <t>32-075</t>
  </si>
  <si>
    <t>Gołcza 80</t>
  </si>
  <si>
    <t>GOŁDAP</t>
  </si>
  <si>
    <t>847-000-28-16</t>
  </si>
  <si>
    <t>19-500</t>
  </si>
  <si>
    <t>PL.Zwycięstwa 14</t>
  </si>
  <si>
    <t>gołdapski</t>
  </si>
  <si>
    <t>847-151-69-48</t>
  </si>
  <si>
    <t>ul. Krótka 1</t>
  </si>
  <si>
    <t>GOŁUCHÓW</t>
  </si>
  <si>
    <t>608-008-39-58</t>
  </si>
  <si>
    <t>63-322</t>
  </si>
  <si>
    <t>ul.Lipowa 1</t>
  </si>
  <si>
    <t>GOŁYMIN-OŚRODEK</t>
  </si>
  <si>
    <t>566-188-66-87</t>
  </si>
  <si>
    <t>ul.Szosa Ciechanowska 8</t>
  </si>
  <si>
    <t>GOMUNICE</t>
  </si>
  <si>
    <t>772-233-62-91</t>
  </si>
  <si>
    <t>97-545</t>
  </si>
  <si>
    <t>ul.Armii Krajowej 30</t>
  </si>
  <si>
    <t>GONIĄDZ</t>
  </si>
  <si>
    <t>546-137-74-26</t>
  </si>
  <si>
    <t>19-110</t>
  </si>
  <si>
    <t>Pl.11-go Listopada 38</t>
  </si>
  <si>
    <t>GORAJ</t>
  </si>
  <si>
    <t>918-208-51-58</t>
  </si>
  <si>
    <t>23-450</t>
  </si>
  <si>
    <t>ul.Bednarska 1</t>
  </si>
  <si>
    <t>GORLICE</t>
  </si>
  <si>
    <t>738-100-40-55</t>
  </si>
  <si>
    <t>38-300</t>
  </si>
  <si>
    <t>738-213-17-49</t>
  </si>
  <si>
    <t>ul. 11 Listopada 2</t>
  </si>
  <si>
    <t>gorlicki</t>
  </si>
  <si>
    <t>ul. Biecka 3</t>
  </si>
  <si>
    <t>GORZKOWICE</t>
  </si>
  <si>
    <t>771-108-78-32</t>
  </si>
  <si>
    <t>Gorzkowice</t>
  </si>
  <si>
    <t>97-350</t>
  </si>
  <si>
    <t>GORZKÓW</t>
  </si>
  <si>
    <t>564-169-11-30</t>
  </si>
  <si>
    <t>22-315</t>
  </si>
  <si>
    <t>ul.Główna 9</t>
  </si>
  <si>
    <t>gorzowski</t>
  </si>
  <si>
    <t>599-277-58-52</t>
  </si>
  <si>
    <t>GORZÓW WIELKOPOLSKI</t>
  </si>
  <si>
    <t>66-400</t>
  </si>
  <si>
    <t>ul.PANKIEWICZA 5-7</t>
  </si>
  <si>
    <t>GORZÓW ŚLĄSKI</t>
  </si>
  <si>
    <t>576-155-08-57</t>
  </si>
  <si>
    <t>46-310</t>
  </si>
  <si>
    <t>ul.Wojska Polskiego 15</t>
  </si>
  <si>
    <t>Gorzów Wielkopolski</t>
  </si>
  <si>
    <t>599-001-96-32</t>
  </si>
  <si>
    <t>ul.Sikorskiego 4</t>
  </si>
  <si>
    <t>GORZYCE</t>
  </si>
  <si>
    <t>647-181-32-20</t>
  </si>
  <si>
    <t>44-350</t>
  </si>
  <si>
    <t>ul.Kościelna 15</t>
  </si>
  <si>
    <t>39-432</t>
  </si>
  <si>
    <t>ul.Sandomierska 75</t>
  </si>
  <si>
    <t>GOSTYCYN</t>
  </si>
  <si>
    <t>561-149-43-99</t>
  </si>
  <si>
    <t>89-520</t>
  </si>
  <si>
    <t>ul.Bydgoska 8</t>
  </si>
  <si>
    <t>GOSTYNIN</t>
  </si>
  <si>
    <t>971-065-94-40</t>
  </si>
  <si>
    <t>ul.Rynek 26</t>
  </si>
  <si>
    <t>971-066-49-61</t>
  </si>
  <si>
    <t>ul. Rynek 26</t>
  </si>
  <si>
    <t>gostyniński</t>
  </si>
  <si>
    <t>ul.Dmowskiego 13</t>
  </si>
  <si>
    <t>GOSTYŃ</t>
  </si>
  <si>
    <t>696-175-03-43</t>
  </si>
  <si>
    <t>63-800</t>
  </si>
  <si>
    <t>gostyński</t>
  </si>
  <si>
    <t>696-185-25-46</t>
  </si>
  <si>
    <t>ul.Wrocławska 256</t>
  </si>
  <si>
    <t>GOSZCZANÓW</t>
  </si>
  <si>
    <t>827-210-51-02</t>
  </si>
  <si>
    <t>98-215</t>
  </si>
  <si>
    <t>ul.Kaliska 19</t>
  </si>
  <si>
    <t>GOSZCZYN</t>
  </si>
  <si>
    <t>ul.Bądkowska 2</t>
  </si>
  <si>
    <t>GOŚCIERADÓW</t>
  </si>
  <si>
    <t>715-186-35-53</t>
  </si>
  <si>
    <t>23-275</t>
  </si>
  <si>
    <t>Gościeradów Ukazowy 61</t>
  </si>
  <si>
    <t>GOŚCINO</t>
  </si>
  <si>
    <t>671-171-01-76</t>
  </si>
  <si>
    <t>78-120</t>
  </si>
  <si>
    <t>ul.4 Dywizji WP 58</t>
  </si>
  <si>
    <t>GOWARCZÓW</t>
  </si>
  <si>
    <t>799-147-46-58</t>
  </si>
  <si>
    <t>26-225</t>
  </si>
  <si>
    <t>Pl.20-lecia 1</t>
  </si>
  <si>
    <t>GOWOROWO</t>
  </si>
  <si>
    <t>758-235-27-51</t>
  </si>
  <si>
    <t>ul.Ostrołęcka 21</t>
  </si>
  <si>
    <t>GOZDNICA</t>
  </si>
  <si>
    <t>924-187-22-03</t>
  </si>
  <si>
    <t>68-130</t>
  </si>
  <si>
    <t>UL. CERAMIKÓW 2</t>
  </si>
  <si>
    <t>GOZDOWO</t>
  </si>
  <si>
    <t>776-161-50-61</t>
  </si>
  <si>
    <t>ul.K.Gozdawy 19</t>
  </si>
  <si>
    <t>GÓRA</t>
  </si>
  <si>
    <t>693-194-05-18</t>
  </si>
  <si>
    <t>56-200</t>
  </si>
  <si>
    <t>ul.Mickiewicza 1</t>
  </si>
  <si>
    <t>GÓRA KALWARIA</t>
  </si>
  <si>
    <t>123-121-67-23</t>
  </si>
  <si>
    <t>Góra Kalwaria</t>
  </si>
  <si>
    <t>ul.3 Maja 10</t>
  </si>
  <si>
    <t>GÓRA ŚW. MAŁGORZATY</t>
  </si>
  <si>
    <t>775-240-55-13</t>
  </si>
  <si>
    <t>GÓRA ŚWIĘTEJ MAŁGORZATY</t>
  </si>
  <si>
    <t>99-122</t>
  </si>
  <si>
    <t>Góra Św. Małgorzaty 44</t>
  </si>
  <si>
    <t>GÓRNO</t>
  </si>
  <si>
    <t>657-240-05-48</t>
  </si>
  <si>
    <t>26-008</t>
  </si>
  <si>
    <t>ul. Łysicka 13</t>
  </si>
  <si>
    <t>Górnosląski Związek Metropolitalny z siedzibą w Katowicach</t>
  </si>
  <si>
    <t>246901Z</t>
  </si>
  <si>
    <t>634-265-63-85</t>
  </si>
  <si>
    <t>Katowice</t>
  </si>
  <si>
    <t>40-053</t>
  </si>
  <si>
    <t>ul. Barbary 21a</t>
  </si>
  <si>
    <t>Górnośląsko-Zagłębiowska Metropolia</t>
  </si>
  <si>
    <t>634-290-18-73</t>
  </si>
  <si>
    <t>GÓROWO IŁAWECKIE</t>
  </si>
  <si>
    <t>743-199-02-93</t>
  </si>
  <si>
    <t>Pl.Ratuszowy 18</t>
  </si>
  <si>
    <t>ul.Kościuszki 17</t>
  </si>
  <si>
    <t>górowski</t>
  </si>
  <si>
    <t>693-195-74-53</t>
  </si>
  <si>
    <t>Góra</t>
  </si>
  <si>
    <t>GÓRZNO</t>
  </si>
  <si>
    <t>874-168-36-11</t>
  </si>
  <si>
    <t>87-320</t>
  </si>
  <si>
    <t>ul. Jana Pawła II 10</t>
  </si>
  <si>
    <t>GÓRZYCA</t>
  </si>
  <si>
    <t>69-113</t>
  </si>
  <si>
    <t>ul.1 Maja 1</t>
  </si>
  <si>
    <t>GÓZD</t>
  </si>
  <si>
    <t>796-292-92-57</t>
  </si>
  <si>
    <t>26-634</t>
  </si>
  <si>
    <t>ul.Radomska 7</t>
  </si>
  <si>
    <t>GRABICA</t>
  </si>
  <si>
    <t>771-173-38-41</t>
  </si>
  <si>
    <t>97-306</t>
  </si>
  <si>
    <t>Grabica 66</t>
  </si>
  <si>
    <t>GRABOWIEC</t>
  </si>
  <si>
    <t>922-294-29-83</t>
  </si>
  <si>
    <t>22-425</t>
  </si>
  <si>
    <t>Rynek 3</t>
  </si>
  <si>
    <t>GRABOWO</t>
  </si>
  <si>
    <t>721-113-70-99</t>
  </si>
  <si>
    <t>18-507</t>
  </si>
  <si>
    <t>ul.Sikorskiego 1</t>
  </si>
  <si>
    <t>GRABÓW</t>
  </si>
  <si>
    <t>775-240-61-97</t>
  </si>
  <si>
    <t>99-150</t>
  </si>
  <si>
    <t>ul.1 Maja 21</t>
  </si>
  <si>
    <t>GRABÓW n. PILICĄ</t>
  </si>
  <si>
    <t>812-188-20-03</t>
  </si>
  <si>
    <t>GRABÓW NAD PILICĄ</t>
  </si>
  <si>
    <t>26-902</t>
  </si>
  <si>
    <t>ul.Pułaskiego 51</t>
  </si>
  <si>
    <t>GRABÓW NAD PROSNĄ</t>
  </si>
  <si>
    <t>514-025-54-41</t>
  </si>
  <si>
    <t>63-520</t>
  </si>
  <si>
    <t>ul.Kolejowa 8</t>
  </si>
  <si>
    <t>GRAJEWO</t>
  </si>
  <si>
    <t>719-153-20-12</t>
  </si>
  <si>
    <t>Grajewo</t>
  </si>
  <si>
    <t>19-200</t>
  </si>
  <si>
    <t>ul.Strażacka 6A</t>
  </si>
  <si>
    <t>719-150-78-01</t>
  </si>
  <si>
    <t>ul.Komunalna 6</t>
  </si>
  <si>
    <t>grajewski</t>
  </si>
  <si>
    <t>719-136-42-18</t>
  </si>
  <si>
    <t>ul.Strażacka 6B</t>
  </si>
  <si>
    <t>GRANOWO</t>
  </si>
  <si>
    <t>788-116-55-60</t>
  </si>
  <si>
    <t>62-066</t>
  </si>
  <si>
    <t>ul.Sportowa 2</t>
  </si>
  <si>
    <t>GRĘBKÓW</t>
  </si>
  <si>
    <t>824-170-92-30</t>
  </si>
  <si>
    <t xml:space="preserve">ul. Wspólna 5  </t>
  </si>
  <si>
    <t>GRĘBOCICE</t>
  </si>
  <si>
    <t>692-225-74-72</t>
  </si>
  <si>
    <t>59-150</t>
  </si>
  <si>
    <t>ul.Głogowska 3</t>
  </si>
  <si>
    <t>GRĘBOSZÓW</t>
  </si>
  <si>
    <t>871-100-20-78</t>
  </si>
  <si>
    <t>33-260</t>
  </si>
  <si>
    <t>Gręboszów 144</t>
  </si>
  <si>
    <t>GRĘBÓW</t>
  </si>
  <si>
    <t>867-207-31-10</t>
  </si>
  <si>
    <t>39-410</t>
  </si>
  <si>
    <t>GRODKÓW</t>
  </si>
  <si>
    <t>753-100-57-55</t>
  </si>
  <si>
    <t>49-200</t>
  </si>
  <si>
    <t>ul.Warszawska 29</t>
  </si>
  <si>
    <t>GRODZICZNO</t>
  </si>
  <si>
    <t>877-142-02-53</t>
  </si>
  <si>
    <t>13-324</t>
  </si>
  <si>
    <t>Grodziczno 17 A</t>
  </si>
  <si>
    <t>GRODZIEC</t>
  </si>
  <si>
    <t>665-276-75-64</t>
  </si>
  <si>
    <t>62-580</t>
  </si>
  <si>
    <t>ul.Główna 17</t>
  </si>
  <si>
    <t>GRODZISK</t>
  </si>
  <si>
    <t>544-144-55-67</t>
  </si>
  <si>
    <t>17-315</t>
  </si>
  <si>
    <t>ul.1-go  Maja 6</t>
  </si>
  <si>
    <t>GRODZISK MAZOWIECKI</t>
  </si>
  <si>
    <t>529-121-42-27</t>
  </si>
  <si>
    <t>ul.Kościuszki 12a</t>
  </si>
  <si>
    <t>GRODZISK WIELKOPOLSKI</t>
  </si>
  <si>
    <t>995-014-92-30</t>
  </si>
  <si>
    <t>62-065</t>
  </si>
  <si>
    <t xml:space="preserve"> Stary Rynek 1</t>
  </si>
  <si>
    <t>grodziski</t>
  </si>
  <si>
    <t>529-179-88-95</t>
  </si>
  <si>
    <t>ul.Daleka 11a</t>
  </si>
  <si>
    <t>995-020-88-95</t>
  </si>
  <si>
    <t>ul.Żwirki i Wigury 1</t>
  </si>
  <si>
    <t>GRODZISKO DOLNE</t>
  </si>
  <si>
    <t>816-111-96-73</t>
  </si>
  <si>
    <t>37-306</t>
  </si>
  <si>
    <t>Grodzisko Dolne</t>
  </si>
  <si>
    <t>GROMADKA</t>
  </si>
  <si>
    <t>612-163-62-72</t>
  </si>
  <si>
    <t>59-706</t>
  </si>
  <si>
    <t>ul .gen. Wł. Sikorskiego 9</t>
  </si>
  <si>
    <t>GROMNIK</t>
  </si>
  <si>
    <t>873-261-40-07</t>
  </si>
  <si>
    <t>33-180</t>
  </si>
  <si>
    <t>ul.Witosa 2</t>
  </si>
  <si>
    <t>GRONOWO ELBLĄSKIE</t>
  </si>
  <si>
    <t>578-001-15-06</t>
  </si>
  <si>
    <t>82-335</t>
  </si>
  <si>
    <t>ul.Łączności 3</t>
  </si>
  <si>
    <t>GRÓDEK</t>
  </si>
  <si>
    <t>966-176-96-76</t>
  </si>
  <si>
    <t>Gródek</t>
  </si>
  <si>
    <t>16-040</t>
  </si>
  <si>
    <t>ul. A. i G. Chodkiewiczów 2</t>
  </si>
  <si>
    <t>GRÓDEK NAD DUNAJCEM</t>
  </si>
  <si>
    <t>734-102-44-13</t>
  </si>
  <si>
    <t>33-318</t>
  </si>
  <si>
    <t>Gródek nad Dunajcem 54</t>
  </si>
  <si>
    <t>GRÓJEC</t>
  </si>
  <si>
    <t>797-201-12-65</t>
  </si>
  <si>
    <t>ul.Piłsudskiego 47</t>
  </si>
  <si>
    <t>grójecki</t>
  </si>
  <si>
    <t>797-205-22-12</t>
  </si>
  <si>
    <t>ul.Józefa Piłsudskiego 59</t>
  </si>
  <si>
    <t>GRUDUSK</t>
  </si>
  <si>
    <t>566-186-16-29</t>
  </si>
  <si>
    <t>ul.Ciechanowska 54</t>
  </si>
  <si>
    <t>GRUDZIĄDZ</t>
  </si>
  <si>
    <t>86-300</t>
  </si>
  <si>
    <t>ul.Wybickiego 38</t>
  </si>
  <si>
    <t>Grudziądz</t>
  </si>
  <si>
    <t>876-242-68-42</t>
  </si>
  <si>
    <t>grudziądzki</t>
  </si>
  <si>
    <t>876-241-02-90</t>
  </si>
  <si>
    <t>ul. Małomłyńska 1</t>
  </si>
  <si>
    <t>GRUNWALD</t>
  </si>
  <si>
    <t>741-100-25-18</t>
  </si>
  <si>
    <t>Gierzwałd</t>
  </si>
  <si>
    <t>14-107</t>
  </si>
  <si>
    <t>Gierzwałd 33</t>
  </si>
  <si>
    <t>GRUTA</t>
  </si>
  <si>
    <t>876-244-36-22</t>
  </si>
  <si>
    <t>MEŁNO</t>
  </si>
  <si>
    <t>86-330</t>
  </si>
  <si>
    <t>Gruta 244</t>
  </si>
  <si>
    <t>GRYBÓW</t>
  </si>
  <si>
    <t>734-351-55-46</t>
  </si>
  <si>
    <t>33-330</t>
  </si>
  <si>
    <t>ul.Jakubowskiego 33</t>
  </si>
  <si>
    <t>738-101-02-74</t>
  </si>
  <si>
    <t>GRYFICE</t>
  </si>
  <si>
    <t>857-182-10-13</t>
  </si>
  <si>
    <t>72-300</t>
  </si>
  <si>
    <t>Pl.Zwycięstwa 37</t>
  </si>
  <si>
    <t>gryficki</t>
  </si>
  <si>
    <t>857-172-82-59</t>
  </si>
  <si>
    <t>Plac Zwycięstwa 37</t>
  </si>
  <si>
    <t>GRYFINO</t>
  </si>
  <si>
    <t>858-172-60-78</t>
  </si>
  <si>
    <t>74-100</t>
  </si>
  <si>
    <t>ul.1 Maja 16</t>
  </si>
  <si>
    <t>gryfiński</t>
  </si>
  <si>
    <t>858-156-32-80</t>
  </si>
  <si>
    <t>Gryfino</t>
  </si>
  <si>
    <t>ul. Sprzymierzonych 4</t>
  </si>
  <si>
    <t>GRYFÓW ŚLĄSKI</t>
  </si>
  <si>
    <t>616-122-32-28</t>
  </si>
  <si>
    <t>59-620</t>
  </si>
  <si>
    <t>GRZEGORZEW</t>
  </si>
  <si>
    <t>666-200-46-49</t>
  </si>
  <si>
    <t>62-640</t>
  </si>
  <si>
    <t>Pl.1000-lecia Państwa Polskiego 1</t>
  </si>
  <si>
    <t>GRZMIĄCA</t>
  </si>
  <si>
    <t>673-177-16-95</t>
  </si>
  <si>
    <t>78-450</t>
  </si>
  <si>
    <t>ul.1 Maja 7</t>
  </si>
  <si>
    <t>GUBIN</t>
  </si>
  <si>
    <t>926-000-89-77</t>
  </si>
  <si>
    <t>66-620</t>
  </si>
  <si>
    <t>ul.Obrońców Pokoju 20</t>
  </si>
  <si>
    <t>926-000-86-06</t>
  </si>
  <si>
    <t>ul.Piastowska 24</t>
  </si>
  <si>
    <t>GZY</t>
  </si>
  <si>
    <t>568-154-55-06</t>
  </si>
  <si>
    <t>06-126 Gzy  pow. pułtuski  woj. mazowieckie</t>
  </si>
  <si>
    <t>HACZÓW</t>
  </si>
  <si>
    <t>686-155-82-38</t>
  </si>
  <si>
    <t>36-213</t>
  </si>
  <si>
    <t>HACZÓW 573</t>
  </si>
  <si>
    <t>hajnowski</t>
  </si>
  <si>
    <t>HAJNÓWKA</t>
  </si>
  <si>
    <t>17-200</t>
  </si>
  <si>
    <t>ul.Aleksego Zina 1</t>
  </si>
  <si>
    <t>543-001-04-46</t>
  </si>
  <si>
    <t>HALINÓW</t>
  </si>
  <si>
    <t>822-216-02-92</t>
  </si>
  <si>
    <t>ul.Spółdzielcza 1</t>
  </si>
  <si>
    <t>HANNA</t>
  </si>
  <si>
    <t>565-144-78-39</t>
  </si>
  <si>
    <t>22-220</t>
  </si>
  <si>
    <t>Hanna 43 b</t>
  </si>
  <si>
    <t>HAŃSK</t>
  </si>
  <si>
    <t>565-144-82-76</t>
  </si>
  <si>
    <t>22-235</t>
  </si>
  <si>
    <t>Hańsk Pierwszy, ul. Osiedlowa 4</t>
  </si>
  <si>
    <t>HARASIUKI</t>
  </si>
  <si>
    <t>37-413</t>
  </si>
  <si>
    <t>ul. Długa 11</t>
  </si>
  <si>
    <t>HAŻLACH</t>
  </si>
  <si>
    <t>548-240-49-73</t>
  </si>
  <si>
    <t>43-419</t>
  </si>
  <si>
    <t>ul. Główna 57</t>
  </si>
  <si>
    <t>HEL</t>
  </si>
  <si>
    <t>587-170-51-72</t>
  </si>
  <si>
    <t>84-150</t>
  </si>
  <si>
    <t>ul.Wiejska 50</t>
  </si>
  <si>
    <t>HERBY</t>
  </si>
  <si>
    <t>575-186-53-35</t>
  </si>
  <si>
    <t>42-284</t>
  </si>
  <si>
    <t>ul.Lubliniecka 33</t>
  </si>
  <si>
    <t>HORODŁO</t>
  </si>
  <si>
    <t>919-175-40-96</t>
  </si>
  <si>
    <t>22-523</t>
  </si>
  <si>
    <t>ul.Jurydyka 1</t>
  </si>
  <si>
    <t>HORYNIEC-ZDRÓJ</t>
  </si>
  <si>
    <t>37-620</t>
  </si>
  <si>
    <t>Al.Przyjaźni 5</t>
  </si>
  <si>
    <t>hrubieszowski</t>
  </si>
  <si>
    <t>919-173-28-29</t>
  </si>
  <si>
    <t>HRUBIESZÓW</t>
  </si>
  <si>
    <t>22-500</t>
  </si>
  <si>
    <t>Narutowicza 34</t>
  </si>
  <si>
    <t>919-105-92-78</t>
  </si>
  <si>
    <t>ul . mjr.H Dobrzańskiego ,, Hubala '' 1</t>
  </si>
  <si>
    <t>919-136-52-65</t>
  </si>
  <si>
    <t>ul.B.Prusa 8</t>
  </si>
  <si>
    <t>HUSZLEW</t>
  </si>
  <si>
    <t>496-024-18-80</t>
  </si>
  <si>
    <t>Huszlew 77</t>
  </si>
  <si>
    <t>HYŻNE</t>
  </si>
  <si>
    <t>813-330-33-24</t>
  </si>
  <si>
    <t>36-024</t>
  </si>
  <si>
    <t>Hyżne 103</t>
  </si>
  <si>
    <t>IGOŁOMIA-WAWRZEŃCZYCE</t>
  </si>
  <si>
    <t>682-101-73-58</t>
  </si>
  <si>
    <t>WAWRZEŃCZYCE</t>
  </si>
  <si>
    <t>32-125</t>
  </si>
  <si>
    <t>Wawrzeńczyce 57</t>
  </si>
  <si>
    <t>IŁAWA</t>
  </si>
  <si>
    <t>Iława</t>
  </si>
  <si>
    <t>14-200</t>
  </si>
  <si>
    <t>ul. Niepodległości 13</t>
  </si>
  <si>
    <t>744-166-08-41</t>
  </si>
  <si>
    <t>ul.Gen.Wł Andersa 2A</t>
  </si>
  <si>
    <t>iławski</t>
  </si>
  <si>
    <t>744-177-40-59</t>
  </si>
  <si>
    <t>ul.gen.Wł.Andersa 2a</t>
  </si>
  <si>
    <t>IŁOWA</t>
  </si>
  <si>
    <t>924-180-25-85</t>
  </si>
  <si>
    <t>68-120</t>
  </si>
  <si>
    <t>ul.Żeromskiego 27</t>
  </si>
  <si>
    <t>IŁOWO-OSADA</t>
  </si>
  <si>
    <t>571-137-99-47</t>
  </si>
  <si>
    <t>13-240</t>
  </si>
  <si>
    <t>ul.Wyzwolenia 5</t>
  </si>
  <si>
    <t>IŁÓW</t>
  </si>
  <si>
    <t>96-520</t>
  </si>
  <si>
    <t>ul.Płocka 2</t>
  </si>
  <si>
    <t>IŁŻA</t>
  </si>
  <si>
    <t>796-296-32-77</t>
  </si>
  <si>
    <t>27-100</t>
  </si>
  <si>
    <t>ul.Rynek 11</t>
  </si>
  <si>
    <t>IMIELIN</t>
  </si>
  <si>
    <t>222-004-14-85</t>
  </si>
  <si>
    <t>41-407</t>
  </si>
  <si>
    <t>ul.Imielińska 81</t>
  </si>
  <si>
    <t>IMIELNO</t>
  </si>
  <si>
    <t>656-229-04-08</t>
  </si>
  <si>
    <t>28-313</t>
  </si>
  <si>
    <t>ul.Cmentarna 7              28-313 IMIELNO</t>
  </si>
  <si>
    <t>INOWŁÓDZ</t>
  </si>
  <si>
    <t>97-215</t>
  </si>
  <si>
    <t>ul.Spalska 2</t>
  </si>
  <si>
    <t>INOWROCŁAW</t>
  </si>
  <si>
    <t>556-000-87-61</t>
  </si>
  <si>
    <t>88-100</t>
  </si>
  <si>
    <t>aleja Ratuszowa 36</t>
  </si>
  <si>
    <t>556-273-88-48</t>
  </si>
  <si>
    <t>ul.Królowej Jadwigi 43</t>
  </si>
  <si>
    <t>inowrocławski</t>
  </si>
  <si>
    <t>556-268-76-60</t>
  </si>
  <si>
    <t>Inowrocław</t>
  </si>
  <si>
    <t>przy ul. Mątewskiej 17</t>
  </si>
  <si>
    <t>IŃSKO</t>
  </si>
  <si>
    <t>854-223-24-03</t>
  </si>
  <si>
    <t>73-140</t>
  </si>
  <si>
    <t>ul.Bohaterów Warszawy 38</t>
  </si>
  <si>
    <t>IRZĄDZE</t>
  </si>
  <si>
    <t>649-229-91-59</t>
  </si>
  <si>
    <t>42-446</t>
  </si>
  <si>
    <t>Irządze 124</t>
  </si>
  <si>
    <t>ISTEBNA</t>
  </si>
  <si>
    <t>548-267-61-34</t>
  </si>
  <si>
    <t>43-470</t>
  </si>
  <si>
    <t>Istebna 1000</t>
  </si>
  <si>
    <t>IWANISKA</t>
  </si>
  <si>
    <t>863-124-95-81</t>
  </si>
  <si>
    <t xml:space="preserve">IWANISKA </t>
  </si>
  <si>
    <t>27-570</t>
  </si>
  <si>
    <t>IWANOWICE</t>
  </si>
  <si>
    <t>682-163-44-53</t>
  </si>
  <si>
    <t>IWANOWICE WŁOŚCIAŃSKIE</t>
  </si>
  <si>
    <t>32-095</t>
  </si>
  <si>
    <t>ul. Ojcowska 11</t>
  </si>
  <si>
    <t>IWIERZYCE</t>
  </si>
  <si>
    <t>818-158-48-35</t>
  </si>
  <si>
    <t>39-124</t>
  </si>
  <si>
    <t>Iwierzyce 80</t>
  </si>
  <si>
    <t>IWKOWA</t>
  </si>
  <si>
    <t>869-121-23-63</t>
  </si>
  <si>
    <t>32-861</t>
  </si>
  <si>
    <t>Iwkowa</t>
  </si>
  <si>
    <t>IWONICZ-ZDRÓJ</t>
  </si>
  <si>
    <t>684-100-33-07</t>
  </si>
  <si>
    <t>38-440</t>
  </si>
  <si>
    <t>Al.Słoneczna 28</t>
  </si>
  <si>
    <t>IZABELIN</t>
  </si>
  <si>
    <t>118-176-23-39</t>
  </si>
  <si>
    <t>ul.3 Maja 42</t>
  </si>
  <si>
    <t>IZBICA</t>
  </si>
  <si>
    <t>22-375</t>
  </si>
  <si>
    <t>ul.Gminna 4</t>
  </si>
  <si>
    <t>IZBICA KUJAWSKA</t>
  </si>
  <si>
    <t>888-289-43-27</t>
  </si>
  <si>
    <t>87-865</t>
  </si>
  <si>
    <t>ul.Marszałka Piłsudskiego 32</t>
  </si>
  <si>
    <t>IZBICKO</t>
  </si>
  <si>
    <t>756-187-79-97</t>
  </si>
  <si>
    <t>47-180</t>
  </si>
  <si>
    <t>Izbicko ul.Powstańców Śląskich 12</t>
  </si>
  <si>
    <t>JABŁONKA</t>
  </si>
  <si>
    <t>735-285-64-59</t>
  </si>
  <si>
    <t>34-480</t>
  </si>
  <si>
    <t>ul.3 Maja 1</t>
  </si>
  <si>
    <t>JABŁONNA</t>
  </si>
  <si>
    <t>713-289-28-26</t>
  </si>
  <si>
    <t>23-114</t>
  </si>
  <si>
    <t>Jabłonna -Majątek 22</t>
  </si>
  <si>
    <t>536-177-15-14</t>
  </si>
  <si>
    <t>ul.Modlińska 152</t>
  </si>
  <si>
    <t>JABŁONNA LACKA</t>
  </si>
  <si>
    <t>823-155-99-06</t>
  </si>
  <si>
    <t>ul.Klonowa 14</t>
  </si>
  <si>
    <t>JABŁONOWO POMORSKIE</t>
  </si>
  <si>
    <t>874-176-47-75</t>
  </si>
  <si>
    <t>87-330</t>
  </si>
  <si>
    <t>ul.Główna 28</t>
  </si>
  <si>
    <t>JABŁOŃ</t>
  </si>
  <si>
    <t>539-144-08-39</t>
  </si>
  <si>
    <t>21-205</t>
  </si>
  <si>
    <t>ul. A. Zamoyskiego 27</t>
  </si>
  <si>
    <t>JADÓW</t>
  </si>
  <si>
    <t>125-133-47-91</t>
  </si>
  <si>
    <t>ul.Jana Pawła II 17</t>
  </si>
  <si>
    <t>JAKTORÓW</t>
  </si>
  <si>
    <t>838-142-64-43</t>
  </si>
  <si>
    <t>96-313</t>
  </si>
  <si>
    <t>ul.Warszawska 33</t>
  </si>
  <si>
    <t>JAKUBÓW</t>
  </si>
  <si>
    <t>Jakubów ul.Mińska 15</t>
  </si>
  <si>
    <t>JANIKOWO</t>
  </si>
  <si>
    <t>556-256-24-38</t>
  </si>
  <si>
    <t>88-160</t>
  </si>
  <si>
    <t>ul.Przemysłowa 6</t>
  </si>
  <si>
    <t>JANOWICE WIELKIE</t>
  </si>
  <si>
    <t>611-010-77-65</t>
  </si>
  <si>
    <t>58-520</t>
  </si>
  <si>
    <t>ul.Kolejowa 2</t>
  </si>
  <si>
    <t>JANOWIEC</t>
  </si>
  <si>
    <t>716-265-72-25</t>
  </si>
  <si>
    <t>24-123</t>
  </si>
  <si>
    <t>ul.Radomska 2</t>
  </si>
  <si>
    <t>JANOWIEC KOŚCIELNY</t>
  </si>
  <si>
    <t>13-111</t>
  </si>
  <si>
    <t>JANOWIEC KOŚCIELNY 62</t>
  </si>
  <si>
    <t>JANOWIEC WIELKOPOLSKI</t>
  </si>
  <si>
    <t>562-171-39-40</t>
  </si>
  <si>
    <t>88-430</t>
  </si>
  <si>
    <t>ul.Gnieźnieńska 3</t>
  </si>
  <si>
    <t>JANOWO</t>
  </si>
  <si>
    <t>984-016-18-04</t>
  </si>
  <si>
    <t>Janowo</t>
  </si>
  <si>
    <t>13-113</t>
  </si>
  <si>
    <t>ul.Przasnyska 14</t>
  </si>
  <si>
    <t>janowski</t>
  </si>
  <si>
    <t>862-152-52-17</t>
  </si>
  <si>
    <t>JANÓW LUBELSKI</t>
  </si>
  <si>
    <t>23-300</t>
  </si>
  <si>
    <t>ul. J.Zamoyskiego 59</t>
  </si>
  <si>
    <t>JANÓW</t>
  </si>
  <si>
    <t>949-219-20-90</t>
  </si>
  <si>
    <t>42-253</t>
  </si>
  <si>
    <t>ul.Częstochowska 1</t>
  </si>
  <si>
    <t>545-101-71-75</t>
  </si>
  <si>
    <t>16-130</t>
  </si>
  <si>
    <t>862-157-57-58</t>
  </si>
  <si>
    <t>Janów Lubelski</t>
  </si>
  <si>
    <t>ul. Zamoyskiego 59</t>
  </si>
  <si>
    <t>JANÓW PODLASKI</t>
  </si>
  <si>
    <t>537-225-13-27</t>
  </si>
  <si>
    <t>21-505</t>
  </si>
  <si>
    <t>ul.Bialska 6a</t>
  </si>
  <si>
    <t>JARACZEWO</t>
  </si>
  <si>
    <t>617-209-83-18</t>
  </si>
  <si>
    <t>63-233</t>
  </si>
  <si>
    <t>Jaraczewo, ul. Jarocińska 1</t>
  </si>
  <si>
    <t>JARCZÓW</t>
  </si>
  <si>
    <t>921-198-05-66</t>
  </si>
  <si>
    <t>22-664</t>
  </si>
  <si>
    <t>ul.3 Maja 24</t>
  </si>
  <si>
    <t>JAROCIN</t>
  </si>
  <si>
    <t>617-000-64-01</t>
  </si>
  <si>
    <t>63-200</t>
  </si>
  <si>
    <t>Al.Niepodległości 10</t>
  </si>
  <si>
    <t>865-155-65-47</t>
  </si>
  <si>
    <t>37-405</t>
  </si>
  <si>
    <t>Jarocin 159</t>
  </si>
  <si>
    <t>jarociński</t>
  </si>
  <si>
    <t>617-184-56-29</t>
  </si>
  <si>
    <t>al.Niepodległości 10/12</t>
  </si>
  <si>
    <t>JAROSŁAW</t>
  </si>
  <si>
    <t>792-100-61-36</t>
  </si>
  <si>
    <t>Jarosław</t>
  </si>
  <si>
    <t>37-500</t>
  </si>
  <si>
    <t>792-203-26-21</t>
  </si>
  <si>
    <t>ul.Piekarska 5</t>
  </si>
  <si>
    <t>jarosławski</t>
  </si>
  <si>
    <t>jasielski</t>
  </si>
  <si>
    <t>685-194-99-25</t>
  </si>
  <si>
    <t>JASŁO</t>
  </si>
  <si>
    <t>38-200</t>
  </si>
  <si>
    <t>ul.Rynek 18</t>
  </si>
  <si>
    <t>JASIENICA</t>
  </si>
  <si>
    <t>937-263-46-80</t>
  </si>
  <si>
    <t>43-385</t>
  </si>
  <si>
    <t>Jasienica 159</t>
  </si>
  <si>
    <t>JASIENICA ROSIELNA</t>
  </si>
  <si>
    <t>686-157-63-60</t>
  </si>
  <si>
    <t>36-220</t>
  </si>
  <si>
    <t>Jasienica Rosielna 240</t>
  </si>
  <si>
    <t>JASIENIEC</t>
  </si>
  <si>
    <t>797-194-57-41</t>
  </si>
  <si>
    <t>ul.Warecka 42</t>
  </si>
  <si>
    <t>JASIEŃ</t>
  </si>
  <si>
    <t>928-196-36-91</t>
  </si>
  <si>
    <t>68-320</t>
  </si>
  <si>
    <t>ul. XX-lecia 20</t>
  </si>
  <si>
    <t>JASIONÓWKA</t>
  </si>
  <si>
    <t>19-122</t>
  </si>
  <si>
    <t>ul.Rynek 19</t>
  </si>
  <si>
    <t>685-160-03-12</t>
  </si>
  <si>
    <t>ul.Słowackiego 4</t>
  </si>
  <si>
    <t>JASTARNIA</t>
  </si>
  <si>
    <t>84-140</t>
  </si>
  <si>
    <t>ul.Portowa 24</t>
  </si>
  <si>
    <t>JASTKÓW</t>
  </si>
  <si>
    <t>713-287-10-20</t>
  </si>
  <si>
    <t>21-002</t>
  </si>
  <si>
    <t>PANIEŃSZCZYZNA, UL. CHMIELOWA 3</t>
  </si>
  <si>
    <t>JASTROWIE</t>
  </si>
  <si>
    <t>767-167-38-24</t>
  </si>
  <si>
    <t>64-915</t>
  </si>
  <si>
    <t>Gdańska 79</t>
  </si>
  <si>
    <t>JASTRZĄB</t>
  </si>
  <si>
    <t>799-196-53-56</t>
  </si>
  <si>
    <t>26-502</t>
  </si>
  <si>
    <t>Pl.Niepodległości 5</t>
  </si>
  <si>
    <t>JASTRZĘBIA</t>
  </si>
  <si>
    <t>796-294-26-60</t>
  </si>
  <si>
    <t>26-631</t>
  </si>
  <si>
    <t>26-631  Jastrzębia</t>
  </si>
  <si>
    <t>Jastrzębie-Zdrój</t>
  </si>
  <si>
    <t>633-221-66-15</t>
  </si>
  <si>
    <t>44-335</t>
  </si>
  <si>
    <t>Al.Piłsudskiego 60</t>
  </si>
  <si>
    <t xml:space="preserve">JAŚLISKA </t>
  </si>
  <si>
    <t>684-258-66-47</t>
  </si>
  <si>
    <t>Jaśliska</t>
  </si>
  <si>
    <t>38-485</t>
  </si>
  <si>
    <t>Jaśliska 171</t>
  </si>
  <si>
    <t>JAŚWIŁY</t>
  </si>
  <si>
    <t>546-131-85-82</t>
  </si>
  <si>
    <t>19-124</t>
  </si>
  <si>
    <t>Jaświły 7</t>
  </si>
  <si>
    <t>JAWOR</t>
  </si>
  <si>
    <t>695-139-99-09</t>
  </si>
  <si>
    <t>59-400</t>
  </si>
  <si>
    <t>JAWORNIK POLSKI</t>
  </si>
  <si>
    <t>794-170-33-41</t>
  </si>
  <si>
    <t>37-232</t>
  </si>
  <si>
    <t>Jawornik Polski 30</t>
  </si>
  <si>
    <t>jaworski</t>
  </si>
  <si>
    <t>695-152-59-69</t>
  </si>
  <si>
    <t>ul.Wrocławska 26</t>
  </si>
  <si>
    <t>JAWORZE</t>
  </si>
  <si>
    <t>937-264-83-57</t>
  </si>
  <si>
    <t>43-384</t>
  </si>
  <si>
    <t>ul. Zdrojowa 82</t>
  </si>
  <si>
    <t>Jaworzno</t>
  </si>
  <si>
    <t>632-201-00-13</t>
  </si>
  <si>
    <t>JAWORZNO</t>
  </si>
  <si>
    <t>43-600</t>
  </si>
  <si>
    <t>ul.Grunwaldzka 33</t>
  </si>
  <si>
    <t>JAWORZYNA ŚLĄSKA</t>
  </si>
  <si>
    <t>884-236-52-03</t>
  </si>
  <si>
    <t>58-140</t>
  </si>
  <si>
    <t>ul. Powstańców 3</t>
  </si>
  <si>
    <t>JEDLICZE</t>
  </si>
  <si>
    <t>684-236-31-89</t>
  </si>
  <si>
    <t>38-460</t>
  </si>
  <si>
    <t>JEDLINA-ZDRÓJ</t>
  </si>
  <si>
    <t>886-257-27-96</t>
  </si>
  <si>
    <t>JEDLINA ZDRÓJ</t>
  </si>
  <si>
    <t>58-330</t>
  </si>
  <si>
    <t>ul.Poznańska 2</t>
  </si>
  <si>
    <t>JEDLIŃSK</t>
  </si>
  <si>
    <t>796-289-60-26</t>
  </si>
  <si>
    <t>26-660</t>
  </si>
  <si>
    <t>ul.Warecka 19</t>
  </si>
  <si>
    <t>JEDLNIA-LETNISKO</t>
  </si>
  <si>
    <t>796-290-85-68</t>
  </si>
  <si>
    <t>Jedlnia-Letnisko</t>
  </si>
  <si>
    <t>26-630</t>
  </si>
  <si>
    <t>ul.Radomska 43</t>
  </si>
  <si>
    <t>JEDNOROŻEC</t>
  </si>
  <si>
    <t>761-106-73-27</t>
  </si>
  <si>
    <t>ul.Odrodzenia 14</t>
  </si>
  <si>
    <t>JEDWABNE</t>
  </si>
  <si>
    <t>718-127-94-22</t>
  </si>
  <si>
    <t>18-420</t>
  </si>
  <si>
    <t>ul. Żwirki i Wigury 3</t>
  </si>
  <si>
    <t>JEDWABNO</t>
  </si>
  <si>
    <t>745-181-13-59</t>
  </si>
  <si>
    <t>ul. Warmińska 2</t>
  </si>
  <si>
    <t>JEJKOWICE</t>
  </si>
  <si>
    <t>642-318-43-93</t>
  </si>
  <si>
    <t>44-290</t>
  </si>
  <si>
    <t>ul.Główna 38 A</t>
  </si>
  <si>
    <t>JELCZ-LASKOWICE</t>
  </si>
  <si>
    <t>912-171-57-77</t>
  </si>
  <si>
    <t>55-220</t>
  </si>
  <si>
    <t>ul.Witosa 24</t>
  </si>
  <si>
    <t>Jelenia Góra</t>
  </si>
  <si>
    <t>611-000-38-99</t>
  </si>
  <si>
    <t>JELENIA GÓRA</t>
  </si>
  <si>
    <t>58-500</t>
  </si>
  <si>
    <t>ul.Plac Ratuszowy 58</t>
  </si>
  <si>
    <t>JELENIEWO</t>
  </si>
  <si>
    <t>844-101-92-40</t>
  </si>
  <si>
    <t>16-404</t>
  </si>
  <si>
    <t>Jeleniewo, ul.Słoneczna 3</t>
  </si>
  <si>
    <t>JELEŚNIA</t>
  </si>
  <si>
    <t>553-248-74-65</t>
  </si>
  <si>
    <t>34-340</t>
  </si>
  <si>
    <t>ul.Plebańska 1</t>
  </si>
  <si>
    <t>JEMIELNICA</t>
  </si>
  <si>
    <t>756-187-79-80</t>
  </si>
  <si>
    <t>47-133</t>
  </si>
  <si>
    <t>ul.Strzelecka 67</t>
  </si>
  <si>
    <t>JEMIELNO</t>
  </si>
  <si>
    <t>693-194-04-93</t>
  </si>
  <si>
    <t>56-209</t>
  </si>
  <si>
    <t>Jemielno 81</t>
  </si>
  <si>
    <t>JERZMANOWA</t>
  </si>
  <si>
    <t>693-194-05-24</t>
  </si>
  <si>
    <t>67-222</t>
  </si>
  <si>
    <t>ul. Lipowa 4</t>
  </si>
  <si>
    <t>JERZMANOWICE-PRZEGINIA</t>
  </si>
  <si>
    <t>677-201-94-51</t>
  </si>
  <si>
    <t>JERZMANOWICE</t>
  </si>
  <si>
    <t>32-048</t>
  </si>
  <si>
    <t>ul. Rajska 22</t>
  </si>
  <si>
    <t>JEZIORA WIELKIE</t>
  </si>
  <si>
    <t>557-169-72-15</t>
  </si>
  <si>
    <t>88-324</t>
  </si>
  <si>
    <t>Jeziora Wielkie 36</t>
  </si>
  <si>
    <t>JEZIORANY</t>
  </si>
  <si>
    <t>739-000-89-05</t>
  </si>
  <si>
    <t>Pl.Zamkowy 4</t>
  </si>
  <si>
    <t>JEZIORZANY</t>
  </si>
  <si>
    <t>714-199-86-59</t>
  </si>
  <si>
    <t>21-146</t>
  </si>
  <si>
    <t>ul.Rynek 22</t>
  </si>
  <si>
    <t>JEŻEWO</t>
  </si>
  <si>
    <t>559-113-06-58</t>
  </si>
  <si>
    <t>86-131</t>
  </si>
  <si>
    <t>ul.Świecka 12</t>
  </si>
  <si>
    <t>JEŻOWE</t>
  </si>
  <si>
    <t>602-001-74-90</t>
  </si>
  <si>
    <t>37-430</t>
  </si>
  <si>
    <t>Jeżowe 136a</t>
  </si>
  <si>
    <t>JEŻÓW</t>
  </si>
  <si>
    <t>833-110-96-86</t>
  </si>
  <si>
    <t>95-047</t>
  </si>
  <si>
    <t>ul.Kwiatowa 1</t>
  </si>
  <si>
    <t>JEŻÓW SUDECKI</t>
  </si>
  <si>
    <t>611-101-73-08</t>
  </si>
  <si>
    <t>58-521</t>
  </si>
  <si>
    <t>ul.Długa 63</t>
  </si>
  <si>
    <t>jędrzejowski</t>
  </si>
  <si>
    <t>656-225-18-51</t>
  </si>
  <si>
    <t>JĘDRZEJÓW</t>
  </si>
  <si>
    <t>28-300</t>
  </si>
  <si>
    <t>ul.11 Listopada 83</t>
  </si>
  <si>
    <t>656-125-90-00</t>
  </si>
  <si>
    <t>ul.11 Listopada 33 a</t>
  </si>
  <si>
    <t>JODŁOWA</t>
  </si>
  <si>
    <t>872-222-05-02</t>
  </si>
  <si>
    <t>Jodłowa</t>
  </si>
  <si>
    <t>39-225</t>
  </si>
  <si>
    <t>Jodłowa 1A</t>
  </si>
  <si>
    <t>JODŁOWNIK</t>
  </si>
  <si>
    <t>737-100-74-19</t>
  </si>
  <si>
    <t>34-620</t>
  </si>
  <si>
    <t>Pl.III Rzeczpospolitej</t>
  </si>
  <si>
    <t>JONIEC</t>
  </si>
  <si>
    <t>567-120-83-51</t>
  </si>
  <si>
    <t>Joniec 29</t>
  </si>
  <si>
    <t>JONKOWO</t>
  </si>
  <si>
    <t>739-385-11-11</t>
  </si>
  <si>
    <t>ul.Klonowa 2</t>
  </si>
  <si>
    <t>JORDANÓW</t>
  </si>
  <si>
    <t>552-157-98-21</t>
  </si>
  <si>
    <t>34-240</t>
  </si>
  <si>
    <t>552-158-61-00</t>
  </si>
  <si>
    <t>JORDANÓW ŚLĄSKI</t>
  </si>
  <si>
    <t>914-120-15-15</t>
  </si>
  <si>
    <t>55-065</t>
  </si>
  <si>
    <t>ul.Wrocławska 55</t>
  </si>
  <si>
    <t>JÓZEFÓW</t>
  </si>
  <si>
    <t>532-001-68-96</t>
  </si>
  <si>
    <t>ul.Kardynała Wyszyńskiego 1</t>
  </si>
  <si>
    <t>918-103-98-19</t>
  </si>
  <si>
    <t>23-460</t>
  </si>
  <si>
    <t>ul.Kościuszki 37</t>
  </si>
  <si>
    <t>JÓZEFÓW nad Wisłą</t>
  </si>
  <si>
    <t>717-180-12-94</t>
  </si>
  <si>
    <t>JÓZEFÓW NAD WISŁĄ</t>
  </si>
  <si>
    <t>24-340</t>
  </si>
  <si>
    <t>ul.Opolska 33 F</t>
  </si>
  <si>
    <t>JUCHNOWIEC KOŚCIELNY</t>
  </si>
  <si>
    <t>966-181-32-07</t>
  </si>
  <si>
    <t>16-061</t>
  </si>
  <si>
    <t>ul. Lipowa 10</t>
  </si>
  <si>
    <t>JUTROSIN</t>
  </si>
  <si>
    <t>699-186-78-02</t>
  </si>
  <si>
    <t>63-930</t>
  </si>
  <si>
    <t>KACZORY</t>
  </si>
  <si>
    <t>64-810</t>
  </si>
  <si>
    <t>ul. Pilska 1</t>
  </si>
  <si>
    <t>KADZIDŁO</t>
  </si>
  <si>
    <t>758-215-71-10</t>
  </si>
  <si>
    <t>ul.Targowa 4</t>
  </si>
  <si>
    <t>KALETY</t>
  </si>
  <si>
    <t>575-103-19-72</t>
  </si>
  <si>
    <t>42-660</t>
  </si>
  <si>
    <t>ul.Żwirki i Wigury 2</t>
  </si>
  <si>
    <t>KALINOWO</t>
  </si>
  <si>
    <t>848-115-99-29</t>
  </si>
  <si>
    <t>19-314</t>
  </si>
  <si>
    <t>ul.Mazurska 11</t>
  </si>
  <si>
    <t>KALISKA</t>
  </si>
  <si>
    <t>592-205-28-29</t>
  </si>
  <si>
    <t>83-260</t>
  </si>
  <si>
    <t>ul.Nowowiejska 2</t>
  </si>
  <si>
    <t>kaliski</t>
  </si>
  <si>
    <t>618-185-99-00</t>
  </si>
  <si>
    <t>Kalisz</t>
  </si>
  <si>
    <t>62-800</t>
  </si>
  <si>
    <t>Plac Św. Józefa 5</t>
  </si>
  <si>
    <t>618-001-59-33</t>
  </si>
  <si>
    <t>Główny Rynek 20</t>
  </si>
  <si>
    <t>KALISZ POMORSKI</t>
  </si>
  <si>
    <t>674-100-23-20</t>
  </si>
  <si>
    <t>78-540</t>
  </si>
  <si>
    <t>ul.Wolności 25</t>
  </si>
  <si>
    <t>KALWARIA ZEBRZYDOWSKA</t>
  </si>
  <si>
    <t>551-115-81-82</t>
  </si>
  <si>
    <t>34-130</t>
  </si>
  <si>
    <t>KAŁUSZYN</t>
  </si>
  <si>
    <t>822-215-88-17</t>
  </si>
  <si>
    <t>ul.Pocztowa 1</t>
  </si>
  <si>
    <t>KAMIENICA</t>
  </si>
  <si>
    <t>737-119-38-76</t>
  </si>
  <si>
    <t>34-608</t>
  </si>
  <si>
    <t>Kamienica 420</t>
  </si>
  <si>
    <t>KAMIENICA POLSKA</t>
  </si>
  <si>
    <t>573-284-61-76</t>
  </si>
  <si>
    <t>42-260</t>
  </si>
  <si>
    <t>ul.Marii Konopnickiej 12</t>
  </si>
  <si>
    <t>KAMIENIEC</t>
  </si>
  <si>
    <t>995-014-98-62</t>
  </si>
  <si>
    <t>64-061</t>
  </si>
  <si>
    <t>ul.1000-lecia PP 25</t>
  </si>
  <si>
    <t>KAMIENIEC ZĄBKOWICKI</t>
  </si>
  <si>
    <t>887-163-52-66</t>
  </si>
  <si>
    <t>57-230</t>
  </si>
  <si>
    <t>ul. Ząbkowicka 26</t>
  </si>
  <si>
    <t>KAMIENNA GÓRA</t>
  </si>
  <si>
    <t>614-010-29-27</t>
  </si>
  <si>
    <t>58-400</t>
  </si>
  <si>
    <t>614-010-28-73</t>
  </si>
  <si>
    <t>Al.Wojska Polskiego 10</t>
  </si>
  <si>
    <t>KAMIENNIK</t>
  </si>
  <si>
    <t>753-238-53-23</t>
  </si>
  <si>
    <t>48-388</t>
  </si>
  <si>
    <t>ul.1 Maja 69</t>
  </si>
  <si>
    <t>kamiennogórski</t>
  </si>
  <si>
    <t>614-151-03-44</t>
  </si>
  <si>
    <t>ul.Broniewskiego 15</t>
  </si>
  <si>
    <t>KAMIEŃ</t>
  </si>
  <si>
    <t>563-215-90-16</t>
  </si>
  <si>
    <t>22-113</t>
  </si>
  <si>
    <t>22-113 Kamień</t>
  </si>
  <si>
    <t>814-140-47-32</t>
  </si>
  <si>
    <t>36-053</t>
  </si>
  <si>
    <t>Kamień 287</t>
  </si>
  <si>
    <t>KAMIEŃ KRAJEŃSKI</t>
  </si>
  <si>
    <t>504-002-57-30</t>
  </si>
  <si>
    <t>89-430</t>
  </si>
  <si>
    <t>Pl.Odrodzenia 3</t>
  </si>
  <si>
    <t>KAMIEŃ POMORSKI</t>
  </si>
  <si>
    <t>986-015-70-13</t>
  </si>
  <si>
    <t>72-400</t>
  </si>
  <si>
    <t>ul.Stary Rynek 1</t>
  </si>
  <si>
    <t>KAMIEŃSK</t>
  </si>
  <si>
    <t>772-226-07-19</t>
  </si>
  <si>
    <t>97-360</t>
  </si>
  <si>
    <t>ul.Wieluńska 50</t>
  </si>
  <si>
    <t>kamieński</t>
  </si>
  <si>
    <t>986-016-62-59</t>
  </si>
  <si>
    <t>ul.Wolińska 7b</t>
  </si>
  <si>
    <t>KAMIONKA</t>
  </si>
  <si>
    <t>714-189-62-61</t>
  </si>
  <si>
    <t>21-132</t>
  </si>
  <si>
    <t>ul.Lubartowska 1</t>
  </si>
  <si>
    <t>KAMIONKA WIELKA</t>
  </si>
  <si>
    <t>734-351-48-60</t>
  </si>
  <si>
    <t>33-334</t>
  </si>
  <si>
    <t>Kamionka Wielka 5</t>
  </si>
  <si>
    <t>KAMPINOS</t>
  </si>
  <si>
    <t>118-200-43-80</t>
  </si>
  <si>
    <t>ul.Niepokalanowska 3</t>
  </si>
  <si>
    <t>KAŃCZUGA</t>
  </si>
  <si>
    <t>794-168-62-23</t>
  </si>
  <si>
    <t>37-220</t>
  </si>
  <si>
    <t>ul. M. Konopnickiej 2</t>
  </si>
  <si>
    <t>KARCZEW</t>
  </si>
  <si>
    <t>532-196-20-30</t>
  </si>
  <si>
    <t>ul.Warszawska 28</t>
  </si>
  <si>
    <t>KARCZMISKA</t>
  </si>
  <si>
    <t>717-180-12-65</t>
  </si>
  <si>
    <t>24-310</t>
  </si>
  <si>
    <t>ul. Centralna 17</t>
  </si>
  <si>
    <t>KARGOWA</t>
  </si>
  <si>
    <t>923-104-94-71</t>
  </si>
  <si>
    <t>66-120</t>
  </si>
  <si>
    <t>Rynek 33</t>
  </si>
  <si>
    <t>karkonoski</t>
  </si>
  <si>
    <t>ul.Kochanowskiego 10</t>
  </si>
  <si>
    <t>KARLINO</t>
  </si>
  <si>
    <t>672-203-54-36</t>
  </si>
  <si>
    <t>78-230</t>
  </si>
  <si>
    <t>KARNICE</t>
  </si>
  <si>
    <t>72-343</t>
  </si>
  <si>
    <t xml:space="preserve">ul. Nadmorska 7 </t>
  </si>
  <si>
    <t>KARNIEWO</t>
  </si>
  <si>
    <t>757-144-91-22</t>
  </si>
  <si>
    <t>ul. Pułtuska 3</t>
  </si>
  <si>
    <t>KARPACZ</t>
  </si>
  <si>
    <t>611-010-77-59</t>
  </si>
  <si>
    <t>58-540</t>
  </si>
  <si>
    <t>ul.Konstytucji 3 Maja 54</t>
  </si>
  <si>
    <t>KARSIN</t>
  </si>
  <si>
    <t>591-159-86-54</t>
  </si>
  <si>
    <t>83-440</t>
  </si>
  <si>
    <t>ul.Długa 222</t>
  </si>
  <si>
    <t>kartuski</t>
  </si>
  <si>
    <t>589-163-83-55</t>
  </si>
  <si>
    <t>KARTUZY</t>
  </si>
  <si>
    <t>83-300</t>
  </si>
  <si>
    <t>589-001-05-83</t>
  </si>
  <si>
    <t>ul.gen. Józefa Hallera 1</t>
  </si>
  <si>
    <t>634-001-01-47</t>
  </si>
  <si>
    <t>KATOWICE</t>
  </si>
  <si>
    <t>40-098</t>
  </si>
  <si>
    <t>ul.Młyńska 4</t>
  </si>
  <si>
    <t>KAWĘCZYN</t>
  </si>
  <si>
    <t>62-704</t>
  </si>
  <si>
    <t>Kawęczyn 48</t>
  </si>
  <si>
    <t>KAZANÓW</t>
  </si>
  <si>
    <t>811-171-58-70</t>
  </si>
  <si>
    <t>26-713</t>
  </si>
  <si>
    <t>Pl.Partyzantów 28</t>
  </si>
  <si>
    <t>kazimierski</t>
  </si>
  <si>
    <t>605-001-34-91</t>
  </si>
  <si>
    <t>Kazimierza Wielka</t>
  </si>
  <si>
    <t>28-500</t>
  </si>
  <si>
    <t>ul. Kościuszki 12</t>
  </si>
  <si>
    <t>KAZIMIERZ BISKUPI</t>
  </si>
  <si>
    <t>665-175-85-63</t>
  </si>
  <si>
    <t>Kazimierz Biskupi</t>
  </si>
  <si>
    <t>62-530</t>
  </si>
  <si>
    <t xml:space="preserve">Pl.Wolności 1 </t>
  </si>
  <si>
    <t>KAZIMIERZ DOLNY</t>
  </si>
  <si>
    <t>716-265-80-35</t>
  </si>
  <si>
    <t>24-120</t>
  </si>
  <si>
    <t>ul.Senatorska 5</t>
  </si>
  <si>
    <t>KAZIMIERZA WIELKA</t>
  </si>
  <si>
    <t>605-001-32-49</t>
  </si>
  <si>
    <t>ul.Kościuszki 12</t>
  </si>
  <si>
    <t>KAŹMIERZ</t>
  </si>
  <si>
    <t>787-101-46-87</t>
  </si>
  <si>
    <t>64-530</t>
  </si>
  <si>
    <t>ul. Szamotulska 20</t>
  </si>
  <si>
    <t>KĄKOLEWNICA</t>
  </si>
  <si>
    <t>538-134-13-14</t>
  </si>
  <si>
    <t xml:space="preserve">KĄKOLEWNICA  </t>
  </si>
  <si>
    <t>21-302</t>
  </si>
  <si>
    <t>Kąkolewnica  ul. Lubelska 5</t>
  </si>
  <si>
    <t>KĄTY WROCŁAWSKIE</t>
  </si>
  <si>
    <t>913-000-51-47</t>
  </si>
  <si>
    <t>Kąty Wrocławskie</t>
  </si>
  <si>
    <t>55-080</t>
  </si>
  <si>
    <t>ul.Rynek-Ratusz 1</t>
  </si>
  <si>
    <t>KCYNIA</t>
  </si>
  <si>
    <t>558-180-09-79</t>
  </si>
  <si>
    <t>89-240</t>
  </si>
  <si>
    <t>ul.Rynek 23</t>
  </si>
  <si>
    <t>KĘDZIERZYN-KOŹLE</t>
  </si>
  <si>
    <t>749-001-51-70</t>
  </si>
  <si>
    <t>47-200</t>
  </si>
  <si>
    <t>ul.Piramowicza 32</t>
  </si>
  <si>
    <t>kędzierzyńsko-kozielski</t>
  </si>
  <si>
    <t>47-220</t>
  </si>
  <si>
    <t>pl.Wolności 13</t>
  </si>
  <si>
    <t>KĘPICE</t>
  </si>
  <si>
    <t>839-100-35-95</t>
  </si>
  <si>
    <t>77-230</t>
  </si>
  <si>
    <t>kępiński</t>
  </si>
  <si>
    <t>619-201-97-53</t>
  </si>
  <si>
    <t>KĘPNO</t>
  </si>
  <si>
    <t>63-600</t>
  </si>
  <si>
    <t>ul.Kościuszki 5</t>
  </si>
  <si>
    <t>619-194-53-05</t>
  </si>
  <si>
    <t>KĘSOWO</t>
  </si>
  <si>
    <t>561-149-68-14</t>
  </si>
  <si>
    <t>89-506</t>
  </si>
  <si>
    <t>ul.Główna 11</t>
  </si>
  <si>
    <t>KĘTRZYN</t>
  </si>
  <si>
    <t>742-000-83-48</t>
  </si>
  <si>
    <t>ul.Wojska Polskiego 11</t>
  </si>
  <si>
    <t>742-100-26-03</t>
  </si>
  <si>
    <t>kętrzyński</t>
  </si>
  <si>
    <t>Kętrzyński Związek Międzygminny- Gospodarka Odpadami</t>
  </si>
  <si>
    <t>280801Z</t>
  </si>
  <si>
    <t>742-224-72-06</t>
  </si>
  <si>
    <t>Kętrzyn</t>
  </si>
  <si>
    <t>Plac Marsz. J. Piłsudskiego 1</t>
  </si>
  <si>
    <t>KĘTY</t>
  </si>
  <si>
    <t>549-220-29-69</t>
  </si>
  <si>
    <t>32-650</t>
  </si>
  <si>
    <t>Rynek 7</t>
  </si>
  <si>
    <t>Kielce</t>
  </si>
  <si>
    <t>657-261-73-25</t>
  </si>
  <si>
    <t>KIELCE</t>
  </si>
  <si>
    <t>25-303</t>
  </si>
  <si>
    <t>kielecki</t>
  </si>
  <si>
    <t>959-164-57-90</t>
  </si>
  <si>
    <t>25-211</t>
  </si>
  <si>
    <t>Wrzosowa 44</t>
  </si>
  <si>
    <t>KIEŁCZYGŁÓW</t>
  </si>
  <si>
    <t>508-001-45-37</t>
  </si>
  <si>
    <t>98-358</t>
  </si>
  <si>
    <t>ul. Tysiąclecia 25</t>
  </si>
  <si>
    <t>KIERNOZIA</t>
  </si>
  <si>
    <t>834-187-40-00</t>
  </si>
  <si>
    <t>99-412</t>
  </si>
  <si>
    <t>ul. Sobocka 1a</t>
  </si>
  <si>
    <t>KIETRZ</t>
  </si>
  <si>
    <t>748-151-86-29</t>
  </si>
  <si>
    <t>48-130</t>
  </si>
  <si>
    <t>KIJE</t>
  </si>
  <si>
    <t>662-173-63-67</t>
  </si>
  <si>
    <t>28-404</t>
  </si>
  <si>
    <t>ul. Szkolna 19</t>
  </si>
  <si>
    <t>KIJEWO KRÓLEWSKIE</t>
  </si>
  <si>
    <t>875-148-47-58</t>
  </si>
  <si>
    <t>86-253</t>
  </si>
  <si>
    <t>ul. Toruńska 2</t>
  </si>
  <si>
    <t>KIKÓŁ</t>
  </si>
  <si>
    <t>466-033-18-28</t>
  </si>
  <si>
    <t>87-620</t>
  </si>
  <si>
    <t>Pl.Kościuszki 7</t>
  </si>
  <si>
    <t>KISIELICE</t>
  </si>
  <si>
    <t>581-148-53-53</t>
  </si>
  <si>
    <t>Kisielice</t>
  </si>
  <si>
    <t>14-220</t>
  </si>
  <si>
    <t>ul.Daszyńskiego 5</t>
  </si>
  <si>
    <t>KISZKOWO</t>
  </si>
  <si>
    <t>784-161-98-07</t>
  </si>
  <si>
    <t>62-280</t>
  </si>
  <si>
    <t>KIWITY</t>
  </si>
  <si>
    <t>743-158-14-94</t>
  </si>
  <si>
    <t>Kiwity</t>
  </si>
  <si>
    <t>KLECZEW</t>
  </si>
  <si>
    <t>665-180-45-24</t>
  </si>
  <si>
    <t>62-540</t>
  </si>
  <si>
    <t>Pl.Kościuszki 5</t>
  </si>
  <si>
    <t>KLEMBÓW</t>
  </si>
  <si>
    <t>125-133-36-56</t>
  </si>
  <si>
    <t>ul.Gen. Fr. Żymirskiego 38</t>
  </si>
  <si>
    <t>KLESZCZELE</t>
  </si>
  <si>
    <t>603-002-48-76</t>
  </si>
  <si>
    <t>17-250</t>
  </si>
  <si>
    <t>ul.1-go Maja 4</t>
  </si>
  <si>
    <t>KLESZCZEWO</t>
  </si>
  <si>
    <t>777-315-71-15</t>
  </si>
  <si>
    <t>63-005</t>
  </si>
  <si>
    <t>ul.Poznańska 4</t>
  </si>
  <si>
    <t>KLESZCZÓW</t>
  </si>
  <si>
    <t>769-207-85-12</t>
  </si>
  <si>
    <t>97-410</t>
  </si>
  <si>
    <t>ul.Główna 47</t>
  </si>
  <si>
    <t>KLIMONTÓW</t>
  </si>
  <si>
    <t>864-172-95-61</t>
  </si>
  <si>
    <t>27-640</t>
  </si>
  <si>
    <t>ul.Dr Zysmana 1</t>
  </si>
  <si>
    <t>KLONOWA</t>
  </si>
  <si>
    <t>827-223-44-43</t>
  </si>
  <si>
    <t>98-273</t>
  </si>
  <si>
    <t>ul.Ks.Dalaka 2</t>
  </si>
  <si>
    <t>KLUCZBORK</t>
  </si>
  <si>
    <t>751-165-84-19</t>
  </si>
  <si>
    <t>46-200</t>
  </si>
  <si>
    <t>ul.Katowicka 1</t>
  </si>
  <si>
    <t>kluczborski</t>
  </si>
  <si>
    <t>ul. Katowicka 1</t>
  </si>
  <si>
    <t>KLUCZE</t>
  </si>
  <si>
    <t>637-199-80-59</t>
  </si>
  <si>
    <t>32-310</t>
  </si>
  <si>
    <t>KLUCZEWSKO</t>
  </si>
  <si>
    <t>772-107-94-90</t>
  </si>
  <si>
    <t>29-120</t>
  </si>
  <si>
    <t>ul.Spółdzielcza 12</t>
  </si>
  <si>
    <t>KLUKI</t>
  </si>
  <si>
    <t>769-205-43-51</t>
  </si>
  <si>
    <t>97-415</t>
  </si>
  <si>
    <t>Kluki 88</t>
  </si>
  <si>
    <t>KLUKOWO</t>
  </si>
  <si>
    <t>722-152-60-98</t>
  </si>
  <si>
    <t>18-214</t>
  </si>
  <si>
    <t>UL. MAZOWIECKA 14</t>
  </si>
  <si>
    <t>KLWÓW</t>
  </si>
  <si>
    <t>798-129-12-70</t>
  </si>
  <si>
    <t>26-415</t>
  </si>
  <si>
    <t>ul.Opoczyńska 35</t>
  </si>
  <si>
    <t>KŁAJ</t>
  </si>
  <si>
    <t>683-151-17-52</t>
  </si>
  <si>
    <t>32-015</t>
  </si>
  <si>
    <t>KŁAJ 655</t>
  </si>
  <si>
    <t>KŁECKO</t>
  </si>
  <si>
    <t>784-155-22-10</t>
  </si>
  <si>
    <t>62-270</t>
  </si>
  <si>
    <t>ul. Dworcowa 14</t>
  </si>
  <si>
    <t>KŁOBUCK</t>
  </si>
  <si>
    <t>42-100</t>
  </si>
  <si>
    <t>ul.11-Listopada 6</t>
  </si>
  <si>
    <t>kłobucki</t>
  </si>
  <si>
    <t>ul.Rynek 13</t>
  </si>
  <si>
    <t>KŁOCZEW</t>
  </si>
  <si>
    <t>506-002-64-77</t>
  </si>
  <si>
    <t>ul.Długa 67</t>
  </si>
  <si>
    <t>KŁODAWA</t>
  </si>
  <si>
    <t>666-107-92-66</t>
  </si>
  <si>
    <t>62-650</t>
  </si>
  <si>
    <t>ul.Dąbska 17</t>
  </si>
  <si>
    <t>599-101-12-88</t>
  </si>
  <si>
    <t>66-415</t>
  </si>
  <si>
    <t>ul.Gorzowska 40</t>
  </si>
  <si>
    <t>kłodzki</t>
  </si>
  <si>
    <t>883-168-00-36</t>
  </si>
  <si>
    <t>KŁODZKO</t>
  </si>
  <si>
    <t>57-300</t>
  </si>
  <si>
    <t>ul.Okrzei 1</t>
  </si>
  <si>
    <t>883-100-60-50</t>
  </si>
  <si>
    <t>Pl.B. Chrobrego 1</t>
  </si>
  <si>
    <t>883-167-80-45</t>
  </si>
  <si>
    <t>ul.Okrzei 8 a</t>
  </si>
  <si>
    <t>KŁOMNICE</t>
  </si>
  <si>
    <t>42-270</t>
  </si>
  <si>
    <t>ul.Strażacka 20</t>
  </si>
  <si>
    <t>KNURÓW</t>
  </si>
  <si>
    <t>631-100-15-07</t>
  </si>
  <si>
    <t>44-190</t>
  </si>
  <si>
    <t>ul.Ogana 5</t>
  </si>
  <si>
    <t>KNYSZYN</t>
  </si>
  <si>
    <t>546-131-28-69</t>
  </si>
  <si>
    <t>19-120</t>
  </si>
  <si>
    <t>Rynek 39</t>
  </si>
  <si>
    <t>KOBIELE WIELKIE</t>
  </si>
  <si>
    <t>772-225-97-51</t>
  </si>
  <si>
    <t>97-524</t>
  </si>
  <si>
    <t>ul.Reymonta 79</t>
  </si>
  <si>
    <t>KOBIERZYCE</t>
  </si>
  <si>
    <t>896-130-80-68</t>
  </si>
  <si>
    <t>55-040</t>
  </si>
  <si>
    <t>Al.Pałacowa 1</t>
  </si>
  <si>
    <t>KOBIÓR</t>
  </si>
  <si>
    <t>638-179-18-16</t>
  </si>
  <si>
    <t>43-210</t>
  </si>
  <si>
    <t>ul.Kobiórska 5</t>
  </si>
  <si>
    <t>KOBYLA GÓRA</t>
  </si>
  <si>
    <t>63-507</t>
  </si>
  <si>
    <t>Pl.Wiosny Ludów 1</t>
  </si>
  <si>
    <t>KOBYLANKA</t>
  </si>
  <si>
    <t>854-223-11-83</t>
  </si>
  <si>
    <t>73-108</t>
  </si>
  <si>
    <t>KOBYLIN</t>
  </si>
  <si>
    <t>621-169-33-97</t>
  </si>
  <si>
    <t>63-740</t>
  </si>
  <si>
    <t>Rynek im.J.Piłsudskiego</t>
  </si>
  <si>
    <t>KOBYLIN-BORZYMY</t>
  </si>
  <si>
    <t>722-161-28-86</t>
  </si>
  <si>
    <t>Kobylin-Borzymy</t>
  </si>
  <si>
    <t>18-204</t>
  </si>
  <si>
    <t>KOBYLNICA</t>
  </si>
  <si>
    <t>839-291-72-68</t>
  </si>
  <si>
    <t>76-251</t>
  </si>
  <si>
    <t>KOBYŁKA</t>
  </si>
  <si>
    <t>125-133-23-90</t>
  </si>
  <si>
    <t>ul.Wołomińska 1</t>
  </si>
  <si>
    <t>KOCHANOWICE</t>
  </si>
  <si>
    <t>575-186-51-05</t>
  </si>
  <si>
    <t>42-713</t>
  </si>
  <si>
    <t>ul.Wolności 5</t>
  </si>
  <si>
    <t>KOCIERZEW POŁUDNIOWY</t>
  </si>
  <si>
    <t>834-185-95-90</t>
  </si>
  <si>
    <t>99-414</t>
  </si>
  <si>
    <t>Kocierzew Południowy 83</t>
  </si>
  <si>
    <t>KOCK</t>
  </si>
  <si>
    <t>714-199-90-09</t>
  </si>
  <si>
    <t>21-150</t>
  </si>
  <si>
    <t>ul.Jana Pawła II 29</t>
  </si>
  <si>
    <t>KOCMYRZÓW-LUBORZYCA</t>
  </si>
  <si>
    <t>682-160-56-58</t>
  </si>
  <si>
    <t>Luborzyca</t>
  </si>
  <si>
    <t>32-010</t>
  </si>
  <si>
    <t>ul. Jagiellońska 7</t>
  </si>
  <si>
    <t>KOCZAŁA</t>
  </si>
  <si>
    <t>843-152-79-34</t>
  </si>
  <si>
    <t>77-220</t>
  </si>
  <si>
    <t>ul.Człuchowska 27</t>
  </si>
  <si>
    <t>KODEŃ</t>
  </si>
  <si>
    <t>537-233-51-65</t>
  </si>
  <si>
    <t>21-509</t>
  </si>
  <si>
    <t>ul.1 Maja 20</t>
  </si>
  <si>
    <t>KODRĄB</t>
  </si>
  <si>
    <t>772-224-07-40</t>
  </si>
  <si>
    <t>97-512</t>
  </si>
  <si>
    <t>ul.Niepodległości 7</t>
  </si>
  <si>
    <t>KOLBUDY</t>
  </si>
  <si>
    <t>583-253-54-06</t>
  </si>
  <si>
    <t>83-050</t>
  </si>
  <si>
    <t>ul.Staromłyńska 1</t>
  </si>
  <si>
    <t>KOLBUSZOWA</t>
  </si>
  <si>
    <t>36-100</t>
  </si>
  <si>
    <t>ul.Obrońców Pokoju 21</t>
  </si>
  <si>
    <t>kolbuszowski</t>
  </si>
  <si>
    <t>814-157-36-82</t>
  </si>
  <si>
    <t>kolneński</t>
  </si>
  <si>
    <t>291-022-51-22</t>
  </si>
  <si>
    <t>KOLNO</t>
  </si>
  <si>
    <t>18-500</t>
  </si>
  <si>
    <t>ul. 11 listopada 1</t>
  </si>
  <si>
    <t>291-022-52-34</t>
  </si>
  <si>
    <t>UL. WOJSKA POLSKIEGO 20</t>
  </si>
  <si>
    <t>291-018-81-19</t>
  </si>
  <si>
    <t>ul.Wojska Polskiego 20</t>
  </si>
  <si>
    <t>742-102-84-59</t>
  </si>
  <si>
    <t>Kolno 33</t>
  </si>
  <si>
    <t>KOLONOWSKIE</t>
  </si>
  <si>
    <t>756-188-10-13</t>
  </si>
  <si>
    <t>47-110</t>
  </si>
  <si>
    <t>ul. Ks. Czerwionki 39</t>
  </si>
  <si>
    <t>kolski</t>
  </si>
  <si>
    <t>666-666-66-66</t>
  </si>
  <si>
    <t>Koło</t>
  </si>
  <si>
    <t>62-600</t>
  </si>
  <si>
    <t>ul.Sienkiewicza 21/23</t>
  </si>
  <si>
    <t>KOLSKO</t>
  </si>
  <si>
    <t>925-196-03-57</t>
  </si>
  <si>
    <t>67-415</t>
  </si>
  <si>
    <t>ul.Piastowska 12</t>
  </si>
  <si>
    <t>KOLUSZKI</t>
  </si>
  <si>
    <t>728-247-17-53</t>
  </si>
  <si>
    <t>95-040</t>
  </si>
  <si>
    <t>ul.11 Listopada 65</t>
  </si>
  <si>
    <t>KOŁACZKOWO</t>
  </si>
  <si>
    <t>789-146-96-17</t>
  </si>
  <si>
    <t>62-306</t>
  </si>
  <si>
    <t>Plac Władysława Reymonta 3</t>
  </si>
  <si>
    <t>KOŁACZYCE</t>
  </si>
  <si>
    <t>38-213</t>
  </si>
  <si>
    <t>KOŁAKI KOŚCIELNE</t>
  </si>
  <si>
    <t>723-112-04-17</t>
  </si>
  <si>
    <t>18-315</t>
  </si>
  <si>
    <t>ul.Kościelna 11</t>
  </si>
  <si>
    <t>KOŁBASKOWO</t>
  </si>
  <si>
    <t>851-290-83-33</t>
  </si>
  <si>
    <t>72-001</t>
  </si>
  <si>
    <t>Kołbaskowo 106</t>
  </si>
  <si>
    <t>KOŁBIEL</t>
  </si>
  <si>
    <t>532-188-46-08</t>
  </si>
  <si>
    <t>KOŁCZYGŁOWY</t>
  </si>
  <si>
    <t>77-140</t>
  </si>
  <si>
    <t>ul.Słupska 56</t>
  </si>
  <si>
    <t>KOŁO</t>
  </si>
  <si>
    <t>666-126-52-30</t>
  </si>
  <si>
    <t>ul.Sienkiewicza 21/ 23</t>
  </si>
  <si>
    <t>666-127-64-81</t>
  </si>
  <si>
    <t>KOŁOBRZEG</t>
  </si>
  <si>
    <t>671-169-85-41</t>
  </si>
  <si>
    <t>78-100</t>
  </si>
  <si>
    <t>ul.Ratuszowa 13</t>
  </si>
  <si>
    <t>671-178-74-63</t>
  </si>
  <si>
    <t>ul.Trzebiatowska 48a</t>
  </si>
  <si>
    <t>kołobrzeski</t>
  </si>
  <si>
    <t>671-172-69-29</t>
  </si>
  <si>
    <t>pl.Ratuszowy 1</t>
  </si>
  <si>
    <t>KOMAŃCZA</t>
  </si>
  <si>
    <t>687-146-38-87</t>
  </si>
  <si>
    <t>38-543</t>
  </si>
  <si>
    <t>Komańcza 166</t>
  </si>
  <si>
    <t>KOMARÓWKA PODLASKA</t>
  </si>
  <si>
    <t>538-185-02-34</t>
  </si>
  <si>
    <t>21-311</t>
  </si>
  <si>
    <t>ul.Krótka 7</t>
  </si>
  <si>
    <t>KOMARÓW-OSADA</t>
  </si>
  <si>
    <t>22-435</t>
  </si>
  <si>
    <t>KOMORNIKI</t>
  </si>
  <si>
    <t>777-314-02-50</t>
  </si>
  <si>
    <t>62-052</t>
  </si>
  <si>
    <t>ul.Stawna 1</t>
  </si>
  <si>
    <t>KOMPRACHCICE</t>
  </si>
  <si>
    <t>46-070</t>
  </si>
  <si>
    <t>Komunalny Związek Celowy "Sigpoz"</t>
  </si>
  <si>
    <t>326201Z</t>
  </si>
  <si>
    <t>Komunalny Związek Celowy Gmin Pomorza Zachodniego "Pomerania"</t>
  </si>
  <si>
    <t>Komunalny Związek Gmin "Dolina Redy i Chylonki"</t>
  </si>
  <si>
    <t>226201Z</t>
  </si>
  <si>
    <t>Komunalny Związek Gmin Regionu Leszczyńskiego</t>
  </si>
  <si>
    <t>306300Z</t>
  </si>
  <si>
    <t>697-230-72-03</t>
  </si>
  <si>
    <t>Leszno</t>
  </si>
  <si>
    <t>64-100</t>
  </si>
  <si>
    <t>ul. 17 Stycznia 90</t>
  </si>
  <si>
    <t>Komunalny Związek Wodno-Ściekowy</t>
  </si>
  <si>
    <t>160101Z</t>
  </si>
  <si>
    <t>KONARZYNY</t>
  </si>
  <si>
    <t>555-193-53-50</t>
  </si>
  <si>
    <t>89-607</t>
  </si>
  <si>
    <t>ul.Szkolna 7</t>
  </si>
  <si>
    <t>KONDRATOWICE</t>
  </si>
  <si>
    <t>914-146-38-53</t>
  </si>
  <si>
    <t>57-150</t>
  </si>
  <si>
    <t>KONECK</t>
  </si>
  <si>
    <t>891-155-52-50</t>
  </si>
  <si>
    <t>87-702</t>
  </si>
  <si>
    <t>Koneck 30</t>
  </si>
  <si>
    <t>konecki</t>
  </si>
  <si>
    <t>658-195-56-36</t>
  </si>
  <si>
    <t>KOŃSKIE</t>
  </si>
  <si>
    <t>26-200</t>
  </si>
  <si>
    <t>ul.Stanisława Staszica 2</t>
  </si>
  <si>
    <t>KONIECPOL</t>
  </si>
  <si>
    <t>949-218-95-67</t>
  </si>
  <si>
    <t>42-230</t>
  </si>
  <si>
    <t>ul.Chrząstowska 6A</t>
  </si>
  <si>
    <t>Konin</t>
  </si>
  <si>
    <t>665-289-98-34</t>
  </si>
  <si>
    <t>KONIN</t>
  </si>
  <si>
    <t>62-500</t>
  </si>
  <si>
    <t>koniński</t>
  </si>
  <si>
    <t>665-290-61-78</t>
  </si>
  <si>
    <t>62-510</t>
  </si>
  <si>
    <t>Al.1 Maja 9</t>
  </si>
  <si>
    <t>KONIUSZA</t>
  </si>
  <si>
    <t>682-177-35-80</t>
  </si>
  <si>
    <t>32-104</t>
  </si>
  <si>
    <t>Koniusza 55</t>
  </si>
  <si>
    <t>KONOPISKA</t>
  </si>
  <si>
    <t>573-133-75-50</t>
  </si>
  <si>
    <t>42-274</t>
  </si>
  <si>
    <t>ul.Lipowa 5</t>
  </si>
  <si>
    <t>KONOPNICA</t>
  </si>
  <si>
    <t>713-287-74-88</t>
  </si>
  <si>
    <t>MOTYCZ</t>
  </si>
  <si>
    <t>21-030</t>
  </si>
  <si>
    <t>KOZUBSZCZYZNA 127</t>
  </si>
  <si>
    <t>832-196-10-55</t>
  </si>
  <si>
    <t>98-313</t>
  </si>
  <si>
    <t>KONSTANCIN-JEZIORNA</t>
  </si>
  <si>
    <t>123-121-74-38</t>
  </si>
  <si>
    <t>ul.Piaseczyńska 77</t>
  </si>
  <si>
    <t>KONSTANTYNÓW</t>
  </si>
  <si>
    <t>537-157-84-57</t>
  </si>
  <si>
    <t>21-543</t>
  </si>
  <si>
    <t>ul.Kard. Wyszyńskiego 2</t>
  </si>
  <si>
    <t>KONSTANTYNÓW ŁÓDZKI</t>
  </si>
  <si>
    <t>727-002-21-56</t>
  </si>
  <si>
    <t>95-050</t>
  </si>
  <si>
    <t>ul.Zgierska 2</t>
  </si>
  <si>
    <t>658-187-28-38</t>
  </si>
  <si>
    <t>KOŃSKOWOLA</t>
  </si>
  <si>
    <t>716-267-13-89</t>
  </si>
  <si>
    <t>24-130</t>
  </si>
  <si>
    <t>ul.Pożowska 3a</t>
  </si>
  <si>
    <t>KOPRZYWNICA</t>
  </si>
  <si>
    <t>864-179-27-37</t>
  </si>
  <si>
    <t>27-660</t>
  </si>
  <si>
    <t>ul.11 Listopada 88</t>
  </si>
  <si>
    <t>KORCZEW</t>
  </si>
  <si>
    <t>ul.Ks. Brzóski 20a</t>
  </si>
  <si>
    <t>KORCZYNA</t>
  </si>
  <si>
    <t>684-237-68-26</t>
  </si>
  <si>
    <t>38-420</t>
  </si>
  <si>
    <t>ul. Rynek 18a</t>
  </si>
  <si>
    <t>KORFANTÓW</t>
  </si>
  <si>
    <t>753-238-27-09</t>
  </si>
  <si>
    <t>48-317</t>
  </si>
  <si>
    <t>ul.Rynek 4</t>
  </si>
  <si>
    <t>KORNOWAC</t>
  </si>
  <si>
    <t>639-197-97-57</t>
  </si>
  <si>
    <t>44-285</t>
  </si>
  <si>
    <t>ul.Raciborska 48</t>
  </si>
  <si>
    <t>KORONOWO</t>
  </si>
  <si>
    <t>967-001-43-97</t>
  </si>
  <si>
    <t>Koronowo</t>
  </si>
  <si>
    <t>86-010</t>
  </si>
  <si>
    <t>Pl. Zwycięstwa 1</t>
  </si>
  <si>
    <t>KORSZE</t>
  </si>
  <si>
    <t>742-100-11-99</t>
  </si>
  <si>
    <t>ul. Mickiewicza 13</t>
  </si>
  <si>
    <t>KORYCIN</t>
  </si>
  <si>
    <t>545-100-23-86</t>
  </si>
  <si>
    <t>16-140</t>
  </si>
  <si>
    <t>ul.Knyszyńska 2A</t>
  </si>
  <si>
    <t>KORYTNICA</t>
  </si>
  <si>
    <t>824-172-71-62</t>
  </si>
  <si>
    <t>Korytnica</t>
  </si>
  <si>
    <t>KORZENNA</t>
  </si>
  <si>
    <t>734-237-77-92</t>
  </si>
  <si>
    <t>33-322</t>
  </si>
  <si>
    <t>Korzenna 325</t>
  </si>
  <si>
    <t>KOSAKOWO</t>
  </si>
  <si>
    <t>586-102-37-61</t>
  </si>
  <si>
    <t>81-198</t>
  </si>
  <si>
    <t>ul.Żeromskiego 69</t>
  </si>
  <si>
    <t>KOSÓW LACKI</t>
  </si>
  <si>
    <t>KOSTOMŁOTY</t>
  </si>
  <si>
    <t>913-150-15-98</t>
  </si>
  <si>
    <t>55-311</t>
  </si>
  <si>
    <t>ul.Ślężna 2</t>
  </si>
  <si>
    <t>KOSTRZYN</t>
  </si>
  <si>
    <t>777-311-43-47</t>
  </si>
  <si>
    <t>62-025</t>
  </si>
  <si>
    <t>KOSTRZYN nad Odrą</t>
  </si>
  <si>
    <t>599-277-13-28</t>
  </si>
  <si>
    <t>KOSTRZYN NAD ODRĄ</t>
  </si>
  <si>
    <t>66-470</t>
  </si>
  <si>
    <t>ul. Graniczna 2</t>
  </si>
  <si>
    <t>Koszalin</t>
  </si>
  <si>
    <t>KOSZALIN</t>
  </si>
  <si>
    <t>75-007</t>
  </si>
  <si>
    <t>ul.Rynek Staromiejski 6/7</t>
  </si>
  <si>
    <t>koszaliński</t>
  </si>
  <si>
    <t>75-620</t>
  </si>
  <si>
    <t>ul.Racławicka 13</t>
  </si>
  <si>
    <t>KOSZARAWA</t>
  </si>
  <si>
    <t>553-171-23-22</t>
  </si>
  <si>
    <t>34-332</t>
  </si>
  <si>
    <t>Koszarawa 17</t>
  </si>
  <si>
    <t>KOSZĘCIN</t>
  </si>
  <si>
    <t>575-186-51-11</t>
  </si>
  <si>
    <t>42-286</t>
  </si>
  <si>
    <t>ul.Powstańców 10</t>
  </si>
  <si>
    <t>KOSZYCE</t>
  </si>
  <si>
    <t>682-160-66-46</t>
  </si>
  <si>
    <t>32-130</t>
  </si>
  <si>
    <t>ul.Elżbiety Łokietkówny 14</t>
  </si>
  <si>
    <t>KOŚCIAN</t>
  </si>
  <si>
    <t>698-000-99-86</t>
  </si>
  <si>
    <t>64-000</t>
  </si>
  <si>
    <t>Al.Kościuszki 22</t>
  </si>
  <si>
    <t>698-172-24-85</t>
  </si>
  <si>
    <t>ul. Młyńska 15</t>
  </si>
  <si>
    <t>kościański</t>
  </si>
  <si>
    <t>698-180-00-67</t>
  </si>
  <si>
    <t>al.Kościuszki 22</t>
  </si>
  <si>
    <t>KOŚCIELEC</t>
  </si>
  <si>
    <t>666-200-46-32</t>
  </si>
  <si>
    <t>62-604</t>
  </si>
  <si>
    <t>ul. Turecka 7/3</t>
  </si>
  <si>
    <t>KOŚCIELISKO</t>
  </si>
  <si>
    <t>736-107-49-92</t>
  </si>
  <si>
    <t>34-511</t>
  </si>
  <si>
    <t>ul. Nędzy-Kubińca 101</t>
  </si>
  <si>
    <t>kościerski</t>
  </si>
  <si>
    <t>591-147-30-65</t>
  </si>
  <si>
    <t>KOŚCIERZYNA</t>
  </si>
  <si>
    <t>83-400</t>
  </si>
  <si>
    <t>ul.3-go Maja 9C</t>
  </si>
  <si>
    <t>591-156-63-70</t>
  </si>
  <si>
    <t>ul.3-go Maja 9</t>
  </si>
  <si>
    <t>591-156-84-98</t>
  </si>
  <si>
    <t>ul.Strzelecka 9</t>
  </si>
  <si>
    <t>KOTLA</t>
  </si>
  <si>
    <t>693-194-05-47</t>
  </si>
  <si>
    <t>67-240</t>
  </si>
  <si>
    <t>ul. Głogowska 93</t>
  </si>
  <si>
    <t>KOTLIN</t>
  </si>
  <si>
    <t>617-209-92-75</t>
  </si>
  <si>
    <t>63-220</t>
  </si>
  <si>
    <t>ul.Powstańców Wielkopolskich 3</t>
  </si>
  <si>
    <t>KOTUŃ</t>
  </si>
  <si>
    <t>821-239-40-19</t>
  </si>
  <si>
    <t>ul.Siedlecka 56 c</t>
  </si>
  <si>
    <t>KOWAL</t>
  </si>
  <si>
    <t>888-308-97-57</t>
  </si>
  <si>
    <t>87-820</t>
  </si>
  <si>
    <t>ul. Piwna 33</t>
  </si>
  <si>
    <t>888-304-58-89</t>
  </si>
  <si>
    <t>ul.Piwna 24</t>
  </si>
  <si>
    <t>KOWALA</t>
  </si>
  <si>
    <t>948-237-13-07</t>
  </si>
  <si>
    <t>Kowala-Stępocina</t>
  </si>
  <si>
    <t>26-624</t>
  </si>
  <si>
    <t>ul. Marii Walewskiej 7</t>
  </si>
  <si>
    <t>KOWALE OLECKIE</t>
  </si>
  <si>
    <t>847-100-14-40</t>
  </si>
  <si>
    <t>19-420</t>
  </si>
  <si>
    <t>ul.Kościuszki 44</t>
  </si>
  <si>
    <t>KOWALEWO POMORSKIE</t>
  </si>
  <si>
    <t>503-002-21-96</t>
  </si>
  <si>
    <t>87-410</t>
  </si>
  <si>
    <t>Konopnickiej 13</t>
  </si>
  <si>
    <t>KOWARY</t>
  </si>
  <si>
    <t>611-000-49-82</t>
  </si>
  <si>
    <t>Kowary</t>
  </si>
  <si>
    <t>58-530</t>
  </si>
  <si>
    <t>1 Maja 1a</t>
  </si>
  <si>
    <t>KOWIESY</t>
  </si>
  <si>
    <t>836-183-24-18</t>
  </si>
  <si>
    <t>96-111</t>
  </si>
  <si>
    <t>Kowiesy 85</t>
  </si>
  <si>
    <t>KOZIEGŁOWY</t>
  </si>
  <si>
    <t>577-195-23-10</t>
  </si>
  <si>
    <t xml:space="preserve">Koziegłowy </t>
  </si>
  <si>
    <t>42-350</t>
  </si>
  <si>
    <t>Pl.Moniuszki 14</t>
  </si>
  <si>
    <t>KOZIELICE</t>
  </si>
  <si>
    <t>853-145-74-00</t>
  </si>
  <si>
    <t>Kozielice</t>
  </si>
  <si>
    <t>74-204</t>
  </si>
  <si>
    <t>Kozielice 74</t>
  </si>
  <si>
    <t>KOZIENICE</t>
  </si>
  <si>
    <t>812-182-82-16</t>
  </si>
  <si>
    <t>26-900</t>
  </si>
  <si>
    <t>ul. Parkowa 5</t>
  </si>
  <si>
    <t>kozienicki</t>
  </si>
  <si>
    <t>812-167-80-30</t>
  </si>
  <si>
    <t>ul.Kochanowskiego 28</t>
  </si>
  <si>
    <t>KOZŁOWO</t>
  </si>
  <si>
    <t>745-113-52-72</t>
  </si>
  <si>
    <t>Kozłowo</t>
  </si>
  <si>
    <t>13-124</t>
  </si>
  <si>
    <t>ul. Mazurska 3</t>
  </si>
  <si>
    <t>KOZŁÓW</t>
  </si>
  <si>
    <t>659-117-40-01</t>
  </si>
  <si>
    <t>32-241</t>
  </si>
  <si>
    <t>Kozłów 60</t>
  </si>
  <si>
    <t>KOZY</t>
  </si>
  <si>
    <t>937-155-18-45</t>
  </si>
  <si>
    <t>43-340</t>
  </si>
  <si>
    <t>ul.Krakowska 4</t>
  </si>
  <si>
    <t>KOŹMIN WIELKOPOLSKI</t>
  </si>
  <si>
    <t>621-169-34-40</t>
  </si>
  <si>
    <t>63-720</t>
  </si>
  <si>
    <t>ul.Stary Rynek 11</t>
  </si>
  <si>
    <t>KOŹMINEK</t>
  </si>
  <si>
    <t>968-086-87-87</t>
  </si>
  <si>
    <t>62-840</t>
  </si>
  <si>
    <t>ul. Kościuszki 7</t>
  </si>
  <si>
    <t>KOŻUCHÓW</t>
  </si>
  <si>
    <t>925-001-48-35</t>
  </si>
  <si>
    <t>67-120</t>
  </si>
  <si>
    <t>Rynek 1A</t>
  </si>
  <si>
    <t>KÓRNIK</t>
  </si>
  <si>
    <t>777-271-76-06</t>
  </si>
  <si>
    <t>62-035</t>
  </si>
  <si>
    <t>Plac Niepodległości 1</t>
  </si>
  <si>
    <t>KRAJENKA</t>
  </si>
  <si>
    <t>767-159-68-39</t>
  </si>
  <si>
    <t>77-430</t>
  </si>
  <si>
    <t>ul.Szkolna 17</t>
  </si>
  <si>
    <t>krakowski</t>
  </si>
  <si>
    <t>KRAKÓW</t>
  </si>
  <si>
    <t>30-037</t>
  </si>
  <si>
    <t>al.Słowackiego 20</t>
  </si>
  <si>
    <t>Kraków</t>
  </si>
  <si>
    <t>31-004</t>
  </si>
  <si>
    <t>Pl.Wszystkich Świętych 3-4</t>
  </si>
  <si>
    <t>KRAMSK</t>
  </si>
  <si>
    <t>665-227-81-96</t>
  </si>
  <si>
    <t>62-511</t>
  </si>
  <si>
    <t>ul.Chopina 12</t>
  </si>
  <si>
    <t>KRAPKOWICE</t>
  </si>
  <si>
    <t>199-001-29-87</t>
  </si>
  <si>
    <t>47-303</t>
  </si>
  <si>
    <t>ul.3 Maja 17</t>
  </si>
  <si>
    <t>krapkowicki</t>
  </si>
  <si>
    <t>199-011-16-72</t>
  </si>
  <si>
    <t>Krapkowice</t>
  </si>
  <si>
    <t>ul. Kilińskiego 1</t>
  </si>
  <si>
    <t>KRASICZYN</t>
  </si>
  <si>
    <t>795-230-63-13</t>
  </si>
  <si>
    <t>37-741</t>
  </si>
  <si>
    <t>Krasiczyn 177</t>
  </si>
  <si>
    <t>KRASNE</t>
  </si>
  <si>
    <t>ul. Adama Mickiewicza 23</t>
  </si>
  <si>
    <t>36-007</t>
  </si>
  <si>
    <t>Krasne 121</t>
  </si>
  <si>
    <t>KRASNOBRÓD</t>
  </si>
  <si>
    <t>922-272-05-50</t>
  </si>
  <si>
    <t>22-440</t>
  </si>
  <si>
    <t>ul.3 Maja 36</t>
  </si>
  <si>
    <t>KRASNOPOL</t>
  </si>
  <si>
    <t>844-108-32-61</t>
  </si>
  <si>
    <t>16-503</t>
  </si>
  <si>
    <t>ul.Wojska Polskiego 4</t>
  </si>
  <si>
    <t>KRASNOSIELC</t>
  </si>
  <si>
    <t>757-142-03-83</t>
  </si>
  <si>
    <t>ul.Rynek 40</t>
  </si>
  <si>
    <t>krasnostawski</t>
  </si>
  <si>
    <t>KRASNYSTAW</t>
  </si>
  <si>
    <t>22-300</t>
  </si>
  <si>
    <t>ul.Sobieskiego 3</t>
  </si>
  <si>
    <t>564-100-09-24</t>
  </si>
  <si>
    <t>PL.3 Maja 29</t>
  </si>
  <si>
    <t>564-166-98-34</t>
  </si>
  <si>
    <t>ul.M.Konopnickiej 4</t>
  </si>
  <si>
    <t>KRASOCIN</t>
  </si>
  <si>
    <t>609-000-36-36</t>
  </si>
  <si>
    <t>29-105</t>
  </si>
  <si>
    <t>ul.Macierzy Szkolnej 1</t>
  </si>
  <si>
    <t>KRASZEWICE</t>
  </si>
  <si>
    <t>514-025-53-17</t>
  </si>
  <si>
    <t>63-522</t>
  </si>
  <si>
    <t>ul. Wieluńska 53, 63-522 Kraszewice</t>
  </si>
  <si>
    <t>kraśnicki</t>
  </si>
  <si>
    <t>KRAŚNIK</t>
  </si>
  <si>
    <t>23-210</t>
  </si>
  <si>
    <t>KRAŚNICZYN</t>
  </si>
  <si>
    <t>564-167-14-69</t>
  </si>
  <si>
    <t>22-310</t>
  </si>
  <si>
    <t>715-177-80-14</t>
  </si>
  <si>
    <t>23-200</t>
  </si>
  <si>
    <t>ul.Kościuszki 24</t>
  </si>
  <si>
    <t>715-190-70-32</t>
  </si>
  <si>
    <t>ul.Lubelska 84</t>
  </si>
  <si>
    <t>KREMPNA</t>
  </si>
  <si>
    <t>685-100-48-34</t>
  </si>
  <si>
    <t>38-232</t>
  </si>
  <si>
    <t>Krempna 85</t>
  </si>
  <si>
    <t>KROBIA</t>
  </si>
  <si>
    <t>696-174-90-38</t>
  </si>
  <si>
    <t>63-840</t>
  </si>
  <si>
    <t>KROCZYCE</t>
  </si>
  <si>
    <t>649-228-95-05</t>
  </si>
  <si>
    <t>Kroczyce</t>
  </si>
  <si>
    <t>42-425</t>
  </si>
  <si>
    <t>ul. Batalionów Chłopskich 29</t>
  </si>
  <si>
    <t>KROKOWA</t>
  </si>
  <si>
    <t>587-158-20-54</t>
  </si>
  <si>
    <t>84-110</t>
  </si>
  <si>
    <t>ul.Żarnowiecka 29</t>
  </si>
  <si>
    <t>Krosno</t>
  </si>
  <si>
    <t>684-001-37-98</t>
  </si>
  <si>
    <t>38-400</t>
  </si>
  <si>
    <t>ul.Lwowska 28a</t>
  </si>
  <si>
    <t>KROSNO ODRZAŃSKIE</t>
  </si>
  <si>
    <t>926-100-06-01</t>
  </si>
  <si>
    <t>66-600</t>
  </si>
  <si>
    <t>ul.Parkowa 1</t>
  </si>
  <si>
    <t>KROŚCIENKO NAD DUNAJCEM</t>
  </si>
  <si>
    <t>735-284-97-61</t>
  </si>
  <si>
    <t>34-450</t>
  </si>
  <si>
    <t>Rynek 35</t>
  </si>
  <si>
    <t>KROŚCIENKO WYŻNE</t>
  </si>
  <si>
    <t>684-238-42-57</t>
  </si>
  <si>
    <t>38-422</t>
  </si>
  <si>
    <t>ul.Południowa 9</t>
  </si>
  <si>
    <t>KROŚNICE</t>
  </si>
  <si>
    <t>916-130-46-84</t>
  </si>
  <si>
    <t>56-320</t>
  </si>
  <si>
    <t>ul.Sportowa 4</t>
  </si>
  <si>
    <t>krośnieński</t>
  </si>
  <si>
    <t>926-147-69-24</t>
  </si>
  <si>
    <t>Krosno Odrzańskie</t>
  </si>
  <si>
    <t>ul.Piastów 10 B</t>
  </si>
  <si>
    <t>684-237-79-32</t>
  </si>
  <si>
    <t>KROSNO</t>
  </si>
  <si>
    <t>ul.Bieszczadzka 1</t>
  </si>
  <si>
    <t>Krośnieński Związek Powiatowo-Gminny</t>
  </si>
  <si>
    <t>080206Z</t>
  </si>
  <si>
    <t>926-167-60-72</t>
  </si>
  <si>
    <t>ul. Piastów 10B</t>
  </si>
  <si>
    <t>KROŚNIEWICE</t>
  </si>
  <si>
    <t>775-240-70-09</t>
  </si>
  <si>
    <t>99-340</t>
  </si>
  <si>
    <t>ul.Poznańska 5</t>
  </si>
  <si>
    <t>KROTOSZYCE</t>
  </si>
  <si>
    <t>691-107-42-07</t>
  </si>
  <si>
    <t>59-223</t>
  </si>
  <si>
    <t>ul. Piastowska 46</t>
  </si>
  <si>
    <t>KROTOSZYN</t>
  </si>
  <si>
    <t>621-169-34-28</t>
  </si>
  <si>
    <t>63-700</t>
  </si>
  <si>
    <t>ul.Kołłątaja 7</t>
  </si>
  <si>
    <t>krotoszyński</t>
  </si>
  <si>
    <t>621-169-40-66</t>
  </si>
  <si>
    <t>ul.56 Pułku Piech.Wlkp 10</t>
  </si>
  <si>
    <t>KRUKLANKI</t>
  </si>
  <si>
    <t>845-109-36-28</t>
  </si>
  <si>
    <t>ul.22 Lipca 10</t>
  </si>
  <si>
    <t>KRUPSKI MŁYN</t>
  </si>
  <si>
    <t>645-251-10-21</t>
  </si>
  <si>
    <t>Krupski Młyn</t>
  </si>
  <si>
    <t>42-693</t>
  </si>
  <si>
    <t>Krasickiego 9</t>
  </si>
  <si>
    <t>KRUSZWICA</t>
  </si>
  <si>
    <t>556-275-12-34</t>
  </si>
  <si>
    <t>88-150</t>
  </si>
  <si>
    <t>ul.Nadgoplańska 4</t>
  </si>
  <si>
    <t>KRUSZYNA</t>
  </si>
  <si>
    <t>949-216-70-11</t>
  </si>
  <si>
    <t>42-282</t>
  </si>
  <si>
    <t>ul.Kmicica 5</t>
  </si>
  <si>
    <t>KRYNICA MORSKA</t>
  </si>
  <si>
    <t>578-001-79-40</t>
  </si>
  <si>
    <t>82-120</t>
  </si>
  <si>
    <t>ul.Górników 15</t>
  </si>
  <si>
    <t>KRYNICA-ZDRÓJ</t>
  </si>
  <si>
    <t>734-100-54-91</t>
  </si>
  <si>
    <t>33-380</t>
  </si>
  <si>
    <t>ul.Kraszewskiego 7</t>
  </si>
  <si>
    <t>KRYNICE</t>
  </si>
  <si>
    <t>921-198-73-09</t>
  </si>
  <si>
    <t>Krynice</t>
  </si>
  <si>
    <t>22-610</t>
  </si>
  <si>
    <t>Krynice 1</t>
  </si>
  <si>
    <t>KRYNKI</t>
  </si>
  <si>
    <t>Krynki</t>
  </si>
  <si>
    <t>16-120</t>
  </si>
  <si>
    <t>ul. Garbarska 16</t>
  </si>
  <si>
    <t>KRYPNO</t>
  </si>
  <si>
    <t>546-109-31-43</t>
  </si>
  <si>
    <t>19-111</t>
  </si>
  <si>
    <t>Krypno Kościelne 23b</t>
  </si>
  <si>
    <t>KRZANOWICE</t>
  </si>
  <si>
    <t>47-470</t>
  </si>
  <si>
    <t>ul.Morawska 5</t>
  </si>
  <si>
    <t>KRZCZONÓW</t>
  </si>
  <si>
    <t>713-287-99-49</t>
  </si>
  <si>
    <t>23-110</t>
  </si>
  <si>
    <t>ul.Spokojna 7</t>
  </si>
  <si>
    <t>KRZEMIENIEWO</t>
  </si>
  <si>
    <t>697-215-26-40</t>
  </si>
  <si>
    <t>64-120</t>
  </si>
  <si>
    <t>ul.Dworcowa 34</t>
  </si>
  <si>
    <t>KRZEPICE</t>
  </si>
  <si>
    <t>574-139-10-48</t>
  </si>
  <si>
    <t>42-160</t>
  </si>
  <si>
    <t>ul.Częstochowska 13</t>
  </si>
  <si>
    <t>KRZESZOWICE</t>
  </si>
  <si>
    <t>513-023-37-74</t>
  </si>
  <si>
    <t>32-065</t>
  </si>
  <si>
    <t>ul. Grunwaldzka 4</t>
  </si>
  <si>
    <t>KRZESZÓW</t>
  </si>
  <si>
    <t>602-000-96-97</t>
  </si>
  <si>
    <t>37-418</t>
  </si>
  <si>
    <t>KRZESZYCE</t>
  </si>
  <si>
    <t>598-000-63-90</t>
  </si>
  <si>
    <t>66-435</t>
  </si>
  <si>
    <t>ul.Skwierzyńska 16</t>
  </si>
  <si>
    <t>KRZĘCIN</t>
  </si>
  <si>
    <t>594-123-35-32</t>
  </si>
  <si>
    <t>73-231</t>
  </si>
  <si>
    <t>ul.Tylna 7</t>
  </si>
  <si>
    <t>KRZYKOSY</t>
  </si>
  <si>
    <t>786-129-46-85</t>
  </si>
  <si>
    <t>63-024</t>
  </si>
  <si>
    <t>ul.Główna 37</t>
  </si>
  <si>
    <t>KRZYMÓW</t>
  </si>
  <si>
    <t>665-273-70-20</t>
  </si>
  <si>
    <t>62-513</t>
  </si>
  <si>
    <t>ul.Kościelna 2</t>
  </si>
  <si>
    <t>KRZYNOWŁOGA MAŁA</t>
  </si>
  <si>
    <t>761-152-49-60</t>
  </si>
  <si>
    <t>ul.Kościelna 3</t>
  </si>
  <si>
    <t>KRZYWCZA</t>
  </si>
  <si>
    <t>795-230-63-07</t>
  </si>
  <si>
    <t>37-755</t>
  </si>
  <si>
    <t>Krzywcza 36</t>
  </si>
  <si>
    <t>KRZYWDA</t>
  </si>
  <si>
    <t>825-199-89-74</t>
  </si>
  <si>
    <t>21-470</t>
  </si>
  <si>
    <t>ul.Żelechowska 24 b</t>
  </si>
  <si>
    <t>KRZYWIŃ</t>
  </si>
  <si>
    <t>698-172-21-89</t>
  </si>
  <si>
    <t>64-010</t>
  </si>
  <si>
    <t>KRZYŻ WIELKOPOLSKI</t>
  </si>
  <si>
    <t>763-210-11-18</t>
  </si>
  <si>
    <t>64-761</t>
  </si>
  <si>
    <t>ul.Wojska Polskiego 14</t>
  </si>
  <si>
    <t>KRZYŻANOWICE</t>
  </si>
  <si>
    <t>639-170-57-35</t>
  </si>
  <si>
    <t>47-450</t>
  </si>
  <si>
    <t>ul.Główna 5</t>
  </si>
  <si>
    <t>KRZYŻANÓW</t>
  </si>
  <si>
    <t>775-240-61-74</t>
  </si>
  <si>
    <t>99-314</t>
  </si>
  <si>
    <t>KRZYŻANÓW 10</t>
  </si>
  <si>
    <t>KSAWERÓW</t>
  </si>
  <si>
    <t>731-191-12-33</t>
  </si>
  <si>
    <t>95-054</t>
  </si>
  <si>
    <t>ul.Kościuszki 3 h</t>
  </si>
  <si>
    <t>KSIĄŻ WIELKI</t>
  </si>
  <si>
    <t>659-118-69-61</t>
  </si>
  <si>
    <t>32-210</t>
  </si>
  <si>
    <t>ul.Warszawska 17</t>
  </si>
  <si>
    <t>KSIĄŻ WIELKOPOLSKI</t>
  </si>
  <si>
    <t>785-142-03-84</t>
  </si>
  <si>
    <t>63-130</t>
  </si>
  <si>
    <t>ul.Stacha Wichury 11a</t>
  </si>
  <si>
    <t>KSIĄŻKI</t>
  </si>
  <si>
    <t>878-175-18-33</t>
  </si>
  <si>
    <t>87-222</t>
  </si>
  <si>
    <t>ul.Bankowa 4</t>
  </si>
  <si>
    <t>KSIĘŻPOL</t>
  </si>
  <si>
    <t>918-110-88-39</t>
  </si>
  <si>
    <t>23-415</t>
  </si>
  <si>
    <t>ul.Biłgorajska 12</t>
  </si>
  <si>
    <t>KUCZBORK-OSADA</t>
  </si>
  <si>
    <t>511-026-80-25</t>
  </si>
  <si>
    <t>ul.Mickiewicza 7a</t>
  </si>
  <si>
    <t>KUDOWA-ZDRÓJ</t>
  </si>
  <si>
    <t>883-167-99-03</t>
  </si>
  <si>
    <t>KUDOWA ZDRÓJ</t>
  </si>
  <si>
    <t>57-350</t>
  </si>
  <si>
    <t>ul.Zdrojowa 24</t>
  </si>
  <si>
    <t>Kujawsko-Pałucki Związek Miast i Gmin z siedzibą w mieście Inowrocław</t>
  </si>
  <si>
    <t>040701Z</t>
  </si>
  <si>
    <t>kujawsko-pomorskie</t>
  </si>
  <si>
    <t>956-196-95-36</t>
  </si>
  <si>
    <t>Toruń</t>
  </si>
  <si>
    <t>87-100</t>
  </si>
  <si>
    <t>pl.Teatralny 2</t>
  </si>
  <si>
    <t>KULESZE KOŚCIELNE</t>
  </si>
  <si>
    <t>722-161-23-43</t>
  </si>
  <si>
    <t>18-208</t>
  </si>
  <si>
    <t>ul.Główna 6</t>
  </si>
  <si>
    <t>KUNICE</t>
  </si>
  <si>
    <t>691-214-60-15</t>
  </si>
  <si>
    <t>59-216</t>
  </si>
  <si>
    <t>ul.Gwarna 1</t>
  </si>
  <si>
    <t>KUNÓW</t>
  </si>
  <si>
    <t>661-215-99-82</t>
  </si>
  <si>
    <t>27-415</t>
  </si>
  <si>
    <t>ul.Warszawska 45b</t>
  </si>
  <si>
    <t>KURÓW</t>
  </si>
  <si>
    <t>716-107-27-58</t>
  </si>
  <si>
    <t>Kurów</t>
  </si>
  <si>
    <t>24-170</t>
  </si>
  <si>
    <t>ul.Lubelska 35</t>
  </si>
  <si>
    <t>KURYŁÓWKA</t>
  </si>
  <si>
    <t>816-130-66-13</t>
  </si>
  <si>
    <t>37-303</t>
  </si>
  <si>
    <t>Kuryłówka 527</t>
  </si>
  <si>
    <t>KURZĘTNIK</t>
  </si>
  <si>
    <t>877-100-26-85</t>
  </si>
  <si>
    <t>13-306</t>
  </si>
  <si>
    <t>ul.Grunwaldzka 39</t>
  </si>
  <si>
    <t>KUŚLIN</t>
  </si>
  <si>
    <t>788-191-67-30</t>
  </si>
  <si>
    <t>64-316</t>
  </si>
  <si>
    <t>ul.Emilii Szczanieckiej 4</t>
  </si>
  <si>
    <t>KUTNO</t>
  </si>
  <si>
    <t>775-240-61-22</t>
  </si>
  <si>
    <t>99-300</t>
  </si>
  <si>
    <t>ul.W.Witosa 1</t>
  </si>
  <si>
    <t>Pl.Piłsudskiego 18</t>
  </si>
  <si>
    <t>kutnowski</t>
  </si>
  <si>
    <t>775-258-80-40</t>
  </si>
  <si>
    <t>KUŹNIA RACIBORSKA</t>
  </si>
  <si>
    <t>47-420</t>
  </si>
  <si>
    <t>KUŹNICA</t>
  </si>
  <si>
    <t>545-173-25-06</t>
  </si>
  <si>
    <t>Kuźnica</t>
  </si>
  <si>
    <t>16-123</t>
  </si>
  <si>
    <t>ul. Plac Tysiąclecia PP 1</t>
  </si>
  <si>
    <t>KWIDZYN</t>
  </si>
  <si>
    <t>581-182-78-94</t>
  </si>
  <si>
    <t>82-500</t>
  </si>
  <si>
    <t>ul.Grudziądzka 30</t>
  </si>
  <si>
    <t>581-195-61-66</t>
  </si>
  <si>
    <t>ul.Warszawska 19</t>
  </si>
  <si>
    <t>kwidzyński</t>
  </si>
  <si>
    <t>ul.Kościuszki 29B</t>
  </si>
  <si>
    <t>KWILCZ</t>
  </si>
  <si>
    <t>787-172-89-03</t>
  </si>
  <si>
    <t>64-420</t>
  </si>
  <si>
    <t>ul.Kard. Wyszyńskiego 23</t>
  </si>
  <si>
    <t>LANCKORONA</t>
  </si>
  <si>
    <t>551-115-82-42</t>
  </si>
  <si>
    <t>34-143</t>
  </si>
  <si>
    <t>ul.Krakowska 8</t>
  </si>
  <si>
    <t>LASKOWA</t>
  </si>
  <si>
    <t>737-128-36-97</t>
  </si>
  <si>
    <t>34-602</t>
  </si>
  <si>
    <t>Laskowa 643</t>
  </si>
  <si>
    <t>LASOWICE WIELKIE</t>
  </si>
  <si>
    <t>751-168-30-21</t>
  </si>
  <si>
    <t>Lasowice Wielkie</t>
  </si>
  <si>
    <t>46-282</t>
  </si>
  <si>
    <t>Lasowice Wielkie 99A</t>
  </si>
  <si>
    <t>LASZKI</t>
  </si>
  <si>
    <t>792-106-97-86</t>
  </si>
  <si>
    <t>37-543</t>
  </si>
  <si>
    <t>Laszki 36</t>
  </si>
  <si>
    <t>LATOWICZ</t>
  </si>
  <si>
    <t>822-214-87-47</t>
  </si>
  <si>
    <t>LĄDEK</t>
  </si>
  <si>
    <t>62-406</t>
  </si>
  <si>
    <t>LĄDEK-ZDRÓJ</t>
  </si>
  <si>
    <t>881-100-16-64</t>
  </si>
  <si>
    <t>57-540</t>
  </si>
  <si>
    <t>ul. Rynek 31</t>
  </si>
  <si>
    <t>LEGIONOWO</t>
  </si>
  <si>
    <t>536-192-32-43</t>
  </si>
  <si>
    <t>ul.marsz.J.Piłsudskiego 41</t>
  </si>
  <si>
    <t>legionowski</t>
  </si>
  <si>
    <t>536-159-70-16</t>
  </si>
  <si>
    <t>ul.gen. Wł.Sikorskiego 11</t>
  </si>
  <si>
    <t>Legnica</t>
  </si>
  <si>
    <t>691-001-17-42</t>
  </si>
  <si>
    <t>LEGNICA</t>
  </si>
  <si>
    <t>59-220</t>
  </si>
  <si>
    <t>pl.Słowiański 8</t>
  </si>
  <si>
    <t>legnicki</t>
  </si>
  <si>
    <t>pl.Słowiański 1</t>
  </si>
  <si>
    <t>LEGNICKIE POLE</t>
  </si>
  <si>
    <t>691-127-60-75</t>
  </si>
  <si>
    <t>59-241</t>
  </si>
  <si>
    <t>ul. Dientzenhofera 1</t>
  </si>
  <si>
    <t>LELIS</t>
  </si>
  <si>
    <t>758-212-35-71</t>
  </si>
  <si>
    <t>ul.Szkolna 39</t>
  </si>
  <si>
    <t>LELKOWO</t>
  </si>
  <si>
    <t>582-156-09-61</t>
  </si>
  <si>
    <t>14-521</t>
  </si>
  <si>
    <t>Lelkowo 21</t>
  </si>
  <si>
    <t>LELÓW</t>
  </si>
  <si>
    <t>949-217-29-92</t>
  </si>
  <si>
    <t>42-235</t>
  </si>
  <si>
    <t>ul.Szczekocińska 18</t>
  </si>
  <si>
    <t>LEONCIN</t>
  </si>
  <si>
    <t>531-166-63-99</t>
  </si>
  <si>
    <t>Leoncin</t>
  </si>
  <si>
    <t>ul.Partyzantów 3</t>
  </si>
  <si>
    <t>leski</t>
  </si>
  <si>
    <t>688-124-45-72</t>
  </si>
  <si>
    <t>LESKO</t>
  </si>
  <si>
    <t>38-600</t>
  </si>
  <si>
    <t>688-124-50-92</t>
  </si>
  <si>
    <t>Parkowa 1</t>
  </si>
  <si>
    <t>leszczyński</t>
  </si>
  <si>
    <t>697-195-28-64</t>
  </si>
  <si>
    <t>LESZNO</t>
  </si>
  <si>
    <t>Pl. Kościuszki 4 B</t>
  </si>
  <si>
    <t>697-002-07-56</t>
  </si>
  <si>
    <t>ul.Karasia 15</t>
  </si>
  <si>
    <t>118-178-95-39</t>
  </si>
  <si>
    <t>ul.Wojska Polskiego 21</t>
  </si>
  <si>
    <t>LESZNOWOLA</t>
  </si>
  <si>
    <t>123-122-03-34</t>
  </si>
  <si>
    <t>ul.Gminna  60</t>
  </si>
  <si>
    <t>LEŚNA</t>
  </si>
  <si>
    <t>613-000-48-50</t>
  </si>
  <si>
    <t>59-820</t>
  </si>
  <si>
    <t>Rynek 19</t>
  </si>
  <si>
    <t>LEŚNA PODLASKA</t>
  </si>
  <si>
    <t>537-233-21-49</t>
  </si>
  <si>
    <t>21-542</t>
  </si>
  <si>
    <t>ul.Bialska 30</t>
  </si>
  <si>
    <t>LEŚNICA</t>
  </si>
  <si>
    <t>756-196-61-52</t>
  </si>
  <si>
    <t>47-150</t>
  </si>
  <si>
    <t>ul.1 Maja 9</t>
  </si>
  <si>
    <t>LEŚNIOWICE</t>
  </si>
  <si>
    <t>564-000-11-00</t>
  </si>
  <si>
    <t>22-122</t>
  </si>
  <si>
    <t>Leśniowice 21A</t>
  </si>
  <si>
    <t>LEWIN BRZESKI</t>
  </si>
  <si>
    <t>747-050-19-09</t>
  </si>
  <si>
    <t>49-340</t>
  </si>
  <si>
    <t>LEWIN KŁODZKI</t>
  </si>
  <si>
    <t>883-167-86-31</t>
  </si>
  <si>
    <t>57-343</t>
  </si>
  <si>
    <t>ul.Nad Potokiem 4</t>
  </si>
  <si>
    <t>LEŻAJSK</t>
  </si>
  <si>
    <t>816-159-39-43</t>
  </si>
  <si>
    <t>37-300</t>
  </si>
  <si>
    <t>ul.Opalińskiego 2</t>
  </si>
  <si>
    <t>816-167-30-10</t>
  </si>
  <si>
    <t>leżajski</t>
  </si>
  <si>
    <t>816-167-32-28</t>
  </si>
  <si>
    <t>ul.Kopernika 8</t>
  </si>
  <si>
    <t>LĘBORK</t>
  </si>
  <si>
    <t>841-162-20-90</t>
  </si>
  <si>
    <t>84-300</t>
  </si>
  <si>
    <t>ul.Armii Krajowej 14</t>
  </si>
  <si>
    <t>lęborski</t>
  </si>
  <si>
    <t>841-160-90-72</t>
  </si>
  <si>
    <t>ul.Czołgistów 5</t>
  </si>
  <si>
    <t>LĘDZINY</t>
  </si>
  <si>
    <t>646-103-05-97</t>
  </si>
  <si>
    <t>43-143</t>
  </si>
  <si>
    <t>ul.Lędzińska 55</t>
  </si>
  <si>
    <t>LGOTA WIELKA</t>
  </si>
  <si>
    <t>772-226-13-11</t>
  </si>
  <si>
    <t>97-565</t>
  </si>
  <si>
    <t>ul.Radomszczańska 60</t>
  </si>
  <si>
    <t>LIBIĄŻ</t>
  </si>
  <si>
    <t>628-178-46-79</t>
  </si>
  <si>
    <t>32-590</t>
  </si>
  <si>
    <t>ul.Działkowa 1</t>
  </si>
  <si>
    <t>LICHNOWY</t>
  </si>
  <si>
    <t>579-204-67-46</t>
  </si>
  <si>
    <t>82-224</t>
  </si>
  <si>
    <t>ul.Tczewska 6</t>
  </si>
  <si>
    <t>LIDZBARK</t>
  </si>
  <si>
    <t>571-162-96-63</t>
  </si>
  <si>
    <t>13-230</t>
  </si>
  <si>
    <t>ul.Sądowa 21</t>
  </si>
  <si>
    <t>LIDZBARK WARMIŃSKI</t>
  </si>
  <si>
    <t>743-197-57-09</t>
  </si>
  <si>
    <t>ul.Świętochowskiego 14</t>
  </si>
  <si>
    <t>743-186-27-15</t>
  </si>
  <si>
    <t>ul.Krasickiego 1</t>
  </si>
  <si>
    <t>lidzbarski</t>
  </si>
  <si>
    <t>743-186-30-86</t>
  </si>
  <si>
    <t>ul.Wyszyńskiego 37</t>
  </si>
  <si>
    <t>LIMANOWA</t>
  </si>
  <si>
    <t>737-100-45-91</t>
  </si>
  <si>
    <t>34-600</t>
  </si>
  <si>
    <t>ul.Jana Pawła II 9</t>
  </si>
  <si>
    <t>737-118-81-19</t>
  </si>
  <si>
    <t>ul. M.B.Bolesnej 18 B</t>
  </si>
  <si>
    <t>limanowski</t>
  </si>
  <si>
    <t>737-220-68-36</t>
  </si>
  <si>
    <t>Limanowa</t>
  </si>
  <si>
    <t>ul. Józefa Marka 9</t>
  </si>
  <si>
    <t>LINIA</t>
  </si>
  <si>
    <t>588-113-03-42</t>
  </si>
  <si>
    <t>84-223</t>
  </si>
  <si>
    <t>ul.Turystyczna 15</t>
  </si>
  <si>
    <t>LINIEWO</t>
  </si>
  <si>
    <t>591-156-75-01</t>
  </si>
  <si>
    <t>83-420</t>
  </si>
  <si>
    <t>ul.Dworcowa 3</t>
  </si>
  <si>
    <t>LIPCE REYMONTOWSKIE</t>
  </si>
  <si>
    <t>96-127</t>
  </si>
  <si>
    <t>ul.Lipce Reymontowskie 24</t>
  </si>
  <si>
    <t>LIPIANY</t>
  </si>
  <si>
    <t>853-145-65-18</t>
  </si>
  <si>
    <t>74-240</t>
  </si>
  <si>
    <t>LIPIE</t>
  </si>
  <si>
    <t>574-205-50-22</t>
  </si>
  <si>
    <t>42-165</t>
  </si>
  <si>
    <t>ul.Częstochowska 29</t>
  </si>
  <si>
    <t>LIPINKI</t>
  </si>
  <si>
    <t>685-164-80-81</t>
  </si>
  <si>
    <t>38-305</t>
  </si>
  <si>
    <t>Lipinki 53</t>
  </si>
  <si>
    <t>LIPINKI ŁUŻYCKIE</t>
  </si>
  <si>
    <t>928-193-03-32</t>
  </si>
  <si>
    <t>68-213</t>
  </si>
  <si>
    <t>LIPKA</t>
  </si>
  <si>
    <t>767-159-88-09</t>
  </si>
  <si>
    <t>Lipka</t>
  </si>
  <si>
    <t>77-420</t>
  </si>
  <si>
    <t>ul.Kościuszki 28</t>
  </si>
  <si>
    <t>LIPNICA</t>
  </si>
  <si>
    <t>842-166-35-12</t>
  </si>
  <si>
    <t>77-130</t>
  </si>
  <si>
    <t>ul.Słomińskiego 19</t>
  </si>
  <si>
    <t>LIPNICA MUROWANA</t>
  </si>
  <si>
    <t>868-102-12-88</t>
  </si>
  <si>
    <t xml:space="preserve">LIPNICA MUROWANA </t>
  </si>
  <si>
    <t>32-724</t>
  </si>
  <si>
    <t>LIPNICA MUROWANA 44</t>
  </si>
  <si>
    <t>LIPNICA WIELKA</t>
  </si>
  <si>
    <t>735-284-14-52</t>
  </si>
  <si>
    <t>34-483</t>
  </si>
  <si>
    <t>Lipnica Wielka 518</t>
  </si>
  <si>
    <t>LIPNIK</t>
  </si>
  <si>
    <t>863-109-22-86</t>
  </si>
  <si>
    <t>27-540</t>
  </si>
  <si>
    <t>Urząd Gminy w Lipniku</t>
  </si>
  <si>
    <t>LIPNO</t>
  </si>
  <si>
    <t>697-223-49-29</t>
  </si>
  <si>
    <t>64-111</t>
  </si>
  <si>
    <t>ul.Powstańców Wlkp. 9</t>
  </si>
  <si>
    <t>466-034-56-29</t>
  </si>
  <si>
    <t>Lipno</t>
  </si>
  <si>
    <t>87-600</t>
  </si>
  <si>
    <t>ul.Mickiewicza 29</t>
  </si>
  <si>
    <t>466-038-77-86</t>
  </si>
  <si>
    <t>Pl.Dekerta 8</t>
  </si>
  <si>
    <t>lipnowski</t>
  </si>
  <si>
    <t>466-014-25-99</t>
  </si>
  <si>
    <t>ul.Sierakowskiego 10B</t>
  </si>
  <si>
    <t>LIPOWA</t>
  </si>
  <si>
    <t>553-247-18-14</t>
  </si>
  <si>
    <t>34-324</t>
  </si>
  <si>
    <t>ul.Wiejska 44 ,Lipowa</t>
  </si>
  <si>
    <t>LIPOWIEC KOŚCIELNY</t>
  </si>
  <si>
    <t>569-176-00-28</t>
  </si>
  <si>
    <t>Lipowiec Kościelny 213</t>
  </si>
  <si>
    <t>LIPSK</t>
  </si>
  <si>
    <t>846-159-71-58</t>
  </si>
  <si>
    <t>16-315</t>
  </si>
  <si>
    <t>ul. Żłobikowskiego 4/2</t>
  </si>
  <si>
    <t>lipski</t>
  </si>
  <si>
    <t>509-005-49-52</t>
  </si>
  <si>
    <t>LIPSKO</t>
  </si>
  <si>
    <t>27-300</t>
  </si>
  <si>
    <t>509-006-61-74</t>
  </si>
  <si>
    <t>ul.1-go Maja 2</t>
  </si>
  <si>
    <t>LIPUSZ</t>
  </si>
  <si>
    <t>83-424</t>
  </si>
  <si>
    <t>ul.Wybickiego 27</t>
  </si>
  <si>
    <t>LISEWO</t>
  </si>
  <si>
    <t>875-148-83-60</t>
  </si>
  <si>
    <t>86-230</t>
  </si>
  <si>
    <t>ul.Chełmińska 2</t>
  </si>
  <si>
    <t>LISIA GÓRA</t>
  </si>
  <si>
    <t>993-065-86-61</t>
  </si>
  <si>
    <t>33-140</t>
  </si>
  <si>
    <t>LISKÓW</t>
  </si>
  <si>
    <t>968-085-74-99</t>
  </si>
  <si>
    <t>Lisków</t>
  </si>
  <si>
    <t>62-850</t>
  </si>
  <si>
    <t>ul. Ks.W.Blizińskiego 56</t>
  </si>
  <si>
    <t>LISZKI</t>
  </si>
  <si>
    <t>944-224-31-29</t>
  </si>
  <si>
    <t>32-060</t>
  </si>
  <si>
    <t>Mały Rynek 2</t>
  </si>
  <si>
    <t>LIW</t>
  </si>
  <si>
    <t>824-170-97-09</t>
  </si>
  <si>
    <t>WĘGRÓW</t>
  </si>
  <si>
    <t>ul. Mickiewicza 2</t>
  </si>
  <si>
    <t>LNIANO</t>
  </si>
  <si>
    <t>559-113-07-24</t>
  </si>
  <si>
    <t>86-141</t>
  </si>
  <si>
    <t>ul.Wyzwolenia 7</t>
  </si>
  <si>
    <t>lubaczowski</t>
  </si>
  <si>
    <t>793-140-12-59</t>
  </si>
  <si>
    <t>LUBACZÓW</t>
  </si>
  <si>
    <t>37-600</t>
  </si>
  <si>
    <t>ul.Jasna 1</t>
  </si>
  <si>
    <t>793-150-39-13</t>
  </si>
  <si>
    <t>Lubaczów</t>
  </si>
  <si>
    <t>793-150-50-13</t>
  </si>
  <si>
    <t>LUBANIE</t>
  </si>
  <si>
    <t>888-288-35-71</t>
  </si>
  <si>
    <t>87-732</t>
  </si>
  <si>
    <t>LUBANIE 28A</t>
  </si>
  <si>
    <t>LUBAŃ</t>
  </si>
  <si>
    <t>613-156-83-59</t>
  </si>
  <si>
    <t>59-800</t>
  </si>
  <si>
    <t>ul.7 Dywizji 14</t>
  </si>
  <si>
    <t>613-143-62-21</t>
  </si>
  <si>
    <t>ul.Dąbrowskiego 18</t>
  </si>
  <si>
    <t>lubański</t>
  </si>
  <si>
    <t>613-143-96-91</t>
  </si>
  <si>
    <t>ul.Mickiewicza 2</t>
  </si>
  <si>
    <t>lubartowski</t>
  </si>
  <si>
    <t>714-189-12-81</t>
  </si>
  <si>
    <t>Lubartów</t>
  </si>
  <si>
    <t>21-100</t>
  </si>
  <si>
    <t>ul. Słowackiego 8</t>
  </si>
  <si>
    <t>LUBARTÓW</t>
  </si>
  <si>
    <t>714-100-15-83</t>
  </si>
  <si>
    <t>ul.Jana Pawła II 12</t>
  </si>
  <si>
    <t>714-199-69-04</t>
  </si>
  <si>
    <t>ul. Lubelska 18a</t>
  </si>
  <si>
    <t>LUBASZ</t>
  </si>
  <si>
    <t>763-209-30-34</t>
  </si>
  <si>
    <t>64-720</t>
  </si>
  <si>
    <t>ul.B.Chrobrego 37</t>
  </si>
  <si>
    <t>LUBAWA</t>
  </si>
  <si>
    <t>744-166-08-58</t>
  </si>
  <si>
    <t>14-260</t>
  </si>
  <si>
    <t>ul.Rzepnikowskiego 9A</t>
  </si>
  <si>
    <t>744-166-08-35</t>
  </si>
  <si>
    <t>Fijewo 73</t>
  </si>
  <si>
    <t>LUBAWKA</t>
  </si>
  <si>
    <t>614-100-19-09</t>
  </si>
  <si>
    <t>Lubawka</t>
  </si>
  <si>
    <t>58-420</t>
  </si>
  <si>
    <t>Pl. Wolności 1</t>
  </si>
  <si>
    <t>lubelski</t>
  </si>
  <si>
    <t>712-280-74-34</t>
  </si>
  <si>
    <t>LUBLIN</t>
  </si>
  <si>
    <t>20-074</t>
  </si>
  <si>
    <t>ul.Spokojna 9</t>
  </si>
  <si>
    <t>lubelskie</t>
  </si>
  <si>
    <t>712-290-45-45</t>
  </si>
  <si>
    <t>Lublin</t>
  </si>
  <si>
    <t>20-029</t>
  </si>
  <si>
    <t>ul. Artura Grottgera 4</t>
  </si>
  <si>
    <t>LUBENIA</t>
  </si>
  <si>
    <t>813-329-99-30</t>
  </si>
  <si>
    <t>36-042</t>
  </si>
  <si>
    <t>Lubenia 131</t>
  </si>
  <si>
    <t>LUBICHOWO</t>
  </si>
  <si>
    <t>592-208-36-81</t>
  </si>
  <si>
    <t>83-240</t>
  </si>
  <si>
    <t>ul. Zblewska 8</t>
  </si>
  <si>
    <t>LUBICZ</t>
  </si>
  <si>
    <t>879-261-75-06</t>
  </si>
  <si>
    <t>LUBICZ DOLNY</t>
  </si>
  <si>
    <t>87-162</t>
  </si>
  <si>
    <t>ul.Toruńska 21</t>
  </si>
  <si>
    <t>LUBIEŃ</t>
  </si>
  <si>
    <t>735-107-14-14</t>
  </si>
  <si>
    <t>32-433</t>
  </si>
  <si>
    <t>Lubień 50</t>
  </si>
  <si>
    <t>LUBIEŃ KUJAWSKI</t>
  </si>
  <si>
    <t>888-290-42-67</t>
  </si>
  <si>
    <t>87-840</t>
  </si>
  <si>
    <t>ul.Wojska Polskiego 29</t>
  </si>
  <si>
    <t>LUBIEWO</t>
  </si>
  <si>
    <t>561-149-35-95</t>
  </si>
  <si>
    <t>89-526</t>
  </si>
  <si>
    <t>ul.Hallera 9</t>
  </si>
  <si>
    <t>LUBIN</t>
  </si>
  <si>
    <t>692-225-64-61</t>
  </si>
  <si>
    <t>59-300</t>
  </si>
  <si>
    <t>ul.Księcia LudwikaI 3</t>
  </si>
  <si>
    <t>692-225-39-59</t>
  </si>
  <si>
    <t>ul.Kilińskiego 10</t>
  </si>
  <si>
    <t>lubiński</t>
  </si>
  <si>
    <t>692-234-05-00</t>
  </si>
  <si>
    <t>ul. Jana Kilińskiego 12 b</t>
  </si>
  <si>
    <t>LUBISZYN</t>
  </si>
  <si>
    <t>599-277-58-69</t>
  </si>
  <si>
    <t>66-433</t>
  </si>
  <si>
    <t>pl.Jedności Robotniczej 1</t>
  </si>
  <si>
    <t>946-257-58-11</t>
  </si>
  <si>
    <t>20-071</t>
  </si>
  <si>
    <t>ul.Wieniawska 14</t>
  </si>
  <si>
    <t>LUBLINIEC</t>
  </si>
  <si>
    <t>575-187-84-73</t>
  </si>
  <si>
    <t>42-700</t>
  </si>
  <si>
    <t>ul. Paderewskiego 5</t>
  </si>
  <si>
    <t>lubliniecki</t>
  </si>
  <si>
    <t>575-188-58-00</t>
  </si>
  <si>
    <t>ul.Paderewskiego 7</t>
  </si>
  <si>
    <t>LUBNIEWICE</t>
  </si>
  <si>
    <t>596-001-04-25</t>
  </si>
  <si>
    <t>69-210</t>
  </si>
  <si>
    <t>ul.Jana Pawła II 51</t>
  </si>
  <si>
    <t>LUBOCHNIA</t>
  </si>
  <si>
    <t>773-222-33-64</t>
  </si>
  <si>
    <t>97-217</t>
  </si>
  <si>
    <t>ul.Tomaszowska 9</t>
  </si>
  <si>
    <t>LUBOMIA</t>
  </si>
  <si>
    <t>647-170-44-71</t>
  </si>
  <si>
    <t>44-360</t>
  </si>
  <si>
    <t>LUBOMIERZ</t>
  </si>
  <si>
    <t>616-127-65-26</t>
  </si>
  <si>
    <t>59-623</t>
  </si>
  <si>
    <t>LUBOMINO</t>
  </si>
  <si>
    <t>743-199-12-69</t>
  </si>
  <si>
    <t>ul.Kopernika 7</t>
  </si>
  <si>
    <t>LUBOŃ</t>
  </si>
  <si>
    <t>777-312-70-31</t>
  </si>
  <si>
    <t>62-030</t>
  </si>
  <si>
    <t>Pl.E. Bojanowskiego 2</t>
  </si>
  <si>
    <t>LUBOWIDZ</t>
  </si>
  <si>
    <t>ul.Zielona 10</t>
  </si>
  <si>
    <t>LUBRANIEC</t>
  </si>
  <si>
    <t>888-289-30-78</t>
  </si>
  <si>
    <t>87-890</t>
  </si>
  <si>
    <t>ul.Brzeska 49</t>
  </si>
  <si>
    <t>LUBRZA</t>
  </si>
  <si>
    <t>755-190-87-27</t>
  </si>
  <si>
    <t>48-231</t>
  </si>
  <si>
    <t>ul.Wolności 73</t>
  </si>
  <si>
    <t>927-145-17-88</t>
  </si>
  <si>
    <t>66-218</t>
  </si>
  <si>
    <t>Os. Szkolne 13</t>
  </si>
  <si>
    <t>LUBSKO</t>
  </si>
  <si>
    <t>928-192-57-33</t>
  </si>
  <si>
    <t>68-300</t>
  </si>
  <si>
    <t>LUBSZA</t>
  </si>
  <si>
    <t>49-313</t>
  </si>
  <si>
    <t>ul.Brzeska 16</t>
  </si>
  <si>
    <t>lubuskie</t>
  </si>
  <si>
    <t>Zielona Góra</t>
  </si>
  <si>
    <t>65-057</t>
  </si>
  <si>
    <t>ul.Podgórna 7</t>
  </si>
  <si>
    <t>LUBYCZA KRÓLEWSKA</t>
  </si>
  <si>
    <t>921-198-71-20</t>
  </si>
  <si>
    <t>22-680</t>
  </si>
  <si>
    <t>LUDWIN</t>
  </si>
  <si>
    <t>505-012-33-97</t>
  </si>
  <si>
    <t>21-075</t>
  </si>
  <si>
    <t>Ludwin 51</t>
  </si>
  <si>
    <t>LUTOCIN</t>
  </si>
  <si>
    <t>569-105-22-19</t>
  </si>
  <si>
    <t>Lutocin</t>
  </si>
  <si>
    <t>ul.Poniatowskiego 1</t>
  </si>
  <si>
    <t>LUTOMIERSK</t>
  </si>
  <si>
    <t>731-191-80-05</t>
  </si>
  <si>
    <t>95-083</t>
  </si>
  <si>
    <t>Pl.Jana Pawła II nr 11</t>
  </si>
  <si>
    <t>LUTOWISKA</t>
  </si>
  <si>
    <t>689-119-03-17</t>
  </si>
  <si>
    <t>38-713</t>
  </si>
  <si>
    <t>Lutowiska 14</t>
  </si>
  <si>
    <t>LUTUTÓW</t>
  </si>
  <si>
    <t>997-013-27-93</t>
  </si>
  <si>
    <t>98-360</t>
  </si>
  <si>
    <t>ul.Klonowska 8</t>
  </si>
  <si>
    <t>LUZINO</t>
  </si>
  <si>
    <t>588-208-20-59</t>
  </si>
  <si>
    <t>84-242</t>
  </si>
  <si>
    <t>ul.Ofiar Stutthofu  11</t>
  </si>
  <si>
    <t>lwówecki</t>
  </si>
  <si>
    <t>616-141-01-72</t>
  </si>
  <si>
    <t>Lwówek Śląski</t>
  </si>
  <si>
    <t>59-600</t>
  </si>
  <si>
    <t>ul. Szpitalna 4</t>
  </si>
  <si>
    <t>LWÓWEK</t>
  </si>
  <si>
    <t>788-113-13-48</t>
  </si>
  <si>
    <t>64-310</t>
  </si>
  <si>
    <t>LWÓWEK ŚLĄSKI</t>
  </si>
  <si>
    <t>616-100-30-30</t>
  </si>
  <si>
    <t>Al.Wojska Polskiego 25 A</t>
  </si>
  <si>
    <t>LYSKI</t>
  </si>
  <si>
    <t>642-249-24-54</t>
  </si>
  <si>
    <t>44-295</t>
  </si>
  <si>
    <t>ul.Dworcowa 1a</t>
  </si>
  <si>
    <t>ŁABISZYN</t>
  </si>
  <si>
    <t>562-177-27-47</t>
  </si>
  <si>
    <t>89-210</t>
  </si>
  <si>
    <t>Pl.1000-lecia 1</t>
  </si>
  <si>
    <t>ŁABOWA</t>
  </si>
  <si>
    <t>734-351-74-10</t>
  </si>
  <si>
    <t>33-336</t>
  </si>
  <si>
    <t>Łabowa 38</t>
  </si>
  <si>
    <t>ŁABUNIE</t>
  </si>
  <si>
    <t>922-294-33-56</t>
  </si>
  <si>
    <t>22-437</t>
  </si>
  <si>
    <t>ul.Zamojska 50</t>
  </si>
  <si>
    <t>ŁADZICE</t>
  </si>
  <si>
    <t>772-226-13-28</t>
  </si>
  <si>
    <t>97-561</t>
  </si>
  <si>
    <t>ul.Wyzwolenia 36</t>
  </si>
  <si>
    <t>ŁAGIEWNIKI</t>
  </si>
  <si>
    <t>882-186-97-89</t>
  </si>
  <si>
    <t>58-210</t>
  </si>
  <si>
    <t>ul.Jedności Narodowej 21</t>
  </si>
  <si>
    <t>ŁAGÓW</t>
  </si>
  <si>
    <t>927-100-50-72</t>
  </si>
  <si>
    <t>66-220</t>
  </si>
  <si>
    <t>ul.Spacerowa 7</t>
  </si>
  <si>
    <t>657-252-44-34</t>
  </si>
  <si>
    <t>26-025</t>
  </si>
  <si>
    <t>ul.Rynek 62</t>
  </si>
  <si>
    <t>ŁAMBINOWICE</t>
  </si>
  <si>
    <t>753-239-10-51</t>
  </si>
  <si>
    <t>48-316</t>
  </si>
  <si>
    <t>ul. Tadeusza Zawadzkiego 29</t>
  </si>
  <si>
    <t>ŁANIĘTA</t>
  </si>
  <si>
    <t>775-240-61-16</t>
  </si>
  <si>
    <t>99-306</t>
  </si>
  <si>
    <t>Łanięta 16</t>
  </si>
  <si>
    <t>łańcucki</t>
  </si>
  <si>
    <t>815-163-25-64</t>
  </si>
  <si>
    <t>ŁAŃCUT</t>
  </si>
  <si>
    <t>37-100</t>
  </si>
  <si>
    <t>815-163-16-36</t>
  </si>
  <si>
    <t>Pl.Sobieskiego 18</t>
  </si>
  <si>
    <t>815-163-22-22</t>
  </si>
  <si>
    <t>ul.Mickiewicza 2a</t>
  </si>
  <si>
    <t>ŁAPANÓW</t>
  </si>
  <si>
    <t>868-102-13-02</t>
  </si>
  <si>
    <t>32-740</t>
  </si>
  <si>
    <t>Łapanów 34</t>
  </si>
  <si>
    <t>ŁAPSZE NIŻNE</t>
  </si>
  <si>
    <t>735-001-84-70</t>
  </si>
  <si>
    <t>34-442</t>
  </si>
  <si>
    <t>ul.Jana Pawła II 20</t>
  </si>
  <si>
    <t>ŁAPY</t>
  </si>
  <si>
    <t>542-000-40-71</t>
  </si>
  <si>
    <t>18-100</t>
  </si>
  <si>
    <t>ul.Sikorskiego 24</t>
  </si>
  <si>
    <t>ŁASIN</t>
  </si>
  <si>
    <t>876-224-66-66</t>
  </si>
  <si>
    <t>86-320</t>
  </si>
  <si>
    <t>ul.Radzyńska 2</t>
  </si>
  <si>
    <t>ŁASK</t>
  </si>
  <si>
    <t>831-157-56-75</t>
  </si>
  <si>
    <t>98-100</t>
  </si>
  <si>
    <t>ŁASKARZEW</t>
  </si>
  <si>
    <t>826-218-90-95</t>
  </si>
  <si>
    <t>ul.Duży Rynek 32</t>
  </si>
  <si>
    <t>łaski</t>
  </si>
  <si>
    <t>831-146-03-57</t>
  </si>
  <si>
    <t>ul.Południowa 1</t>
  </si>
  <si>
    <t>ŁASZCZÓW</t>
  </si>
  <si>
    <t>921-198-74-10</t>
  </si>
  <si>
    <t>Łaszczów</t>
  </si>
  <si>
    <t>22-650</t>
  </si>
  <si>
    <t>ul. Chopina 14</t>
  </si>
  <si>
    <t>ŁAZISKA</t>
  </si>
  <si>
    <t>717-180-12-59</t>
  </si>
  <si>
    <t>24-335</t>
  </si>
  <si>
    <t>Łaziska 76</t>
  </si>
  <si>
    <t>ŁAZISKA GÓRNE</t>
  </si>
  <si>
    <t>635-120-84-85</t>
  </si>
  <si>
    <t>43-170</t>
  </si>
  <si>
    <t>Pl.Ratuszowy 1</t>
  </si>
  <si>
    <t>ŁAZY</t>
  </si>
  <si>
    <t>649-226-83-48</t>
  </si>
  <si>
    <t>42-450</t>
  </si>
  <si>
    <t>ul.Traugutta 15</t>
  </si>
  <si>
    <t>ŁĄCK</t>
  </si>
  <si>
    <t>774-293-56-75</t>
  </si>
  <si>
    <t>ul.Gostynińska 2</t>
  </si>
  <si>
    <t>ŁĄCKO</t>
  </si>
  <si>
    <t>734-255-36-51</t>
  </si>
  <si>
    <t>33-390</t>
  </si>
  <si>
    <t>Łącko 445</t>
  </si>
  <si>
    <t>ŁĄCZNA</t>
  </si>
  <si>
    <t>663-142-62-43</t>
  </si>
  <si>
    <t>26-140</t>
  </si>
  <si>
    <t>ul.Kamionki 60</t>
  </si>
  <si>
    <t>ŁEBA</t>
  </si>
  <si>
    <t>841-162-40-19</t>
  </si>
  <si>
    <t>84-360</t>
  </si>
  <si>
    <t>ul.Kościuszki 90</t>
  </si>
  <si>
    <t>ŁĘCZNA</t>
  </si>
  <si>
    <t>505-001-77-49</t>
  </si>
  <si>
    <t>21-010</t>
  </si>
  <si>
    <t>ŁĘCZYCA</t>
  </si>
  <si>
    <t>775-240-50-45</t>
  </si>
  <si>
    <t>99-100</t>
  </si>
  <si>
    <t>ul. Marii Konopnickiej 14</t>
  </si>
  <si>
    <t>775-240-77-42</t>
  </si>
  <si>
    <t>ul.M Konopnickiej 14</t>
  </si>
  <si>
    <t>ŁĘCZYCE</t>
  </si>
  <si>
    <t>588-208-77-66</t>
  </si>
  <si>
    <t>84-218</t>
  </si>
  <si>
    <t>ul.Długa 53</t>
  </si>
  <si>
    <t>łęczycki</t>
  </si>
  <si>
    <t>507-001-12-99</t>
  </si>
  <si>
    <t>Łęczyca</t>
  </si>
  <si>
    <t>pl.T.Kościuszki 1</t>
  </si>
  <si>
    <t>łęczyński</t>
  </si>
  <si>
    <t>505-001-77-32</t>
  </si>
  <si>
    <t>Al.Jana Pawła II 95 A</t>
  </si>
  <si>
    <t>ŁĘKA OPATOWSKA</t>
  </si>
  <si>
    <t>619-194-50-50</t>
  </si>
  <si>
    <t>63-645</t>
  </si>
  <si>
    <t>ul.Akacjowa 4</t>
  </si>
  <si>
    <t>ŁĘKAWICA</t>
  </si>
  <si>
    <t>553-246-29-04</t>
  </si>
  <si>
    <t>34-321</t>
  </si>
  <si>
    <t>Łękawica ul.Wspólna 24</t>
  </si>
  <si>
    <t>ŁĘKI SZLACHECKIE</t>
  </si>
  <si>
    <t>771-115-42-73</t>
  </si>
  <si>
    <t>97-352</t>
  </si>
  <si>
    <t>Łęki Szlacheckie 13 D</t>
  </si>
  <si>
    <t>ŁĘKNICA</t>
  </si>
  <si>
    <t>928-001-01-96</t>
  </si>
  <si>
    <t>68-208</t>
  </si>
  <si>
    <t>ul.Żurawska 1</t>
  </si>
  <si>
    <t>łobeski</t>
  </si>
  <si>
    <t>253-010-42-86</t>
  </si>
  <si>
    <t>ŁOBEZ</t>
  </si>
  <si>
    <t>73-150</t>
  </si>
  <si>
    <t>ul.Konopnickiej 41</t>
  </si>
  <si>
    <t>854-002-19-78</t>
  </si>
  <si>
    <t>ul.Niepodległości 13</t>
  </si>
  <si>
    <t>ŁOBŻENICA</t>
  </si>
  <si>
    <t>767-141-34-31</t>
  </si>
  <si>
    <t>89-310</t>
  </si>
  <si>
    <t>ul.Sikorskiego 7</t>
  </si>
  <si>
    <t>ŁOCHÓW</t>
  </si>
  <si>
    <t>824-170-72-77</t>
  </si>
  <si>
    <t>Al.Pokoju 75</t>
  </si>
  <si>
    <t>ŁODYGOWICE</t>
  </si>
  <si>
    <t>553-245-00-19</t>
  </si>
  <si>
    <t>34-325</t>
  </si>
  <si>
    <t>ul.Piłsudskiego 75</t>
  </si>
  <si>
    <t>ŁOMAZY</t>
  </si>
  <si>
    <t>537-256-88-63</t>
  </si>
  <si>
    <t>21-532</t>
  </si>
  <si>
    <t>Łomazy ul. Plac Jagielloński 27</t>
  </si>
  <si>
    <t>ŁOMIANKI</t>
  </si>
  <si>
    <t>118-176-83-94</t>
  </si>
  <si>
    <t>ul.Warszawska 115</t>
  </si>
  <si>
    <t>ŁOMŻA</t>
  </si>
  <si>
    <t>718-126-83-29</t>
  </si>
  <si>
    <t>18-400</t>
  </si>
  <si>
    <t>ul.Marii Skłodowskiej Curie1a</t>
  </si>
  <si>
    <t>Łomża</t>
  </si>
  <si>
    <t>718-214-49-19</t>
  </si>
  <si>
    <t>ul Pl..Stary Rynek 14</t>
  </si>
  <si>
    <t>łomżyński</t>
  </si>
  <si>
    <t>718-196-82-22</t>
  </si>
  <si>
    <t>ul.Szosa Zambrowska 1/27</t>
  </si>
  <si>
    <t>ŁONIÓW</t>
  </si>
  <si>
    <t>864-178-12-25</t>
  </si>
  <si>
    <t>27-670</t>
  </si>
  <si>
    <t>Łoniów 56</t>
  </si>
  <si>
    <t>ŁOPIENNIK GÓRNY</t>
  </si>
  <si>
    <t>564-168-97-94</t>
  </si>
  <si>
    <t>22-351</t>
  </si>
  <si>
    <t>Łopiennik Nadrzeczny 3A</t>
  </si>
  <si>
    <t>ŁOPUSZNO</t>
  </si>
  <si>
    <t>959-167-18-76</t>
  </si>
  <si>
    <t>26-070</t>
  </si>
  <si>
    <t>ul.Konecka 12</t>
  </si>
  <si>
    <t>ŁOSICE</t>
  </si>
  <si>
    <t>537-100-62-87</t>
  </si>
  <si>
    <t>ul.Piłsudskiego 6</t>
  </si>
  <si>
    <t>łosicki</t>
  </si>
  <si>
    <t>496-024-94-56</t>
  </si>
  <si>
    <t>ul.Narutowicza 6</t>
  </si>
  <si>
    <t>ŁOSOSINA DOLNA</t>
  </si>
  <si>
    <t>734-347-28-48</t>
  </si>
  <si>
    <t>33-314</t>
  </si>
  <si>
    <t>ŁOSOSINA DOLNA 300</t>
  </si>
  <si>
    <t>łowicki</t>
  </si>
  <si>
    <t>Łowicz</t>
  </si>
  <si>
    <t>99-400</t>
  </si>
  <si>
    <t>ul.Stanisławskiego 30</t>
  </si>
  <si>
    <t>ŁOWICZ</t>
  </si>
  <si>
    <t>834-188-25-02</t>
  </si>
  <si>
    <t>834-137-89-62</t>
  </si>
  <si>
    <t>ul.Długa 12</t>
  </si>
  <si>
    <t>łódzki wschodni</t>
  </si>
  <si>
    <t>725-183-85-72</t>
  </si>
  <si>
    <t>ŁÓDŹ</t>
  </si>
  <si>
    <t>90-113</t>
  </si>
  <si>
    <t>ul.Sienkiewicza 3</t>
  </si>
  <si>
    <t>łódzkie</t>
  </si>
  <si>
    <t>725-173-93-44</t>
  </si>
  <si>
    <t>Łódź</t>
  </si>
  <si>
    <t>90-051</t>
  </si>
  <si>
    <t>al.Piłsudskiego 8</t>
  </si>
  <si>
    <t>90-926</t>
  </si>
  <si>
    <t>ul.Piotrkowska 104</t>
  </si>
  <si>
    <t>ŁUBIANKA</t>
  </si>
  <si>
    <t>879-263-05-82</t>
  </si>
  <si>
    <t>87-152</t>
  </si>
  <si>
    <t>Al. Jana Pawła II nr.8</t>
  </si>
  <si>
    <t>ŁUBNIANY</t>
  </si>
  <si>
    <t>991-034-49-13</t>
  </si>
  <si>
    <t>46-024</t>
  </si>
  <si>
    <t>ul.Opolska 104</t>
  </si>
  <si>
    <t>ŁUBNICE</t>
  </si>
  <si>
    <t>997-013-28-01</t>
  </si>
  <si>
    <t>98-432</t>
  </si>
  <si>
    <t>ul.Gen. Sikorskiego 102</t>
  </si>
  <si>
    <t>866-156-53-06</t>
  </si>
  <si>
    <t>28-232</t>
  </si>
  <si>
    <t>66a</t>
  </si>
  <si>
    <t>ŁUBOWO</t>
  </si>
  <si>
    <t>784-229-92-91</t>
  </si>
  <si>
    <t>62-260</t>
  </si>
  <si>
    <t>Łubowo 1</t>
  </si>
  <si>
    <t>ŁUKOWA</t>
  </si>
  <si>
    <t>918-198-88-98</t>
  </si>
  <si>
    <t>23-412</t>
  </si>
  <si>
    <t>Łukowa 262</t>
  </si>
  <si>
    <t>ŁUKOWICA</t>
  </si>
  <si>
    <t>737-102-29-62</t>
  </si>
  <si>
    <t>34-606</t>
  </si>
  <si>
    <t>Łukowica 334</t>
  </si>
  <si>
    <t>łukowski</t>
  </si>
  <si>
    <t>825-199-81-35</t>
  </si>
  <si>
    <t>ŁUKÓW</t>
  </si>
  <si>
    <t>21-400</t>
  </si>
  <si>
    <t>ul.Piłsudskiego 17</t>
  </si>
  <si>
    <t>825-199-81-29</t>
  </si>
  <si>
    <t>825-199-79-86</t>
  </si>
  <si>
    <t>ul.Świderska 12</t>
  </si>
  <si>
    <t>ŁUKTA</t>
  </si>
  <si>
    <t>741-100-14-24</t>
  </si>
  <si>
    <t>14-105</t>
  </si>
  <si>
    <t>ul.Mazurska 2</t>
  </si>
  <si>
    <t>ŁUŻNA</t>
  </si>
  <si>
    <t>738-102-23-14</t>
  </si>
  <si>
    <t>38-322</t>
  </si>
  <si>
    <t>Łużna 634</t>
  </si>
  <si>
    <t>Łużycki Związek Gmin</t>
  </si>
  <si>
    <t>081002Z</t>
  </si>
  <si>
    <t>928-187-63-31</t>
  </si>
  <si>
    <t>Żagań</t>
  </si>
  <si>
    <t>68-100</t>
  </si>
  <si>
    <t>ul. Jana Pawła II 15</t>
  </si>
  <si>
    <t>ŁYSE</t>
  </si>
  <si>
    <t>758-219-66-24</t>
  </si>
  <si>
    <t>UL.OSTROŁĘCKA 2</t>
  </si>
  <si>
    <t>ŁYSOMICE</t>
  </si>
  <si>
    <t>879-259-35-27</t>
  </si>
  <si>
    <t>87-148</t>
  </si>
  <si>
    <t>ul.Warszawska 8</t>
  </si>
  <si>
    <t>ŁYSZKOWICE</t>
  </si>
  <si>
    <t>99-420</t>
  </si>
  <si>
    <t>ul.Gminna 11</t>
  </si>
  <si>
    <t>m. st. Warszawa</t>
  </si>
  <si>
    <t>525-224-84-81</t>
  </si>
  <si>
    <t>WARSZAWA</t>
  </si>
  <si>
    <t>00-950</t>
  </si>
  <si>
    <t>Plac Bankowy 3/5</t>
  </si>
  <si>
    <t>MACIEJOWICE</t>
  </si>
  <si>
    <t>826-206-64-87</t>
  </si>
  <si>
    <t>ul.Rynek 7</t>
  </si>
  <si>
    <t>MAGNUSZEW</t>
  </si>
  <si>
    <t>812-191-49-38</t>
  </si>
  <si>
    <t>26-910</t>
  </si>
  <si>
    <t>ul.Saperów 24</t>
  </si>
  <si>
    <t>MAJDAN KRÓLEWSKI</t>
  </si>
  <si>
    <t>814-158-79-80</t>
  </si>
  <si>
    <t>36-110</t>
  </si>
  <si>
    <t>Pl.Rynek 1a</t>
  </si>
  <si>
    <t>makowski</t>
  </si>
  <si>
    <t>757-145-21-24</t>
  </si>
  <si>
    <t>Maków Mazowiecki</t>
  </si>
  <si>
    <t>MAKÓW</t>
  </si>
  <si>
    <t>836-154-42-05</t>
  </si>
  <si>
    <t>96-124</t>
  </si>
  <si>
    <t>ul. Akacjowa 2A</t>
  </si>
  <si>
    <t>MAKÓW MAZOWIECKI</t>
  </si>
  <si>
    <t>757-142-03-77</t>
  </si>
  <si>
    <t>ul.Moniuszki 6</t>
  </si>
  <si>
    <t>MAKÓW PODHALAŃSKI</t>
  </si>
  <si>
    <t>552-158-49-63</t>
  </si>
  <si>
    <t>34-220</t>
  </si>
  <si>
    <t>ul.Szpitalna 3</t>
  </si>
  <si>
    <t>MALANÓW</t>
  </si>
  <si>
    <t>668-185-76-20</t>
  </si>
  <si>
    <t>62-709</t>
  </si>
  <si>
    <t>ul.Turecka 16</t>
  </si>
  <si>
    <t>MALBORK</t>
  </si>
  <si>
    <t>579-223-07-63</t>
  </si>
  <si>
    <t>82-200</t>
  </si>
  <si>
    <t>Pl.Słowiański 5</t>
  </si>
  <si>
    <t>579-207-10-98</t>
  </si>
  <si>
    <t>ul.Ceglana 7</t>
  </si>
  <si>
    <t>malborski</t>
  </si>
  <si>
    <t>579-225-23-74</t>
  </si>
  <si>
    <t>pl.Słowiański 17</t>
  </si>
  <si>
    <t>MALCZYCE</t>
  </si>
  <si>
    <t>913-150-16-29</t>
  </si>
  <si>
    <t>55-320</t>
  </si>
  <si>
    <t>MALECHOWO</t>
  </si>
  <si>
    <t>499-053-04-07</t>
  </si>
  <si>
    <t>76-142</t>
  </si>
  <si>
    <t>Malechowo 22 A</t>
  </si>
  <si>
    <t>MAŁA WIEŚ</t>
  </si>
  <si>
    <t>ul.Kochanowskiego 1</t>
  </si>
  <si>
    <t>MAŁDYTY</t>
  </si>
  <si>
    <t>741-209-06-60</t>
  </si>
  <si>
    <t>14-330</t>
  </si>
  <si>
    <t>ul.Kopernika 10</t>
  </si>
  <si>
    <t>MAŁKINIA GÓRNA</t>
  </si>
  <si>
    <t>759-162-49-30</t>
  </si>
  <si>
    <t>ul.Przedszkolna 1</t>
  </si>
  <si>
    <t>MAŁOGOSZCZ</t>
  </si>
  <si>
    <t>656-221-81-44</t>
  </si>
  <si>
    <t>28-366</t>
  </si>
  <si>
    <t>ul.Jaszowskiego 3A</t>
  </si>
  <si>
    <t>MAŁOMICE</t>
  </si>
  <si>
    <t>67-320</t>
  </si>
  <si>
    <t>pl. Konstytucji 3 Maja 1</t>
  </si>
  <si>
    <t>małopolskie</t>
  </si>
  <si>
    <t>676-217-83-37</t>
  </si>
  <si>
    <t>31-156</t>
  </si>
  <si>
    <t>ul.Basztowa 22</t>
  </si>
  <si>
    <t>MAŁY PŁOCK</t>
  </si>
  <si>
    <t>291-017-95-05</t>
  </si>
  <si>
    <t>18-516</t>
  </si>
  <si>
    <t>ul.J.Kochanowskiego 15</t>
  </si>
  <si>
    <t>MANOWO</t>
  </si>
  <si>
    <t>499-052-74-86</t>
  </si>
  <si>
    <t>76-015</t>
  </si>
  <si>
    <t>ul Szkolna 2</t>
  </si>
  <si>
    <t>MARCINOWICE</t>
  </si>
  <si>
    <t>884-236-52-90</t>
  </si>
  <si>
    <t>58-124</t>
  </si>
  <si>
    <t>UL.TUWIMA 2</t>
  </si>
  <si>
    <t>MARCISZÓW</t>
  </si>
  <si>
    <t>614-010-22-70</t>
  </si>
  <si>
    <t>58-410</t>
  </si>
  <si>
    <t>ul.Szkolna 6</t>
  </si>
  <si>
    <t>MARGONIN</t>
  </si>
  <si>
    <t>766-103-39-74</t>
  </si>
  <si>
    <t>64-830</t>
  </si>
  <si>
    <t>ul.Kościuszki 13</t>
  </si>
  <si>
    <t>MARIANOWO</t>
  </si>
  <si>
    <t>73-121</t>
  </si>
  <si>
    <t>ul.Mieszka I 1</t>
  </si>
  <si>
    <t>MARKI</t>
  </si>
  <si>
    <t>125-162-23-08</t>
  </si>
  <si>
    <t>Al.Piłsudskiego 95</t>
  </si>
  <si>
    <t>MARKLOWICE</t>
  </si>
  <si>
    <t>647-256-83-08</t>
  </si>
  <si>
    <t>44-321</t>
  </si>
  <si>
    <t>ul.Wyzwolenia 71</t>
  </si>
  <si>
    <t>MARKOWA</t>
  </si>
  <si>
    <t>815-140-41-65</t>
  </si>
  <si>
    <t>37-120</t>
  </si>
  <si>
    <t>Markowa 1399</t>
  </si>
  <si>
    <t>MARKUSY</t>
  </si>
  <si>
    <t>578-310-62-88</t>
  </si>
  <si>
    <t>82-325</t>
  </si>
  <si>
    <t>Markusy 82</t>
  </si>
  <si>
    <t>MARKUSZÓW</t>
  </si>
  <si>
    <t>716-163-08-56</t>
  </si>
  <si>
    <t>24-173</t>
  </si>
  <si>
    <t>ul.Sobieskiego 1</t>
  </si>
  <si>
    <t>MASŁOWICE</t>
  </si>
  <si>
    <t>772-225-99-81</t>
  </si>
  <si>
    <t>97-515</t>
  </si>
  <si>
    <t>Masłowice 4</t>
  </si>
  <si>
    <t>MASŁÓW</t>
  </si>
  <si>
    <t>657-253-88-21</t>
  </si>
  <si>
    <t>26-001</t>
  </si>
  <si>
    <t>Masłów Pierwszy ul. Spokojna 2</t>
  </si>
  <si>
    <t>MASZEWO</t>
  </si>
  <si>
    <t>926-135-09-85</t>
  </si>
  <si>
    <t>66-614</t>
  </si>
  <si>
    <t>Maszewo 71</t>
  </si>
  <si>
    <t>859-000-84-83</t>
  </si>
  <si>
    <t>72-130</t>
  </si>
  <si>
    <t>Plac Wolności 2</t>
  </si>
  <si>
    <t>mazowieckie</t>
  </si>
  <si>
    <t>525-208-72-27</t>
  </si>
  <si>
    <t>Warszawa</t>
  </si>
  <si>
    <t>ul.Jagiellońska 26</t>
  </si>
  <si>
    <t>Mazurski Związek Międzygminny "Gospodarka Odpadami"</t>
  </si>
  <si>
    <t>280601Z</t>
  </si>
  <si>
    <t>845-186-39-83</t>
  </si>
  <si>
    <t>ul. Pocztowa 2</t>
  </si>
  <si>
    <t>MEDYKA</t>
  </si>
  <si>
    <t>795-230-62-53</t>
  </si>
  <si>
    <t>37-732</t>
  </si>
  <si>
    <t>Medyka 288</t>
  </si>
  <si>
    <t>MEŁGIEW</t>
  </si>
  <si>
    <t>712-291-45-32</t>
  </si>
  <si>
    <t>21-007</t>
  </si>
  <si>
    <t>ul.Partyzancka 2</t>
  </si>
  <si>
    <t>Metropolitalny Związek Komunikacyjny Zatoki Gdańskiej</t>
  </si>
  <si>
    <t>226101Z</t>
  </si>
  <si>
    <t>80-247</t>
  </si>
  <si>
    <t>ul. Sobótki 9</t>
  </si>
  <si>
    <t>MĘCINKA</t>
  </si>
  <si>
    <t>695-139-99-38</t>
  </si>
  <si>
    <t>59-424</t>
  </si>
  <si>
    <t>Męcinka 11</t>
  </si>
  <si>
    <t>MĘDRZECHÓW</t>
  </si>
  <si>
    <t>871-177-03-63</t>
  </si>
  <si>
    <t>33-221</t>
  </si>
  <si>
    <t>Mędrzechów 434</t>
  </si>
  <si>
    <t>MIASTECZKO KRAJEŃSKIE</t>
  </si>
  <si>
    <t>764-246-14-33</t>
  </si>
  <si>
    <t>89-350</t>
  </si>
  <si>
    <t>ul.Dąbrowskiego 16</t>
  </si>
  <si>
    <t>MIASTECZKO ŚLĄSKIE</t>
  </si>
  <si>
    <t>645-110-61-75</t>
  </si>
  <si>
    <t>42-610</t>
  </si>
  <si>
    <t>MIASTKO</t>
  </si>
  <si>
    <t>842-133-52-97</t>
  </si>
  <si>
    <t>77-200</t>
  </si>
  <si>
    <t>ul.Grunwaldzka 1</t>
  </si>
  <si>
    <t>MIASTKOWO</t>
  </si>
  <si>
    <t>718-209-59-60</t>
  </si>
  <si>
    <t>18-413</t>
  </si>
  <si>
    <t>ul. Łomżyńska 32</t>
  </si>
  <si>
    <t>MIASTKÓW KOŚCIELNY</t>
  </si>
  <si>
    <t>826-144-69-28</t>
  </si>
  <si>
    <t>MIĄCZYN</t>
  </si>
  <si>
    <t>922-294-30-08</t>
  </si>
  <si>
    <t>22-455</t>
  </si>
  <si>
    <t>Miączyn 107</t>
  </si>
  <si>
    <t>MICHAŁOWICE</t>
  </si>
  <si>
    <t>534-133-83-00</t>
  </si>
  <si>
    <t>ul.Al. Powstańców Warszawy 1</t>
  </si>
  <si>
    <t>678-130-92-72</t>
  </si>
  <si>
    <t>32-091</t>
  </si>
  <si>
    <t>pl. Józefa Piłsudskiego 1</t>
  </si>
  <si>
    <t>MICHAŁOWO</t>
  </si>
  <si>
    <t>966-210-16-73</t>
  </si>
  <si>
    <t>16-050</t>
  </si>
  <si>
    <t>ul. Białostocka 11</t>
  </si>
  <si>
    <t>MICHAŁÓW</t>
  </si>
  <si>
    <t>28-411</t>
  </si>
  <si>
    <t>Michałów 115</t>
  </si>
  <si>
    <t>MICHÓW</t>
  </si>
  <si>
    <t>714-189-16-25</t>
  </si>
  <si>
    <t>21-140</t>
  </si>
  <si>
    <t>ul.Rynek I/16</t>
  </si>
  <si>
    <t>miechowski</t>
  </si>
  <si>
    <t>MIECHÓW</t>
  </si>
  <si>
    <t>32-200</t>
  </si>
  <si>
    <t>UL. RACŁAWICKA 12</t>
  </si>
  <si>
    <t>659-000-36-97</t>
  </si>
  <si>
    <t>ul.Henryka Sienkiewicza 25</t>
  </si>
  <si>
    <t>MIEDZIANA GÓRA</t>
  </si>
  <si>
    <t>959-101-09-33</t>
  </si>
  <si>
    <t>26-085</t>
  </si>
  <si>
    <t>ul.Urzędnicza 18</t>
  </si>
  <si>
    <t>MIEDZICHOWO</t>
  </si>
  <si>
    <t>788-191-86-11</t>
  </si>
  <si>
    <t>64-361</t>
  </si>
  <si>
    <t>ul.Poznańska 12</t>
  </si>
  <si>
    <t>MIEDZNA</t>
  </si>
  <si>
    <t>824-126-13-73</t>
  </si>
  <si>
    <t>ul. 11 Listopada 4</t>
  </si>
  <si>
    <t>MIEDZYBÓRZ</t>
  </si>
  <si>
    <t>911-177-77-59</t>
  </si>
  <si>
    <t>MIĘDZYBÓRZ</t>
  </si>
  <si>
    <t>56-513</t>
  </si>
  <si>
    <t>ul.Kolejowa 13</t>
  </si>
  <si>
    <t>MIEDŹNA</t>
  </si>
  <si>
    <t>638-164-24-24</t>
  </si>
  <si>
    <t>43-227</t>
  </si>
  <si>
    <t>ul.Wiejska 131</t>
  </si>
  <si>
    <t>MIEDŹNO</t>
  </si>
  <si>
    <t>574-205-50-80</t>
  </si>
  <si>
    <t>42-120</t>
  </si>
  <si>
    <t>ul. Ułańska 25</t>
  </si>
  <si>
    <t>MIEJSCE PIASTOWE</t>
  </si>
  <si>
    <t>684-238-01-30</t>
  </si>
  <si>
    <t>38-430</t>
  </si>
  <si>
    <t>ul.Dukielska 14</t>
  </si>
  <si>
    <t>MIEJSKA GÓRKA</t>
  </si>
  <si>
    <t>699-187-08-79</t>
  </si>
  <si>
    <t>63-910</t>
  </si>
  <si>
    <t>ul.Rynek 33</t>
  </si>
  <si>
    <t>MIELEC</t>
  </si>
  <si>
    <t>817-195-67-32</t>
  </si>
  <si>
    <t>39-300</t>
  </si>
  <si>
    <t>ul. Żeromskiego 26</t>
  </si>
  <si>
    <t>817-198-19-02</t>
  </si>
  <si>
    <t>ul. Głowackiego 5</t>
  </si>
  <si>
    <t>mielecki</t>
  </si>
  <si>
    <t>817-198-05-06</t>
  </si>
  <si>
    <t>ul.Wyspiańskiego 6</t>
  </si>
  <si>
    <t>MIELESZYN</t>
  </si>
  <si>
    <t>62-212</t>
  </si>
  <si>
    <t>Mieleszyn 23</t>
  </si>
  <si>
    <t>MIELNIK</t>
  </si>
  <si>
    <t>544-143-83-89</t>
  </si>
  <si>
    <t>17-307</t>
  </si>
  <si>
    <t>ul.Piaskowa 38</t>
  </si>
  <si>
    <t>MIELNO</t>
  </si>
  <si>
    <t>499-046-37-57</t>
  </si>
  <si>
    <t>76-032</t>
  </si>
  <si>
    <t>ul.Chrobrego 10</t>
  </si>
  <si>
    <t>MIEROSZÓW</t>
  </si>
  <si>
    <t>886-113-31-84</t>
  </si>
  <si>
    <t>58-350</t>
  </si>
  <si>
    <t>MIERZĘCICE</t>
  </si>
  <si>
    <t>649-182-92-82</t>
  </si>
  <si>
    <t>42-460</t>
  </si>
  <si>
    <t>ul.Wolności 95</t>
  </si>
  <si>
    <t>MIESZKOWICE</t>
  </si>
  <si>
    <t>858-173-09-44</t>
  </si>
  <si>
    <t>74-505</t>
  </si>
  <si>
    <t>ul. Chopina 1</t>
  </si>
  <si>
    <t>MIEŚCISKO</t>
  </si>
  <si>
    <t>766-189-60-08</t>
  </si>
  <si>
    <t>62-290</t>
  </si>
  <si>
    <t>Pl.Powstańców Wielkopolskich 13</t>
  </si>
  <si>
    <t>MIETKÓW</t>
  </si>
  <si>
    <t>913-102-58-50</t>
  </si>
  <si>
    <t>55-081</t>
  </si>
  <si>
    <t>ul.Kolejowa 35</t>
  </si>
  <si>
    <t>międzychodzki</t>
  </si>
  <si>
    <t>MIĘDZYCHÓD</t>
  </si>
  <si>
    <t>64-400</t>
  </si>
  <si>
    <t>ul.17 Stycznia 143</t>
  </si>
  <si>
    <t>595-141-38-04</t>
  </si>
  <si>
    <t>Międzygminny Związek "Planowanie Przestrzenne"</t>
  </si>
  <si>
    <t>266101Z</t>
  </si>
  <si>
    <t>657-221-45-73</t>
  </si>
  <si>
    <t>25-004</t>
  </si>
  <si>
    <t>25-004 Kielce ul. Paderewskiego 31</t>
  </si>
  <si>
    <t>Międzygminny Związek Celowy z siedzibą we Włodawie</t>
  </si>
  <si>
    <t>061901Z</t>
  </si>
  <si>
    <t>565-144-78-22</t>
  </si>
  <si>
    <t>Włodawa</t>
  </si>
  <si>
    <t>22-200</t>
  </si>
  <si>
    <t>ul. Żołnierzy WiN 22</t>
  </si>
  <si>
    <t>Międzygminny Związek Gospodarki Odpadami Komunalnymi „Odra-Nysa-Bóbr”</t>
  </si>
  <si>
    <t>926-167-08-62</t>
  </si>
  <si>
    <t>ul. Pionierów 44</t>
  </si>
  <si>
    <t>Międzygminny Związek Komunalny</t>
  </si>
  <si>
    <t>060701Z</t>
  </si>
  <si>
    <t>060101Z</t>
  </si>
  <si>
    <t>Międzyrzec Podlaski</t>
  </si>
  <si>
    <t>21-560</t>
  </si>
  <si>
    <t>Międzygminny Związek Komunalny "Tanew" w Biłgoraju</t>
  </si>
  <si>
    <t>060201Z</t>
  </si>
  <si>
    <t>Międzygminny Związek Komunalny w Parczewie</t>
  </si>
  <si>
    <t>061304Z</t>
  </si>
  <si>
    <t xml:space="preserve">  Parczew</t>
  </si>
  <si>
    <t>21-200</t>
  </si>
  <si>
    <t>Międzygminny Związek Komunikacji Pasażerskiej  w Tarnowskich Górach</t>
  </si>
  <si>
    <t>241307Z</t>
  </si>
  <si>
    <t>Tarnowskie Góry</t>
  </si>
  <si>
    <t>42-600</t>
  </si>
  <si>
    <t>Pokoju 1</t>
  </si>
  <si>
    <t>Międzygminny Związek Komunikacji Podmiejskiej</t>
  </si>
  <si>
    <t>302117Z</t>
  </si>
  <si>
    <t>Międzygminny Związek Komunikacyjny w Jastrzębiu Zdroju</t>
  </si>
  <si>
    <t>246701Z</t>
  </si>
  <si>
    <t>Międzygminny Związek Regionu Ciechanowskiego z siedzibą w Ciechanowie</t>
  </si>
  <si>
    <t>140201Z</t>
  </si>
  <si>
    <t>566-198-04-00</t>
  </si>
  <si>
    <t>Ciechanów</t>
  </si>
  <si>
    <t>ul. Gostkowska 83</t>
  </si>
  <si>
    <t>Międzygminny Związek Turystyczny "Wielkopolska Gościnna" w Pępowie</t>
  </si>
  <si>
    <t>300404Z</t>
  </si>
  <si>
    <t>Międzygminny Związek Wodociągów i Kanalizacji w Strzelcach Wielkich</t>
  </si>
  <si>
    <t>300405Z</t>
  </si>
  <si>
    <t>696-000-97-01</t>
  </si>
  <si>
    <t>Piaski</t>
  </si>
  <si>
    <t>63-820</t>
  </si>
  <si>
    <t>Strzelce Wielkie 84</t>
  </si>
  <si>
    <t>Międzygminny Związek Wodociągów i Kanalizacji w Wodzisławiu Śląskim</t>
  </si>
  <si>
    <t>241504Z</t>
  </si>
  <si>
    <t>Międzygminny Związek Zaopatrzenia w Wodę Gmin Radomyśl Wielki i Wadowice Górne</t>
  </si>
  <si>
    <t>181108Z</t>
  </si>
  <si>
    <t>817-199-37-91</t>
  </si>
  <si>
    <t>Wadowice Górne</t>
  </si>
  <si>
    <t>39-308</t>
  </si>
  <si>
    <t>Wola Wadowska 163</t>
  </si>
  <si>
    <t>MIĘDZYLESIE</t>
  </si>
  <si>
    <t>881-103-70-24</t>
  </si>
  <si>
    <t>57-530</t>
  </si>
  <si>
    <t>MIĘDZYRZEC PODLASKI</t>
  </si>
  <si>
    <t>537-255-36-37</t>
  </si>
  <si>
    <t>ul.Pocztowa 8</t>
  </si>
  <si>
    <t>538-154-35-84</t>
  </si>
  <si>
    <t>ul.Warszawska 20</t>
  </si>
  <si>
    <t>międzyrzecki</t>
  </si>
  <si>
    <t>596-154-31-70</t>
  </si>
  <si>
    <t>MIĘDZYRZECZ</t>
  </si>
  <si>
    <t>66-300</t>
  </si>
  <si>
    <t>ul.Przemysłowa 2</t>
  </si>
  <si>
    <t>596-000-65-53</t>
  </si>
  <si>
    <t>Międzywojewódzki Komunalny Związek Gmin d/s Gazyfikacji</t>
  </si>
  <si>
    <t>102008Z</t>
  </si>
  <si>
    <t>MIĘDZYZDROJE</t>
  </si>
  <si>
    <t>986-015-70-42</t>
  </si>
  <si>
    <t>72-500</t>
  </si>
  <si>
    <t>ul.Ks. Pomorskich 5</t>
  </si>
  <si>
    <t>MIĘKINIA</t>
  </si>
  <si>
    <t>913-150-20-20</t>
  </si>
  <si>
    <t>55-330</t>
  </si>
  <si>
    <t>ul.Kościuszki 41</t>
  </si>
  <si>
    <t>MIKOŁAJKI</t>
  </si>
  <si>
    <t>742-212-55-49</t>
  </si>
  <si>
    <t>ul.Kolejowa 7</t>
  </si>
  <si>
    <t>MIKOŁAJKI POMORSKIE</t>
  </si>
  <si>
    <t>82-433</t>
  </si>
  <si>
    <t>ul.Dzierzgońska 2</t>
  </si>
  <si>
    <t>mikołowski</t>
  </si>
  <si>
    <t>635-183-07-24</t>
  </si>
  <si>
    <t>MIKOŁÓW</t>
  </si>
  <si>
    <t>43-190</t>
  </si>
  <si>
    <t>ul.Żwirki i Wigury 4a</t>
  </si>
  <si>
    <t>635-100-29-15</t>
  </si>
  <si>
    <t>MIKSTAT</t>
  </si>
  <si>
    <t>63-510</t>
  </si>
  <si>
    <t>ul.Krakowska 17</t>
  </si>
  <si>
    <t>MILANÓW</t>
  </si>
  <si>
    <t>539-149-70-93</t>
  </si>
  <si>
    <t>21-210</t>
  </si>
  <si>
    <t>ul.Kościelna 11 A</t>
  </si>
  <si>
    <t>MILANÓWEK</t>
  </si>
  <si>
    <t>529-100-41-97</t>
  </si>
  <si>
    <t>ul.Kościuszki 45</t>
  </si>
  <si>
    <t>MILEJCZYCE</t>
  </si>
  <si>
    <t>17-332</t>
  </si>
  <si>
    <t>MILEJEWO</t>
  </si>
  <si>
    <t>578-215-74-96</t>
  </si>
  <si>
    <t>82-316</t>
  </si>
  <si>
    <t>ul. Elbląska 47</t>
  </si>
  <si>
    <t>MILEJÓW</t>
  </si>
  <si>
    <t>505-004-26-06</t>
  </si>
  <si>
    <t>21-020</t>
  </si>
  <si>
    <t>ul.Partyzancka 13 a</t>
  </si>
  <si>
    <t>milicki</t>
  </si>
  <si>
    <t>916-131-24-94</t>
  </si>
  <si>
    <t>MILICZ</t>
  </si>
  <si>
    <t>56-300</t>
  </si>
  <si>
    <t>ul.Wojska Polskiego 38</t>
  </si>
  <si>
    <t>916-130-65-71</t>
  </si>
  <si>
    <t>ul.Trzebnicka 2</t>
  </si>
  <si>
    <t>MILÓWKA</t>
  </si>
  <si>
    <t>553-231-79-64</t>
  </si>
  <si>
    <t>34-360</t>
  </si>
  <si>
    <t>ul.: J. Kazimierza 123</t>
  </si>
  <si>
    <t>MIŁAKOWO</t>
  </si>
  <si>
    <t>741-202-56-74</t>
  </si>
  <si>
    <t>14-310</t>
  </si>
  <si>
    <t>ul.Olsztyńska 16</t>
  </si>
  <si>
    <t>MIŁKI</t>
  </si>
  <si>
    <t>845-105-04-06</t>
  </si>
  <si>
    <t>MIŁKOWICE</t>
  </si>
  <si>
    <t>691-122-35-06</t>
  </si>
  <si>
    <t>59-222</t>
  </si>
  <si>
    <t>ul.Wojska Polskiego 71</t>
  </si>
  <si>
    <t>MIŁOMŁYN</t>
  </si>
  <si>
    <t>14-140</t>
  </si>
  <si>
    <t>ul.Twarda 12</t>
  </si>
  <si>
    <t>MIŁORADZ</t>
  </si>
  <si>
    <t>579-202-98-19</t>
  </si>
  <si>
    <t>82-213</t>
  </si>
  <si>
    <t>ul. Żuławska 9</t>
  </si>
  <si>
    <t>MIŁOSŁAW</t>
  </si>
  <si>
    <t>789-163-81-90</t>
  </si>
  <si>
    <t>62-320</t>
  </si>
  <si>
    <t>ul.Wrzesińska  19</t>
  </si>
  <si>
    <t>MIŃSK MAZOWIECKI</t>
  </si>
  <si>
    <t>822-214-65-99</t>
  </si>
  <si>
    <t>ul.Konstytucji 3 Maja 1</t>
  </si>
  <si>
    <t>822-214-65-76</t>
  </si>
  <si>
    <t>ul.Chełmońskiego 14</t>
  </si>
  <si>
    <t>miński</t>
  </si>
  <si>
    <t>822-185-59-74</t>
  </si>
  <si>
    <t>ul. Kościuszki 3</t>
  </si>
  <si>
    <t>MIRCZE</t>
  </si>
  <si>
    <t>919-174-89-02</t>
  </si>
  <si>
    <t>22-530</t>
  </si>
  <si>
    <t>ul.Kryłowska 20</t>
  </si>
  <si>
    <t>MIROSŁAWIEC</t>
  </si>
  <si>
    <t>765-160-34-18</t>
  </si>
  <si>
    <t>78-650</t>
  </si>
  <si>
    <t>ul.Wolności 37</t>
  </si>
  <si>
    <t>MIRÓW</t>
  </si>
  <si>
    <t>799-195-89-71</t>
  </si>
  <si>
    <t>26-503</t>
  </si>
  <si>
    <t>Mirów 27</t>
  </si>
  <si>
    <t>MIRSK</t>
  </si>
  <si>
    <t>616-100-84-87</t>
  </si>
  <si>
    <t>59-630</t>
  </si>
  <si>
    <t>Pl.Wolności 39</t>
  </si>
  <si>
    <t>MIRZEC</t>
  </si>
  <si>
    <t>664-151-73-90</t>
  </si>
  <si>
    <t>27-220</t>
  </si>
  <si>
    <t xml:space="preserve">Mirzec Stary 9 </t>
  </si>
  <si>
    <t>MŁAWA</t>
  </si>
  <si>
    <t>569-176-00-34</t>
  </si>
  <si>
    <t>ul.Stary Rynek 19</t>
  </si>
  <si>
    <t>mławski</t>
  </si>
  <si>
    <t>569-176-00-40</t>
  </si>
  <si>
    <t>ul.Reymonta 6</t>
  </si>
  <si>
    <t>MŁODZIESZYN</t>
  </si>
  <si>
    <t>837-169-20-19</t>
  </si>
  <si>
    <t>96-512</t>
  </si>
  <si>
    <t>ul.Wyszogrodzka 25</t>
  </si>
  <si>
    <t>MŁYNARY</t>
  </si>
  <si>
    <t>14-420</t>
  </si>
  <si>
    <t>ul.Dworcowa 29</t>
  </si>
  <si>
    <t>MŁYNARZE</t>
  </si>
  <si>
    <t>757-148-08-99</t>
  </si>
  <si>
    <t>ul.Ostrołęcka 7</t>
  </si>
  <si>
    <t>MNIÓW</t>
  </si>
  <si>
    <t>959-167-95-18</t>
  </si>
  <si>
    <t>26-080</t>
  </si>
  <si>
    <t>ul.Centralna 9</t>
  </si>
  <si>
    <t>MNISZKÓW</t>
  </si>
  <si>
    <t>768-171-91-89</t>
  </si>
  <si>
    <t>Mniszków</t>
  </si>
  <si>
    <t>26-341</t>
  </si>
  <si>
    <t>ul. Powstańców Wlkp. 10</t>
  </si>
  <si>
    <t>MOCHOWO</t>
  </si>
  <si>
    <t>776-161-50-78</t>
  </si>
  <si>
    <t>Mochowo, ul. Sierpecka 2</t>
  </si>
  <si>
    <t>MODLIBORZYCE</t>
  </si>
  <si>
    <t>862-157-63-44</t>
  </si>
  <si>
    <t>23-310</t>
  </si>
  <si>
    <t>ul.Piłsudskiego 63</t>
  </si>
  <si>
    <t>MOGIELNICA</t>
  </si>
  <si>
    <t>797-189-32-28</t>
  </si>
  <si>
    <t>Mogielnica</t>
  </si>
  <si>
    <t>MOGILANY</t>
  </si>
  <si>
    <t>679-248-65-23</t>
  </si>
  <si>
    <t>32-031</t>
  </si>
  <si>
    <t>mogileński</t>
  </si>
  <si>
    <t>MOGILNO</t>
  </si>
  <si>
    <t>88-300</t>
  </si>
  <si>
    <t>ul.Narutowicza 1</t>
  </si>
  <si>
    <t>557-167-49-64</t>
  </si>
  <si>
    <t>MOKOBODY</t>
  </si>
  <si>
    <t>Pl.Chreptowicza 25</t>
  </si>
  <si>
    <t>MOKRSKO</t>
  </si>
  <si>
    <t>832-197-93-74</t>
  </si>
  <si>
    <t>98-345</t>
  </si>
  <si>
    <t>Mokrsko 231</t>
  </si>
  <si>
    <t>moniecki</t>
  </si>
  <si>
    <t>MOŃKI</t>
  </si>
  <si>
    <t>19-100</t>
  </si>
  <si>
    <t>ul.Słowackiego 5a</t>
  </si>
  <si>
    <t>546-137-97-96</t>
  </si>
  <si>
    <t>MORAWICA</t>
  </si>
  <si>
    <t>657-263-06-04</t>
  </si>
  <si>
    <t>26-026</t>
  </si>
  <si>
    <t>MORĄG</t>
  </si>
  <si>
    <t>14-300</t>
  </si>
  <si>
    <t>ul.11-go listopada 9</t>
  </si>
  <si>
    <t>MORDY</t>
  </si>
  <si>
    <t>821-236-42-31</t>
  </si>
  <si>
    <t>ul.Kilińskiego 9</t>
  </si>
  <si>
    <t>MORYŃ</t>
  </si>
  <si>
    <t>858-172-83-96</t>
  </si>
  <si>
    <t>74-503</t>
  </si>
  <si>
    <t>MORZESZCZYN</t>
  </si>
  <si>
    <t>593-100-47-58</t>
  </si>
  <si>
    <t>83-132</t>
  </si>
  <si>
    <t>ul.Kociewska 12</t>
  </si>
  <si>
    <t>MOSINA</t>
  </si>
  <si>
    <t>777-179-40-88</t>
  </si>
  <si>
    <t>62-050</t>
  </si>
  <si>
    <t>Pl. 20 Października 1</t>
  </si>
  <si>
    <t>MOSKORZEW</t>
  </si>
  <si>
    <t>577-167-45-32</t>
  </si>
  <si>
    <t>29-130</t>
  </si>
  <si>
    <t>Moskorzew 42</t>
  </si>
  <si>
    <t>MOSZCZENICA</t>
  </si>
  <si>
    <t>771-166-15-50</t>
  </si>
  <si>
    <t>97-310</t>
  </si>
  <si>
    <t>ul.Kosowska 1</t>
  </si>
  <si>
    <t>738-102-19-58</t>
  </si>
  <si>
    <t>38-321</t>
  </si>
  <si>
    <t>ul. Samorządowa 4</t>
  </si>
  <si>
    <t>MRĄGOWO</t>
  </si>
  <si>
    <t>742-207-69-40</t>
  </si>
  <si>
    <t>ul.Królewiecka 60A</t>
  </si>
  <si>
    <t>742-211-40-37</t>
  </si>
  <si>
    <t>mrągowski</t>
  </si>
  <si>
    <t>MROCZA</t>
  </si>
  <si>
    <t>558-176-68-63</t>
  </si>
  <si>
    <t>89-115</t>
  </si>
  <si>
    <t>Pl.1 Maja 20</t>
  </si>
  <si>
    <t>MROZY</t>
  </si>
  <si>
    <t>822-214-71-85</t>
  </si>
  <si>
    <t>ul.Adama Mickiewicza 35</t>
  </si>
  <si>
    <t>MSTÓW</t>
  </si>
  <si>
    <t>949-219-51-02</t>
  </si>
  <si>
    <t>42-244</t>
  </si>
  <si>
    <t>ul.Gminna 14</t>
  </si>
  <si>
    <t>MSZANA</t>
  </si>
  <si>
    <t>647-177-32-71</t>
  </si>
  <si>
    <t>44-325</t>
  </si>
  <si>
    <t>ul.1 Maja 81</t>
  </si>
  <si>
    <t>MSZANA DOLNA</t>
  </si>
  <si>
    <t>737-100-89-91</t>
  </si>
  <si>
    <t>34-730</t>
  </si>
  <si>
    <t>ul.Spadochroniarzy 6</t>
  </si>
  <si>
    <t>737-100-87-84</t>
  </si>
  <si>
    <t>ul.Piłsudskiego 2</t>
  </si>
  <si>
    <t>MSZCZONÓW</t>
  </si>
  <si>
    <t>838-142-64-20</t>
  </si>
  <si>
    <t>96-320</t>
  </si>
  <si>
    <t>Pl.Piłsudskiego 1</t>
  </si>
  <si>
    <t>MŚCIWOJÓW</t>
  </si>
  <si>
    <t>695-139-99-21</t>
  </si>
  <si>
    <t>59-407</t>
  </si>
  <si>
    <t>Mściwojów 43</t>
  </si>
  <si>
    <t>MUCHARZ</t>
  </si>
  <si>
    <t>551-261-85-91</t>
  </si>
  <si>
    <t>34-106</t>
  </si>
  <si>
    <t>Mucharz 226</t>
  </si>
  <si>
    <t>MUROWANA GOŚLINA</t>
  </si>
  <si>
    <t>777-315-94-27</t>
  </si>
  <si>
    <t>62-095</t>
  </si>
  <si>
    <t>plac Powstańców Wielkopolskich 9</t>
  </si>
  <si>
    <t>MURÓW</t>
  </si>
  <si>
    <t>991-049-49-72</t>
  </si>
  <si>
    <t>46-030</t>
  </si>
  <si>
    <t>ul.Dworcowa 2</t>
  </si>
  <si>
    <t>MUSZYNA</t>
  </si>
  <si>
    <t>734-254-34-92</t>
  </si>
  <si>
    <t>33-370</t>
  </si>
  <si>
    <t>Rynek 31</t>
  </si>
  <si>
    <t>MYCIELIN</t>
  </si>
  <si>
    <t>968-085-77-20</t>
  </si>
  <si>
    <t>Korzeniew</t>
  </si>
  <si>
    <t>62-831</t>
  </si>
  <si>
    <t>Słuszków 27</t>
  </si>
  <si>
    <t>MYKANÓW</t>
  </si>
  <si>
    <t>573-128-82-02</t>
  </si>
  <si>
    <t>42-233</t>
  </si>
  <si>
    <t>ul.Samorządowa 1</t>
  </si>
  <si>
    <t>MYSŁAKOWICE</t>
  </si>
  <si>
    <t>611-011-11-81</t>
  </si>
  <si>
    <t>58-533</t>
  </si>
  <si>
    <t>Mysłowice</t>
  </si>
  <si>
    <t>MYSŁOWICE</t>
  </si>
  <si>
    <t>41-400</t>
  </si>
  <si>
    <t>ul. Powstańców 1</t>
  </si>
  <si>
    <t>myszkowski</t>
  </si>
  <si>
    <t>577-174-60-65</t>
  </si>
  <si>
    <t>MYSZKÓW</t>
  </si>
  <si>
    <t>42-300</t>
  </si>
  <si>
    <t>ul.Pułaskiego 6</t>
  </si>
  <si>
    <t>577-195-26-46</t>
  </si>
  <si>
    <t>ul.Kościuszki 26</t>
  </si>
  <si>
    <t>MYSZYNIEC</t>
  </si>
  <si>
    <t>758-215-35-37</t>
  </si>
  <si>
    <t>PL.Wolności 60</t>
  </si>
  <si>
    <t>MYŚLENICE</t>
  </si>
  <si>
    <t>681-100-44-14</t>
  </si>
  <si>
    <t>32-400</t>
  </si>
  <si>
    <t>Rynek 8/9</t>
  </si>
  <si>
    <t>myślenicki</t>
  </si>
  <si>
    <t>681-169-23-19</t>
  </si>
  <si>
    <t>ul.M.Reja 13</t>
  </si>
  <si>
    <t>myśliborski</t>
  </si>
  <si>
    <t>597-149-16-12</t>
  </si>
  <si>
    <t>MYŚLIBÓRZ</t>
  </si>
  <si>
    <t>74-300</t>
  </si>
  <si>
    <t>ul. Północna 15</t>
  </si>
  <si>
    <t>597-161-16-31</t>
  </si>
  <si>
    <t>ul.Rynek  im. Jana Pawła II 1</t>
  </si>
  <si>
    <t>NADARZYN</t>
  </si>
  <si>
    <t>534-225-48-41</t>
  </si>
  <si>
    <t>ul.Mszczonowska 24</t>
  </si>
  <si>
    <t>NAGŁOWICE</t>
  </si>
  <si>
    <t>656-221-37-21</t>
  </si>
  <si>
    <t>28-362</t>
  </si>
  <si>
    <t>ul. Mikołaja Reja 9</t>
  </si>
  <si>
    <t>nakielski</t>
  </si>
  <si>
    <t>558-172-43-33</t>
  </si>
  <si>
    <t>NAKŁO NAD NOTECIĄ</t>
  </si>
  <si>
    <t>89-100</t>
  </si>
  <si>
    <t>ul.Dąbrowskiego 54</t>
  </si>
  <si>
    <t>558-176-86-32</t>
  </si>
  <si>
    <t>Nakło nad Notecią</t>
  </si>
  <si>
    <t>ul. Ks. Piotra Skargi 7</t>
  </si>
  <si>
    <t>NAŁĘCZÓW</t>
  </si>
  <si>
    <t>24-140</t>
  </si>
  <si>
    <t>Al.Lipowa 3</t>
  </si>
  <si>
    <t>namysłowski</t>
  </si>
  <si>
    <t>752-129-94-71</t>
  </si>
  <si>
    <t>NAMYSŁÓW</t>
  </si>
  <si>
    <t>46-100</t>
  </si>
  <si>
    <t>ul. Plac Wolności 12 a</t>
  </si>
  <si>
    <t>752-135-92-04</t>
  </si>
  <si>
    <t>ul.Stanisława Dubois 3</t>
  </si>
  <si>
    <t>NAREW</t>
  </si>
  <si>
    <t>603-001-29-62</t>
  </si>
  <si>
    <t>17-210</t>
  </si>
  <si>
    <t>ul. Mickiewicza 101</t>
  </si>
  <si>
    <t>NAREWKA</t>
  </si>
  <si>
    <t>603-000-63-70</t>
  </si>
  <si>
    <t>17-220</t>
  </si>
  <si>
    <t>ul.Białowieska 1</t>
  </si>
  <si>
    <t>NAROL</t>
  </si>
  <si>
    <t>793-126-66-43</t>
  </si>
  <si>
    <t>37-610</t>
  </si>
  <si>
    <t>NARUSZEWO</t>
  </si>
  <si>
    <t>567-178-90-52</t>
  </si>
  <si>
    <t>NARUSZEWO 19 A</t>
  </si>
  <si>
    <t>NASIELSK</t>
  </si>
  <si>
    <t>531-160-74-68</t>
  </si>
  <si>
    <t>ul. Elektronowa 3</t>
  </si>
  <si>
    <t>NAWOJOWA</t>
  </si>
  <si>
    <t>734-178-85-01</t>
  </si>
  <si>
    <t>33-335</t>
  </si>
  <si>
    <t>ul. Ogrodowa 2</t>
  </si>
  <si>
    <t>NEKLA</t>
  </si>
  <si>
    <t>789-172-15-48</t>
  </si>
  <si>
    <t>62-330</t>
  </si>
  <si>
    <t>ul.Dworcowa 10</t>
  </si>
  <si>
    <t>NĘDZA</t>
  </si>
  <si>
    <t>639-196-77-77</t>
  </si>
  <si>
    <t>47-440</t>
  </si>
  <si>
    <t>ul.Jana III Sobieskiego 5</t>
  </si>
  <si>
    <t>NIDZICA</t>
  </si>
  <si>
    <t>984-016-15-72</t>
  </si>
  <si>
    <t>13-100</t>
  </si>
  <si>
    <t>ul. Plac Wolności 1</t>
  </si>
  <si>
    <t>nidzicki</t>
  </si>
  <si>
    <t>984-008-88-17</t>
  </si>
  <si>
    <t>ul.Traugutta 23</t>
  </si>
  <si>
    <t>NIEBORÓW</t>
  </si>
  <si>
    <t>834-101-76-78</t>
  </si>
  <si>
    <t>99-416</t>
  </si>
  <si>
    <t>ul.Legionów Polskich 26</t>
  </si>
  <si>
    <t>NIEBYLEC</t>
  </si>
  <si>
    <t>38-114</t>
  </si>
  <si>
    <t>Niebylec 170</t>
  </si>
  <si>
    <t>NIECHANOWO</t>
  </si>
  <si>
    <t>784-229-76-36</t>
  </si>
  <si>
    <t>62-220</t>
  </si>
  <si>
    <t>ul.Różana 1</t>
  </si>
  <si>
    <t>NIECHLÓW</t>
  </si>
  <si>
    <t>693-194-04-70</t>
  </si>
  <si>
    <t>56-215</t>
  </si>
  <si>
    <t>ul.Głogowska 31</t>
  </si>
  <si>
    <t>NIEDRZWICA DUŻA</t>
  </si>
  <si>
    <t>713-295-77-73</t>
  </si>
  <si>
    <t>24-220</t>
  </si>
  <si>
    <t>ul.Lubelska 30</t>
  </si>
  <si>
    <t>NIEDŹWIADA</t>
  </si>
  <si>
    <t>714-190-11-63</t>
  </si>
  <si>
    <t>21-104</t>
  </si>
  <si>
    <t>Niedźwiada 43</t>
  </si>
  <si>
    <t>NIEDŹWIEDŹ</t>
  </si>
  <si>
    <t>737-115-26-18</t>
  </si>
  <si>
    <t>34-735</t>
  </si>
  <si>
    <t>Niedźwiedź</t>
  </si>
  <si>
    <t>NIEGOSŁAWICE</t>
  </si>
  <si>
    <t>924-100-15-43</t>
  </si>
  <si>
    <t>67-312</t>
  </si>
  <si>
    <t>Niegosławice 55</t>
  </si>
  <si>
    <t>NIEGOWA</t>
  </si>
  <si>
    <t>577-196-05-80</t>
  </si>
  <si>
    <t>42-320</t>
  </si>
  <si>
    <t>NIELISZ</t>
  </si>
  <si>
    <t>922-275-00-48</t>
  </si>
  <si>
    <t>22-413</t>
  </si>
  <si>
    <t>Nielisz 279</t>
  </si>
  <si>
    <t>NIEMCE</t>
  </si>
  <si>
    <t>713-305-66-58</t>
  </si>
  <si>
    <t>21-025</t>
  </si>
  <si>
    <t>ul. Lubelska 121</t>
  </si>
  <si>
    <t>NIEMCZA</t>
  </si>
  <si>
    <t>882-187-66-02</t>
  </si>
  <si>
    <t>58-230</t>
  </si>
  <si>
    <t>Rynek 10</t>
  </si>
  <si>
    <t>NIEMODLIN</t>
  </si>
  <si>
    <t>991-031-62-71</t>
  </si>
  <si>
    <t>49-100</t>
  </si>
  <si>
    <t>ul.Bohat.Powstań Śląskich 37</t>
  </si>
  <si>
    <t>NIEPOŁOMICE</t>
  </si>
  <si>
    <t>683-139-53-75</t>
  </si>
  <si>
    <t>32-005</t>
  </si>
  <si>
    <t>PLAC ZWYCIĘSTWA 13</t>
  </si>
  <si>
    <t>NIEPORĘT</t>
  </si>
  <si>
    <t>536-176-52-93</t>
  </si>
  <si>
    <t>NIESZAWA</t>
  </si>
  <si>
    <t>891-162-31-12</t>
  </si>
  <si>
    <t>87-730</t>
  </si>
  <si>
    <t>ul.3-go Maja 2</t>
  </si>
  <si>
    <t>NISKO</t>
  </si>
  <si>
    <t>865-000-42-19</t>
  </si>
  <si>
    <t>37-400</t>
  </si>
  <si>
    <t>ul.Plac Wolności 14</t>
  </si>
  <si>
    <t>NIWISKA</t>
  </si>
  <si>
    <t>814-158-80-11</t>
  </si>
  <si>
    <t>36-147</t>
  </si>
  <si>
    <t>Niwiska 430</t>
  </si>
  <si>
    <t>niżański</t>
  </si>
  <si>
    <t>NOWA BRZEŹNICA</t>
  </si>
  <si>
    <t>508-002-67-24</t>
  </si>
  <si>
    <t>98-331</t>
  </si>
  <si>
    <t>ul.Kościuszki 103</t>
  </si>
  <si>
    <t>NOWA DĘBA</t>
  </si>
  <si>
    <t>867-207-81-07</t>
  </si>
  <si>
    <t>39-460</t>
  </si>
  <si>
    <t>ul.Rzeszowska 3</t>
  </si>
  <si>
    <t>NOWA KARCZMA</t>
  </si>
  <si>
    <t>591-165-04-84</t>
  </si>
  <si>
    <t>83-404</t>
  </si>
  <si>
    <t>ul. Kościerska 9</t>
  </si>
  <si>
    <t>NOWA RUDA</t>
  </si>
  <si>
    <t>885-153-33-38</t>
  </si>
  <si>
    <t>57-400</t>
  </si>
  <si>
    <t>885-153-46-51</t>
  </si>
  <si>
    <t>NOWA SARZYNA</t>
  </si>
  <si>
    <t>816-160-34-81</t>
  </si>
  <si>
    <t>37-310</t>
  </si>
  <si>
    <t>ul.Kopernika 1</t>
  </si>
  <si>
    <t>NOWA SŁUPIA</t>
  </si>
  <si>
    <t>657-246-40-05</t>
  </si>
  <si>
    <t>26-006</t>
  </si>
  <si>
    <t>NOWA SÓL</t>
  </si>
  <si>
    <t>925-195-60-02</t>
  </si>
  <si>
    <t>67-100</t>
  </si>
  <si>
    <t>ul. M.J.Piłsudskiego 12</t>
  </si>
  <si>
    <t>925-195-84-61</t>
  </si>
  <si>
    <t>ul.Moniuszki 3a</t>
  </si>
  <si>
    <t>NOWA SUCHA</t>
  </si>
  <si>
    <t>837-169-37-92</t>
  </si>
  <si>
    <t>96-513</t>
  </si>
  <si>
    <t>Nowa Sucha 50</t>
  </si>
  <si>
    <t>NOWA WIEŚ LĘBORSKA</t>
  </si>
  <si>
    <t>841-160-96-23</t>
  </si>
  <si>
    <t>84-351</t>
  </si>
  <si>
    <t>ul.Grunwaldzka 24</t>
  </si>
  <si>
    <t>NOWA WIEŚ WIELKA</t>
  </si>
  <si>
    <t>554-286-33-78</t>
  </si>
  <si>
    <t>86-060</t>
  </si>
  <si>
    <t>ul.Ogrodowa 2</t>
  </si>
  <si>
    <t>NOWE</t>
  </si>
  <si>
    <t>559-142-62-87</t>
  </si>
  <si>
    <t>86-170</t>
  </si>
  <si>
    <t>Plac Św. Rocha 5</t>
  </si>
  <si>
    <t>NOWE BRZESKO</t>
  </si>
  <si>
    <t>682-119-43-62</t>
  </si>
  <si>
    <t>32-120</t>
  </si>
  <si>
    <t>ul.Krakowska 44</t>
  </si>
  <si>
    <t>NOWE MIASTECZKO</t>
  </si>
  <si>
    <t>925-195-84-78</t>
  </si>
  <si>
    <t>67-124</t>
  </si>
  <si>
    <t>NOWE MIASTO</t>
  </si>
  <si>
    <t>567-126-40-71</t>
  </si>
  <si>
    <t>ul. Apteczna 8</t>
  </si>
  <si>
    <t>NOWE MIASTO LUBAWSKIE</t>
  </si>
  <si>
    <t>877-146-27-31</t>
  </si>
  <si>
    <t>13-300</t>
  </si>
  <si>
    <t>877-104-59-15</t>
  </si>
  <si>
    <t>ul. Podleśna 1</t>
  </si>
  <si>
    <t>NOWE MIASTO n. PILICĄ</t>
  </si>
  <si>
    <t>797-188-16-33</t>
  </si>
  <si>
    <t>NOWE MIASTO NAD PILICĄ</t>
  </si>
  <si>
    <t>26-420</t>
  </si>
  <si>
    <t>Pl. O. H. Koźmińskiego 1/ 2</t>
  </si>
  <si>
    <t>NOWE MIASTO n. WARTĄ</t>
  </si>
  <si>
    <t>786-162-37-52</t>
  </si>
  <si>
    <t>NOWE MIASTO NAD WARTĄ</t>
  </si>
  <si>
    <t>63-040</t>
  </si>
  <si>
    <t>ul.Poznańska 14</t>
  </si>
  <si>
    <t>NOWE OSTROWY</t>
  </si>
  <si>
    <t>775-240-61-68</t>
  </si>
  <si>
    <t>99-350</t>
  </si>
  <si>
    <t>Nowe Ostrowy 80</t>
  </si>
  <si>
    <t>NOWE PIEKUTY</t>
  </si>
  <si>
    <t>722-158-98-45</t>
  </si>
  <si>
    <t>18-212</t>
  </si>
  <si>
    <t>ul.Główna 8</t>
  </si>
  <si>
    <t>NOWE SKALMIERZYCE</t>
  </si>
  <si>
    <t>622-238-19-39</t>
  </si>
  <si>
    <t>SKALMIERZYCE</t>
  </si>
  <si>
    <t>63-460</t>
  </si>
  <si>
    <t>ul.Ostrowska 8</t>
  </si>
  <si>
    <t>NOWE WARPNO</t>
  </si>
  <si>
    <t>851-277-29-51</t>
  </si>
  <si>
    <t>Nowe Warpno</t>
  </si>
  <si>
    <t>72-022</t>
  </si>
  <si>
    <t>NOWINKA</t>
  </si>
  <si>
    <t>846-156-42-36</t>
  </si>
  <si>
    <t>16-304</t>
  </si>
  <si>
    <t>Nowinka 33</t>
  </si>
  <si>
    <t>NOWINY</t>
  </si>
  <si>
    <t>959-146-89-22</t>
  </si>
  <si>
    <t>26-052</t>
  </si>
  <si>
    <t>ul.Białe Zagłębie 25</t>
  </si>
  <si>
    <t>nowodworski</t>
  </si>
  <si>
    <t>531-142-23-78</t>
  </si>
  <si>
    <t>NOWY DWÓR MAZOWIECKI</t>
  </si>
  <si>
    <t>ul.Ignacego Paderewskiego 1 b</t>
  </si>
  <si>
    <t>579-223-11-71</t>
  </si>
  <si>
    <t>NOWY DWÓR GDAŃSKI</t>
  </si>
  <si>
    <t>82-100</t>
  </si>
  <si>
    <t>ul.gen.Władysława Sikorskiego 23</t>
  </si>
  <si>
    <t>NOWODWÓR</t>
  </si>
  <si>
    <t>506-008-24-06</t>
  </si>
  <si>
    <t>Nowodwór 71 A</t>
  </si>
  <si>
    <t>NOWOGARD</t>
  </si>
  <si>
    <t>NOWOGRODZIEC</t>
  </si>
  <si>
    <t>612-163-62-66</t>
  </si>
  <si>
    <t>59-730</t>
  </si>
  <si>
    <t>Nowogrodziec, Rynek 1</t>
  </si>
  <si>
    <t>NOWOGRÓD</t>
  </si>
  <si>
    <t>718-214-47-76</t>
  </si>
  <si>
    <t>18-414</t>
  </si>
  <si>
    <t>ul.Łomżyńska 41</t>
  </si>
  <si>
    <t>NOWOGRÓD BOBRZAŃSKI</t>
  </si>
  <si>
    <t>929-100-49-28</t>
  </si>
  <si>
    <t>66-010</t>
  </si>
  <si>
    <t>ul.Słowackiego 11</t>
  </si>
  <si>
    <t>NOWOGRÓDEK POMORSKI</t>
  </si>
  <si>
    <t>597-164-48-37</t>
  </si>
  <si>
    <t>74-304</t>
  </si>
  <si>
    <t>ul. A. Mickiewicza 15</t>
  </si>
  <si>
    <t>nowomiejski</t>
  </si>
  <si>
    <t>nowosądecki</t>
  </si>
  <si>
    <t>734-261-59-32</t>
  </si>
  <si>
    <t>NOWY SĄCZ</t>
  </si>
  <si>
    <t>33-300</t>
  </si>
  <si>
    <t>ul.Jagiellońska 33</t>
  </si>
  <si>
    <t>NOWOSOLNA</t>
  </si>
  <si>
    <t>ŁÓDŹ 35</t>
  </si>
  <si>
    <t>92-703</t>
  </si>
  <si>
    <t>ul.Rynek Nowosolna 1</t>
  </si>
  <si>
    <t>nowosolski</t>
  </si>
  <si>
    <t>925-197-22-02</t>
  </si>
  <si>
    <t>ul.Moniuszki 3B</t>
  </si>
  <si>
    <t>nowotarski</t>
  </si>
  <si>
    <t>735-217-50-44</t>
  </si>
  <si>
    <t>NOWY TARG</t>
  </si>
  <si>
    <t>34-400</t>
  </si>
  <si>
    <t>ul. Bolesława Wstydliwego 14</t>
  </si>
  <si>
    <t>nowotomyski</t>
  </si>
  <si>
    <t>788-191-78-76</t>
  </si>
  <si>
    <t>NOWY TOMYŚL</t>
  </si>
  <si>
    <t>64-300</t>
  </si>
  <si>
    <t>ul.Poznańska 33</t>
  </si>
  <si>
    <t>NOWY DUNINÓW</t>
  </si>
  <si>
    <t>774-321-13-24</t>
  </si>
  <si>
    <t>ul.Osiedlowa 1</t>
  </si>
  <si>
    <t>NOWY DWÓR</t>
  </si>
  <si>
    <t>545-178-44-20</t>
  </si>
  <si>
    <t>16-205</t>
  </si>
  <si>
    <t>Plac Rynkowy 21</t>
  </si>
  <si>
    <t>579-206-12-43</t>
  </si>
  <si>
    <t>ul.Wejhera 3</t>
  </si>
  <si>
    <t>531-100-09-38</t>
  </si>
  <si>
    <t>ul.Zakroczymska 30</t>
  </si>
  <si>
    <t>NOWY KAWĘCZYN</t>
  </si>
  <si>
    <t>836-152-92-46</t>
  </si>
  <si>
    <t>96-115</t>
  </si>
  <si>
    <t>Nowy Kawęczyn 32</t>
  </si>
  <si>
    <t>NOWY KORCZYN</t>
  </si>
  <si>
    <t>655-187-53-35</t>
  </si>
  <si>
    <t>28-136</t>
  </si>
  <si>
    <t>ul.Krakowska 1</t>
  </si>
  <si>
    <t>Nowy Sącz</t>
  </si>
  <si>
    <t>734-001-67-07</t>
  </si>
  <si>
    <t>NOWY STAW</t>
  </si>
  <si>
    <t>579-204-67-81</t>
  </si>
  <si>
    <t>82-230</t>
  </si>
  <si>
    <t>ul.Gen. J. Bema 1</t>
  </si>
  <si>
    <t>735-283-33-52</t>
  </si>
  <si>
    <t>ul.Bulwarowa 9</t>
  </si>
  <si>
    <t>735-001-40-12</t>
  </si>
  <si>
    <t>ul.Krzywa 1</t>
  </si>
  <si>
    <t>788-191-67-53</t>
  </si>
  <si>
    <t>NOWY WIŚNICZ</t>
  </si>
  <si>
    <t>868-102-13-60</t>
  </si>
  <si>
    <t>32-720</t>
  </si>
  <si>
    <t>Rynek 38</t>
  </si>
  <si>
    <t>NOWY ŻMIGRÓD</t>
  </si>
  <si>
    <t>685-165-15-51</t>
  </si>
  <si>
    <t>38-230</t>
  </si>
  <si>
    <t>NOZDRZEC</t>
  </si>
  <si>
    <t>686-122-23-72</t>
  </si>
  <si>
    <t>36-245</t>
  </si>
  <si>
    <t>Nozdrzec 224</t>
  </si>
  <si>
    <t>NUR</t>
  </si>
  <si>
    <t>759-162-49-53</t>
  </si>
  <si>
    <t>ul. Drohiczyńska 2</t>
  </si>
  <si>
    <t>NURZEC-STACJA</t>
  </si>
  <si>
    <t>544-143-81-36</t>
  </si>
  <si>
    <t>17-330</t>
  </si>
  <si>
    <t>ul.Żerczycka 33</t>
  </si>
  <si>
    <t>NYSA</t>
  </si>
  <si>
    <t>48-300</t>
  </si>
  <si>
    <t>ul.Kolejowa 15</t>
  </si>
  <si>
    <t>nyski</t>
  </si>
  <si>
    <t>753-213-20-88</t>
  </si>
  <si>
    <t>ul.Piastowska 33</t>
  </si>
  <si>
    <t>obornicki</t>
  </si>
  <si>
    <t>OBORNIKI</t>
  </si>
  <si>
    <t>64-600</t>
  </si>
  <si>
    <t>ul.11 Listopada 2a</t>
  </si>
  <si>
    <t>606-008-19-62</t>
  </si>
  <si>
    <t>ul.Marsz.J.Piłsudskiego 76</t>
  </si>
  <si>
    <t>OBORNIKI ŚLĄSKIE</t>
  </si>
  <si>
    <t>915-160-50-65</t>
  </si>
  <si>
    <t>55-120</t>
  </si>
  <si>
    <t>ul.Trzebnicka 1</t>
  </si>
  <si>
    <t>OBRAZÓW</t>
  </si>
  <si>
    <t>864-175-19-16</t>
  </si>
  <si>
    <t>27-641</t>
  </si>
  <si>
    <t>Obrazów 84</t>
  </si>
  <si>
    <t>OBROWO</t>
  </si>
  <si>
    <t>879-266-82-60</t>
  </si>
  <si>
    <t>87-126</t>
  </si>
  <si>
    <t>87-126 Obrowo, ul. Aleja LIpowa 27</t>
  </si>
  <si>
    <t>OBRYTE</t>
  </si>
  <si>
    <t>568-154-61-96</t>
  </si>
  <si>
    <t>Obryte 185</t>
  </si>
  <si>
    <t>OBRZYCKO</t>
  </si>
  <si>
    <t>787-207-67-27</t>
  </si>
  <si>
    <t>64-520</t>
  </si>
  <si>
    <t>787-199-76-78</t>
  </si>
  <si>
    <t>Aleja Jana Pawła II 1</t>
  </si>
  <si>
    <t>OBSZA</t>
  </si>
  <si>
    <t>918-198-89-29</t>
  </si>
  <si>
    <t>23-413</t>
  </si>
  <si>
    <t>Obsza 36</t>
  </si>
  <si>
    <t>OCHOTNICA DOLNA</t>
  </si>
  <si>
    <t>735-283-41-79</t>
  </si>
  <si>
    <t>34-452</t>
  </si>
  <si>
    <t>os. Dłubacze 160</t>
  </si>
  <si>
    <t>ODOLANÓW</t>
  </si>
  <si>
    <t>622-273-18-88</t>
  </si>
  <si>
    <t>Odolanów</t>
  </si>
  <si>
    <t>63-430</t>
  </si>
  <si>
    <t>Odolanów, ul.Rynek 11</t>
  </si>
  <si>
    <t>ODRZYWÓŁ</t>
  </si>
  <si>
    <t>798-125-91-02</t>
  </si>
  <si>
    <t>26-425</t>
  </si>
  <si>
    <t>ul.Warszawska 53</t>
  </si>
  <si>
    <t>OGRODZIENIEC</t>
  </si>
  <si>
    <t>649-100-32-63</t>
  </si>
  <si>
    <t>42-440</t>
  </si>
  <si>
    <t>Pl.Wolności 25</t>
  </si>
  <si>
    <t>OJRZEŃ</t>
  </si>
  <si>
    <t>566-187-43-65</t>
  </si>
  <si>
    <t>ul.Ciechanowska 27</t>
  </si>
  <si>
    <t>OKONEK</t>
  </si>
  <si>
    <t>767-165-76-53</t>
  </si>
  <si>
    <t>64-965</t>
  </si>
  <si>
    <t>ul.Niepodległości 53</t>
  </si>
  <si>
    <t>OKSA</t>
  </si>
  <si>
    <t>656-221-48-21</t>
  </si>
  <si>
    <t>28-363</t>
  </si>
  <si>
    <t>ul.Włoszczowska 22</t>
  </si>
  <si>
    <t>olecki</t>
  </si>
  <si>
    <t>847-151-57-65</t>
  </si>
  <si>
    <t>OLECKO</t>
  </si>
  <si>
    <t>19-400</t>
  </si>
  <si>
    <t>ul.Kolejowa 32</t>
  </si>
  <si>
    <t>847-158-60-73</t>
  </si>
  <si>
    <t>Pl.Wolności 3</t>
  </si>
  <si>
    <t>oleski</t>
  </si>
  <si>
    <t>576-157-58-40</t>
  </si>
  <si>
    <t>OLESNO</t>
  </si>
  <si>
    <t>46-300</t>
  </si>
  <si>
    <t>ul.Pieloka 21</t>
  </si>
  <si>
    <t>576-156-23-52</t>
  </si>
  <si>
    <t>871-102-08-40</t>
  </si>
  <si>
    <t>33-210</t>
  </si>
  <si>
    <t>ul.Jagiełły 1</t>
  </si>
  <si>
    <t>OLESZYCE</t>
  </si>
  <si>
    <t>37-630</t>
  </si>
  <si>
    <t>OLEŚNICA</t>
  </si>
  <si>
    <t>655-135-54-69</t>
  </si>
  <si>
    <t>28-220</t>
  </si>
  <si>
    <t>ul. Nadstawie 1</t>
  </si>
  <si>
    <t>911-178-30-04</t>
  </si>
  <si>
    <t>56-400</t>
  </si>
  <si>
    <t>Rynek-Ratusz</t>
  </si>
  <si>
    <t>911-177-79-43</t>
  </si>
  <si>
    <t>ul.11 Listopada 24</t>
  </si>
  <si>
    <t>oleśnicki</t>
  </si>
  <si>
    <t>911-178-04-54</t>
  </si>
  <si>
    <t>ul.Słowackiego 10</t>
  </si>
  <si>
    <t>olkuski</t>
  </si>
  <si>
    <t>637-202-46-78</t>
  </si>
  <si>
    <t>OLKUSZ</t>
  </si>
  <si>
    <t>32-300</t>
  </si>
  <si>
    <t>637-199-80-42</t>
  </si>
  <si>
    <t>OLSZANICA</t>
  </si>
  <si>
    <t>688-124-60-16</t>
  </si>
  <si>
    <t>38-722</t>
  </si>
  <si>
    <t>Olszanica 81</t>
  </si>
  <si>
    <t>OLSZANKA</t>
  </si>
  <si>
    <t>496-024-82-73</t>
  </si>
  <si>
    <t>Olszanka 37</t>
  </si>
  <si>
    <t>747-105-27-09</t>
  </si>
  <si>
    <t>49-332</t>
  </si>
  <si>
    <t>Olszanka 16</t>
  </si>
  <si>
    <t>OLSZEWO-BORKI</t>
  </si>
  <si>
    <t>758-172-32-63</t>
  </si>
  <si>
    <t>ul.Broniewskiego 13</t>
  </si>
  <si>
    <t>OLSZÓWKA</t>
  </si>
  <si>
    <t>666-200-21-07</t>
  </si>
  <si>
    <t>62-641</t>
  </si>
  <si>
    <t>Olszówka 15</t>
  </si>
  <si>
    <t>OLSZTYN</t>
  </si>
  <si>
    <t>949-219-05-18</t>
  </si>
  <si>
    <t>42-256</t>
  </si>
  <si>
    <t>Pl.Piłsudskiego 10</t>
  </si>
  <si>
    <t>Olsztyn</t>
  </si>
  <si>
    <t>pl.Jana Pawła II 1</t>
  </si>
  <si>
    <t>OLSZTYNEK</t>
  </si>
  <si>
    <t>739-375-62-69</t>
  </si>
  <si>
    <t>Ratusz 1</t>
  </si>
  <si>
    <t>olsztyński</t>
  </si>
  <si>
    <t>Plac Bema 5</t>
  </si>
  <si>
    <t>OLSZYNA</t>
  </si>
  <si>
    <t>59-830</t>
  </si>
  <si>
    <t>ul.Wolności 6</t>
  </si>
  <si>
    <t>OŁAWA</t>
  </si>
  <si>
    <t>912-171-70-84</t>
  </si>
  <si>
    <t>Pl.Zamkowy 15</t>
  </si>
  <si>
    <t>912-171-57-54</t>
  </si>
  <si>
    <t>Pl.Piłsudskiego 28</t>
  </si>
  <si>
    <t>oławski</t>
  </si>
  <si>
    <t>912-187-53-63</t>
  </si>
  <si>
    <t>ul.3-go Maja 1</t>
  </si>
  <si>
    <t>Oławskie Przewozy Gminno-Powiatowe z siedzibą w Oławie</t>
  </si>
  <si>
    <t>021504Z</t>
  </si>
  <si>
    <t>912-193-04-35</t>
  </si>
  <si>
    <t>ul. 3 Maja 4</t>
  </si>
  <si>
    <t>OPALENICA</t>
  </si>
  <si>
    <t>788-191-67-24</t>
  </si>
  <si>
    <t>64-330</t>
  </si>
  <si>
    <t>ul.3-go  Maja 1</t>
  </si>
  <si>
    <t>OPATOWIEC</t>
  </si>
  <si>
    <t>605-005-05-52</t>
  </si>
  <si>
    <t>28-520</t>
  </si>
  <si>
    <t>opatowski</t>
  </si>
  <si>
    <t>863-145-65-93</t>
  </si>
  <si>
    <t>OPATÓW</t>
  </si>
  <si>
    <t>27-500</t>
  </si>
  <si>
    <t>ul.Sienkiewicza 17</t>
  </si>
  <si>
    <t>863-153-82-33</t>
  </si>
  <si>
    <t>ul.Plac Obrońców Pokoju 34</t>
  </si>
  <si>
    <t>574-106-54-61</t>
  </si>
  <si>
    <t>42-152</t>
  </si>
  <si>
    <t>OPATÓWEK</t>
  </si>
  <si>
    <t>968-086-59-61</t>
  </si>
  <si>
    <t>Opatówek</t>
  </si>
  <si>
    <t>62-860</t>
  </si>
  <si>
    <t>Pl. Wolności 14</t>
  </si>
  <si>
    <t>OPINOGÓRA GÓRNA</t>
  </si>
  <si>
    <t>566-186-88-09</t>
  </si>
  <si>
    <t>Opinogóra Górna</t>
  </si>
  <si>
    <t>ul.Krasińskiego 4</t>
  </si>
  <si>
    <t>OPOCZNO</t>
  </si>
  <si>
    <t>768-171-75-75</t>
  </si>
  <si>
    <t>26-300</t>
  </si>
  <si>
    <t>ul.Staromiejska 6</t>
  </si>
  <si>
    <t>opoczyński</t>
  </si>
  <si>
    <t>UL. KWIATOWA 1A</t>
  </si>
  <si>
    <t>Opole</t>
  </si>
  <si>
    <t>754-300-99-77</t>
  </si>
  <si>
    <t>OPOLE</t>
  </si>
  <si>
    <t>45-015</t>
  </si>
  <si>
    <t>ul. Rynek 1A</t>
  </si>
  <si>
    <t>OPOLE LUBELSKIE</t>
  </si>
  <si>
    <t>717-173-36-12</t>
  </si>
  <si>
    <t>24-300</t>
  </si>
  <si>
    <t>ul.Lubelska 4</t>
  </si>
  <si>
    <t>opolski</t>
  </si>
  <si>
    <t>754-302-31-21</t>
  </si>
  <si>
    <t>45-068</t>
  </si>
  <si>
    <t xml:space="preserve">ul.1-go Maja 29 </t>
  </si>
  <si>
    <t>717-170-50-99</t>
  </si>
  <si>
    <t>opolskie</t>
  </si>
  <si>
    <t>754-307-75-65</t>
  </si>
  <si>
    <t>45-082</t>
  </si>
  <si>
    <t>ul.Piastowska 14</t>
  </si>
  <si>
    <t>OPORÓW</t>
  </si>
  <si>
    <t>775-240-70-21</t>
  </si>
  <si>
    <t>99-322</t>
  </si>
  <si>
    <t>Oporów 25</t>
  </si>
  <si>
    <t>ORCHOWO</t>
  </si>
  <si>
    <t>667-173-51-11</t>
  </si>
  <si>
    <t>62-436</t>
  </si>
  <si>
    <t>ul.Kościuszki 6</t>
  </si>
  <si>
    <t>ORLA</t>
  </si>
  <si>
    <t>543-215-42-50</t>
  </si>
  <si>
    <t>17-106</t>
  </si>
  <si>
    <t>ul.Mickiewicza 5</t>
  </si>
  <si>
    <t>ORŁY</t>
  </si>
  <si>
    <t>795-230-73-30</t>
  </si>
  <si>
    <t>Orły</t>
  </si>
  <si>
    <t>37-716</t>
  </si>
  <si>
    <t>ul. Przemyska 3</t>
  </si>
  <si>
    <t>ORNETA</t>
  </si>
  <si>
    <t>743-202-28-80</t>
  </si>
  <si>
    <t>ul. Plac Wolności 26</t>
  </si>
  <si>
    <t>ORNONTOWICE</t>
  </si>
  <si>
    <t>635-182-99-74</t>
  </si>
  <si>
    <t>43-178</t>
  </si>
  <si>
    <t>ul.Zwycięstwa 26 a</t>
  </si>
  <si>
    <t>OROŃSKO</t>
  </si>
  <si>
    <t>799-192-21-34</t>
  </si>
  <si>
    <t>26-505</t>
  </si>
  <si>
    <t>ul.Szkolna 8</t>
  </si>
  <si>
    <t>ORZESZE</t>
  </si>
  <si>
    <t>635-183-45-96</t>
  </si>
  <si>
    <t>43-180</t>
  </si>
  <si>
    <t>ul. Wawrzyńca 21</t>
  </si>
  <si>
    <t>ORZYSZ</t>
  </si>
  <si>
    <t>849-103-97-82</t>
  </si>
  <si>
    <t>ul. Rynek 3</t>
  </si>
  <si>
    <t>OSIE</t>
  </si>
  <si>
    <t>559-113-07-47</t>
  </si>
  <si>
    <t>86-150</t>
  </si>
  <si>
    <t>OSIECK</t>
  </si>
  <si>
    <t>826-117-07-16</t>
  </si>
  <si>
    <t>OSIECZNA</t>
  </si>
  <si>
    <t>592-207-22-23</t>
  </si>
  <si>
    <t>83-242</t>
  </si>
  <si>
    <t>Plac 1000-lecia 1</t>
  </si>
  <si>
    <t>697-223-91-28</t>
  </si>
  <si>
    <t>64-113</t>
  </si>
  <si>
    <t>ul.Powstańców Wlkp. 6</t>
  </si>
  <si>
    <t>OSIECZNICA</t>
  </si>
  <si>
    <t>612-163-62-95</t>
  </si>
  <si>
    <t>59-724</t>
  </si>
  <si>
    <t>ul.Lubańska 43</t>
  </si>
  <si>
    <t>OSIEK</t>
  </si>
  <si>
    <t>592-164-63-66</t>
  </si>
  <si>
    <t>83-221</t>
  </si>
  <si>
    <t>ul.Kwiatowa 30</t>
  </si>
  <si>
    <t>866-162-38-83</t>
  </si>
  <si>
    <t>28-221</t>
  </si>
  <si>
    <t>874-168-76-32</t>
  </si>
  <si>
    <t>87-340</t>
  </si>
  <si>
    <t>OSIEK 85</t>
  </si>
  <si>
    <t>549-219-74-35</t>
  </si>
  <si>
    <t>32-608</t>
  </si>
  <si>
    <t>ul. Główna 125</t>
  </si>
  <si>
    <t>OSIEK JASIELSKI</t>
  </si>
  <si>
    <t>685-158-03-54</t>
  </si>
  <si>
    <t>38-223</t>
  </si>
  <si>
    <t>Osiek Jasielski 112</t>
  </si>
  <si>
    <t>OSIEK MAŁY</t>
  </si>
  <si>
    <t>666-208-93-44</t>
  </si>
  <si>
    <t>62-613</t>
  </si>
  <si>
    <t>ul.Główna 1</t>
  </si>
  <si>
    <t>OSIELSKO</t>
  </si>
  <si>
    <t>86-031</t>
  </si>
  <si>
    <t>Szosa Gdańska 55A</t>
  </si>
  <si>
    <t>OSIĘCINY</t>
  </si>
  <si>
    <t>889-113-12-09</t>
  </si>
  <si>
    <t>88-220</t>
  </si>
  <si>
    <t>ul.I Armii WP 14</t>
  </si>
  <si>
    <t>OSINA</t>
  </si>
  <si>
    <t>856-140-74-82</t>
  </si>
  <si>
    <t>72-221</t>
  </si>
  <si>
    <t>Osina 62</t>
  </si>
  <si>
    <t>OSJAKÓW</t>
  </si>
  <si>
    <t>832-197-27-22</t>
  </si>
  <si>
    <t>98-320</t>
  </si>
  <si>
    <t>ul.Targowa 26</t>
  </si>
  <si>
    <t>OSTASZEWO</t>
  </si>
  <si>
    <t>82-112</t>
  </si>
  <si>
    <t>Ostaszewo  ul. Kościuszki 51</t>
  </si>
  <si>
    <t>ostrołęcki</t>
  </si>
  <si>
    <t>758-235-97-76</t>
  </si>
  <si>
    <t>OSTROŁĘKA</t>
  </si>
  <si>
    <t>Plac gen.J.Bema 5</t>
  </si>
  <si>
    <t>Ostrołęka</t>
  </si>
  <si>
    <t>758-214-20-02</t>
  </si>
  <si>
    <t>pl.gen.J.Bema 1</t>
  </si>
  <si>
    <t>OSTRORÓG</t>
  </si>
  <si>
    <t>64-560</t>
  </si>
  <si>
    <t>ul.Wroniecka 14</t>
  </si>
  <si>
    <t>OSTROWIEC ŚWIĘTOKRZYSKI</t>
  </si>
  <si>
    <t>Ostrowiec Świętokrzyski</t>
  </si>
  <si>
    <t>ul. Jana Głogowskiego 3/5</t>
  </si>
  <si>
    <t>ostrowiecki</t>
  </si>
  <si>
    <t>661-219-82-32</t>
  </si>
  <si>
    <t>ul.Iłżecka 37</t>
  </si>
  <si>
    <t>OSTROWITE</t>
  </si>
  <si>
    <t>667-169-98-52</t>
  </si>
  <si>
    <t>62-402</t>
  </si>
  <si>
    <t>ul.Lipowa 2</t>
  </si>
  <si>
    <t>ostrowski</t>
  </si>
  <si>
    <t>759-161-31-74</t>
  </si>
  <si>
    <t>OSTRÓW MAZOWIECKA</t>
  </si>
  <si>
    <t>ul.3 Maja 68</t>
  </si>
  <si>
    <t>622-239-11-68</t>
  </si>
  <si>
    <t>OSTRÓW WIELKOPOLSKI</t>
  </si>
  <si>
    <t>63-400</t>
  </si>
  <si>
    <t>al.Powstańców Wlkp. 16</t>
  </si>
  <si>
    <t>OSTRÓDA</t>
  </si>
  <si>
    <t>741-001-09-58</t>
  </si>
  <si>
    <t>Ostróda</t>
  </si>
  <si>
    <t>14-100</t>
  </si>
  <si>
    <t>ul.Mickiewicza 24</t>
  </si>
  <si>
    <t>741-100-43-22</t>
  </si>
  <si>
    <t>ul.Jana III Sobieskiego 1</t>
  </si>
  <si>
    <t>ostródzki</t>
  </si>
  <si>
    <t>741-176-96-45</t>
  </si>
  <si>
    <t>OSTRÓW</t>
  </si>
  <si>
    <t>818-128-52-74</t>
  </si>
  <si>
    <t>39-103</t>
  </si>
  <si>
    <t>Ostrów 225</t>
  </si>
  <si>
    <t>OSTRÓW LUBELSKI</t>
  </si>
  <si>
    <t>21-110</t>
  </si>
  <si>
    <t>759-162-50-88</t>
  </si>
  <si>
    <t>Osrów Mazowiecka</t>
  </si>
  <si>
    <t>ul.3 Maja 66</t>
  </si>
  <si>
    <t>759-162-23-97</t>
  </si>
  <si>
    <t>ul.Sikorskiego 5</t>
  </si>
  <si>
    <t>622-238-43-23</t>
  </si>
  <si>
    <t>Al.Powstańców Wlkp. 18</t>
  </si>
  <si>
    <t>622-236-46-45</t>
  </si>
  <si>
    <t>ul. Gimnazjalna 5</t>
  </si>
  <si>
    <t>OSTRÓWEK</t>
  </si>
  <si>
    <t>714-189-12-98</t>
  </si>
  <si>
    <t>21-102</t>
  </si>
  <si>
    <t>Ostrówek 32</t>
  </si>
  <si>
    <t>98-311</t>
  </si>
  <si>
    <t>Ostrówek 115</t>
  </si>
  <si>
    <t>ostrzeszowski</t>
  </si>
  <si>
    <t>514-020-17-93</t>
  </si>
  <si>
    <t>Ostrzeszów</t>
  </si>
  <si>
    <t>63-500</t>
  </si>
  <si>
    <t>ul.Zamkowa 31</t>
  </si>
  <si>
    <t>OSTRZESZÓW</t>
  </si>
  <si>
    <t>622-178-99-28</t>
  </si>
  <si>
    <t>OŚNO LUBUSKIE</t>
  </si>
  <si>
    <t>598-000-93-13</t>
  </si>
  <si>
    <t>69-220</t>
  </si>
  <si>
    <t>OŚWIĘCIM</t>
  </si>
  <si>
    <t>549-002-32-28</t>
  </si>
  <si>
    <t>32-600</t>
  </si>
  <si>
    <t>ul.Zaborska 2</t>
  </si>
  <si>
    <t>549-101-35-39</t>
  </si>
  <si>
    <t>oświęcimski</t>
  </si>
  <si>
    <t>549-219-75-01</t>
  </si>
  <si>
    <t>32-602</t>
  </si>
  <si>
    <t>ul.Wyspiańskiego 10</t>
  </si>
  <si>
    <t>OTMUCHÓW</t>
  </si>
  <si>
    <t>753-238-86-23</t>
  </si>
  <si>
    <t>48-385</t>
  </si>
  <si>
    <t>ul.Zamkowa 6</t>
  </si>
  <si>
    <t>OTWOCK</t>
  </si>
  <si>
    <t>ul.Armii Krajowej 5</t>
  </si>
  <si>
    <t>otwocki</t>
  </si>
  <si>
    <t>532-164-27-10</t>
  </si>
  <si>
    <t>ul.Górna 13</t>
  </si>
  <si>
    <t>OTYŃ</t>
  </si>
  <si>
    <t>925-196-33-73</t>
  </si>
  <si>
    <t>67-106</t>
  </si>
  <si>
    <t>OZIMEK</t>
  </si>
  <si>
    <t>991-032-51-75</t>
  </si>
  <si>
    <t>Ozimek</t>
  </si>
  <si>
    <t>46-040</t>
  </si>
  <si>
    <t>siedziba: Urząd Gminy i Miasta w Ozimku, ul.Ks.J.Dzierżona 4 B</t>
  </si>
  <si>
    <t>OZORKÓW</t>
  </si>
  <si>
    <t>732-217-01-02</t>
  </si>
  <si>
    <t>95-035</t>
  </si>
  <si>
    <t>ul.Wigury 1</t>
  </si>
  <si>
    <t>732-215-05-42</t>
  </si>
  <si>
    <t>ul.Wigury 14</t>
  </si>
  <si>
    <t>OŻAROWICE</t>
  </si>
  <si>
    <t>645-250-29-73</t>
  </si>
  <si>
    <t>42-625</t>
  </si>
  <si>
    <t>ul.Dworcowa 15</t>
  </si>
  <si>
    <t>OŻARÓW</t>
  </si>
  <si>
    <t>863-101-82-03</t>
  </si>
  <si>
    <t>27-530</t>
  </si>
  <si>
    <t>ul.Stodolna 1</t>
  </si>
  <si>
    <t>OŻARÓW MAZOWIECKI</t>
  </si>
  <si>
    <t>PABIANICE</t>
  </si>
  <si>
    <t>731-196-27-56</t>
  </si>
  <si>
    <t>95-200</t>
  </si>
  <si>
    <t>ul.Zamkowa 16</t>
  </si>
  <si>
    <t>731-191-39-30</t>
  </si>
  <si>
    <t>ul.Torowa 21</t>
  </si>
  <si>
    <t>pabianicki</t>
  </si>
  <si>
    <t>731-174-97-78</t>
  </si>
  <si>
    <t>PACANÓW</t>
  </si>
  <si>
    <t>655-118-44-18</t>
  </si>
  <si>
    <t>28-133</t>
  </si>
  <si>
    <t>ul. Rynek 15</t>
  </si>
  <si>
    <t>PACYNA</t>
  </si>
  <si>
    <t>971-029-69-54</t>
  </si>
  <si>
    <t>PACZKÓW</t>
  </si>
  <si>
    <t>753-237-79-15</t>
  </si>
  <si>
    <t>48-370</t>
  </si>
  <si>
    <t>PADEW NARODOWA</t>
  </si>
  <si>
    <t>867-186-78-88</t>
  </si>
  <si>
    <t>39-340</t>
  </si>
  <si>
    <t>ul.Grunwaldzka 2</t>
  </si>
  <si>
    <t>pajęczański</t>
  </si>
  <si>
    <t>508-001-34-89</t>
  </si>
  <si>
    <t>PAJĘCZNO</t>
  </si>
  <si>
    <t>98-330</t>
  </si>
  <si>
    <t>ul. Kościuszki 76</t>
  </si>
  <si>
    <t>508-001-37-10</t>
  </si>
  <si>
    <t>ul.Parkowa 8/12</t>
  </si>
  <si>
    <t>PAKOSŁAW</t>
  </si>
  <si>
    <t>699-187-10-92</t>
  </si>
  <si>
    <t>63-920</t>
  </si>
  <si>
    <t>PAKOSŁAWICE</t>
  </si>
  <si>
    <t>753-243-31-92</t>
  </si>
  <si>
    <t>48-314</t>
  </si>
  <si>
    <t>Reńska Wieś 1</t>
  </si>
  <si>
    <t>PAKOŚĆ</t>
  </si>
  <si>
    <t>556-268-54-48</t>
  </si>
  <si>
    <t>88-170</t>
  </si>
  <si>
    <t>PAŁECZNICA</t>
  </si>
  <si>
    <t>682-163-55-47</t>
  </si>
  <si>
    <t>32-109</t>
  </si>
  <si>
    <t>ul.Św. jakuba 11</t>
  </si>
  <si>
    <t>PANKI</t>
  </si>
  <si>
    <t>574-205-45-25</t>
  </si>
  <si>
    <t>42-140</t>
  </si>
  <si>
    <t>ul.Tysiąclecia 5</t>
  </si>
  <si>
    <t>PAPOWO BISKUPIE</t>
  </si>
  <si>
    <t>875-148-68-52</t>
  </si>
  <si>
    <t>86-221</t>
  </si>
  <si>
    <t>Papowo Biskupie</t>
  </si>
  <si>
    <t>PAPROTNIA</t>
  </si>
  <si>
    <t>ul.3 Maja 2</t>
  </si>
  <si>
    <t>PARADYŻ</t>
  </si>
  <si>
    <t>768-171-66-53</t>
  </si>
  <si>
    <t>26-333</t>
  </si>
  <si>
    <t>ul.Konecka 4</t>
  </si>
  <si>
    <t>PARCHOWO</t>
  </si>
  <si>
    <t>842-166-37-88</t>
  </si>
  <si>
    <t>77-124</t>
  </si>
  <si>
    <t>ul.Krótka 2</t>
  </si>
  <si>
    <t>PARCZEW</t>
  </si>
  <si>
    <t>539-143-69-67</t>
  </si>
  <si>
    <t>ul.Warszawska 24</t>
  </si>
  <si>
    <t>parczewski</t>
  </si>
  <si>
    <t>539-143-78-72</t>
  </si>
  <si>
    <t>PARYSÓW</t>
  </si>
  <si>
    <t>826-206-42-41</t>
  </si>
  <si>
    <t>PARZĘCZEW</t>
  </si>
  <si>
    <t>732-208-13-21</t>
  </si>
  <si>
    <t>Parzęczew</t>
  </si>
  <si>
    <t>95-045</t>
  </si>
  <si>
    <t>ul. Południowa 1</t>
  </si>
  <si>
    <t>PASŁĘK</t>
  </si>
  <si>
    <t>14-400</t>
  </si>
  <si>
    <t>Pl.Św. Wojciecha 5</t>
  </si>
  <si>
    <t>PASYM</t>
  </si>
  <si>
    <t>745-184-15-21</t>
  </si>
  <si>
    <t>Rynek 8</t>
  </si>
  <si>
    <t>PASZOWICE</t>
  </si>
  <si>
    <t>695-139-99-44</t>
  </si>
  <si>
    <t>59-411</t>
  </si>
  <si>
    <t>Paszowice 137</t>
  </si>
  <si>
    <t>PAWŁOSIÓW</t>
  </si>
  <si>
    <t>792-107-31-09</t>
  </si>
  <si>
    <t>JAROSłAW</t>
  </si>
  <si>
    <t>Pawłosiów</t>
  </si>
  <si>
    <t>PAWŁOWICE</t>
  </si>
  <si>
    <t>638-164-24-18</t>
  </si>
  <si>
    <t>Pawłowice</t>
  </si>
  <si>
    <t>43-250</t>
  </si>
  <si>
    <t>ul.Zjednoczenia 60</t>
  </si>
  <si>
    <t>PAWŁOWICZKI</t>
  </si>
  <si>
    <t>749-209-07-50</t>
  </si>
  <si>
    <t>47-280</t>
  </si>
  <si>
    <t>Plac Jedności Narodu 1</t>
  </si>
  <si>
    <t>PAWŁÓW</t>
  </si>
  <si>
    <t>664-156-15-28</t>
  </si>
  <si>
    <t>PAWŁÓW k.Wierzbnika</t>
  </si>
  <si>
    <t>27-225</t>
  </si>
  <si>
    <t>Pawłów 56</t>
  </si>
  <si>
    <t>PAWONKÓW</t>
  </si>
  <si>
    <t>575-186-51-28</t>
  </si>
  <si>
    <t>42-772</t>
  </si>
  <si>
    <t>ul.Lubliniecka 16</t>
  </si>
  <si>
    <t>PĄTNÓW</t>
  </si>
  <si>
    <t>832-197-96-64</t>
  </si>
  <si>
    <t>98-335</t>
  </si>
  <si>
    <t>Pątnów 48</t>
  </si>
  <si>
    <t>PCIM</t>
  </si>
  <si>
    <t>681-135-51-31</t>
  </si>
  <si>
    <t>32-432</t>
  </si>
  <si>
    <t>Pcim 563</t>
  </si>
  <si>
    <t>PELPLIN</t>
  </si>
  <si>
    <t>593-100-51-37</t>
  </si>
  <si>
    <t>83-130</t>
  </si>
  <si>
    <t>Pl.Grunwaldzki 4</t>
  </si>
  <si>
    <t>PEŁCZYCE</t>
  </si>
  <si>
    <t>594-153-28-78</t>
  </si>
  <si>
    <t>73-260</t>
  </si>
  <si>
    <t>ul.Rynek Bursztynowy 2</t>
  </si>
  <si>
    <t>PERLEJEWO</t>
  </si>
  <si>
    <t>544-148-46-27</t>
  </si>
  <si>
    <t>17-322</t>
  </si>
  <si>
    <t>Perlejewo 14</t>
  </si>
  <si>
    <t>PERZÓW</t>
  </si>
  <si>
    <t>619-194-50-96</t>
  </si>
  <si>
    <t>63-642</t>
  </si>
  <si>
    <t>Perzów 78</t>
  </si>
  <si>
    <t>PĘCŁAW</t>
  </si>
  <si>
    <t>693-194-26-41</t>
  </si>
  <si>
    <t>67-221</t>
  </si>
  <si>
    <t>Pęcław 28</t>
  </si>
  <si>
    <t>PĘCZNIEW</t>
  </si>
  <si>
    <t>828-135-96-12</t>
  </si>
  <si>
    <t>99-235</t>
  </si>
  <si>
    <t>ul.Główna 10/12</t>
  </si>
  <si>
    <t>PĘPOWO</t>
  </si>
  <si>
    <t>696-184-04-54</t>
  </si>
  <si>
    <t>63-830</t>
  </si>
  <si>
    <t>Pępowo, ul. St.Nadstawek 6</t>
  </si>
  <si>
    <t>PIASECZNO</t>
  </si>
  <si>
    <t>123-121-09-62</t>
  </si>
  <si>
    <t>piaseczyński</t>
  </si>
  <si>
    <t>123-126-89-96</t>
  </si>
  <si>
    <t>Piaseczno</t>
  </si>
  <si>
    <t>ul.Chyliczkowska 14</t>
  </si>
  <si>
    <t>PIASKI</t>
  </si>
  <si>
    <t>712-297-85-84</t>
  </si>
  <si>
    <t>21-050</t>
  </si>
  <si>
    <t>ul.Lubelska 77</t>
  </si>
  <si>
    <t>696-175-03-89</t>
  </si>
  <si>
    <t>ul.6-go Stycznia 1</t>
  </si>
  <si>
    <t>PIASTÓW</t>
  </si>
  <si>
    <t>534-228-37-59</t>
  </si>
  <si>
    <t>ul.11 Listopada 2</t>
  </si>
  <si>
    <t>PIĄTEK</t>
  </si>
  <si>
    <t>775-240-60-91</t>
  </si>
  <si>
    <t>99-120</t>
  </si>
  <si>
    <t>ul.Rynek 16</t>
  </si>
  <si>
    <t>PIĄTNICA</t>
  </si>
  <si>
    <t>718-167-12-32</t>
  </si>
  <si>
    <t>18-421</t>
  </si>
  <si>
    <t>ul.Stawiskowska 53</t>
  </si>
  <si>
    <t>PIECHOWICE</t>
  </si>
  <si>
    <t>611-010-86-58</t>
  </si>
  <si>
    <t>58-573</t>
  </si>
  <si>
    <t>ul.Kryształowa 49</t>
  </si>
  <si>
    <t>PIECKI</t>
  </si>
  <si>
    <t>742-000-72-25</t>
  </si>
  <si>
    <t>ul.Zwycięstwa 34</t>
  </si>
  <si>
    <t>Piekary Śląskie</t>
  </si>
  <si>
    <t>498-026-22-99</t>
  </si>
  <si>
    <t>PIEKARY ŚLĄSKIE</t>
  </si>
  <si>
    <t>41-940</t>
  </si>
  <si>
    <t>ul.Bytomska 84</t>
  </si>
  <si>
    <t>PIEKOSZÓW</t>
  </si>
  <si>
    <t>959-092-91-37</t>
  </si>
  <si>
    <t>26-065</t>
  </si>
  <si>
    <t>ul.Częstochowska 66a</t>
  </si>
  <si>
    <t>PIELGRZYMKA</t>
  </si>
  <si>
    <t>59-524</t>
  </si>
  <si>
    <t>Pielgrzymka 109A/1</t>
  </si>
  <si>
    <t>PIENIĘŻNO</t>
  </si>
  <si>
    <t>582-156-21-96</t>
  </si>
  <si>
    <t>Pieniężno</t>
  </si>
  <si>
    <t>14-520</t>
  </si>
  <si>
    <t>ul. Generalska 8</t>
  </si>
  <si>
    <t>PIEŃSK</t>
  </si>
  <si>
    <t>615-180-86-77</t>
  </si>
  <si>
    <t>59-930</t>
  </si>
  <si>
    <t>ul.Bolesławiecka 29</t>
  </si>
  <si>
    <t>PIERZCHNICA</t>
  </si>
  <si>
    <t>657-262-73-58</t>
  </si>
  <si>
    <t>26-015</t>
  </si>
  <si>
    <t>ul.Urzędnicza 6</t>
  </si>
  <si>
    <t>PIESZYCE</t>
  </si>
  <si>
    <t>882-100-60-77</t>
  </si>
  <si>
    <t>Pieszyce</t>
  </si>
  <si>
    <t>58-250</t>
  </si>
  <si>
    <t>PIETROWICE WIELKIE</t>
  </si>
  <si>
    <t>639-100-63-39</t>
  </si>
  <si>
    <t>Pietrowice Wielkie</t>
  </si>
  <si>
    <t>47-480</t>
  </si>
  <si>
    <t>PILAWA</t>
  </si>
  <si>
    <t>826-110-20-40</t>
  </si>
  <si>
    <t>Al.Wyzwolenia 158</t>
  </si>
  <si>
    <t>PILCHOWICE</t>
  </si>
  <si>
    <t>969-160-68-90</t>
  </si>
  <si>
    <t>44-145</t>
  </si>
  <si>
    <t>ul.Damrota 6</t>
  </si>
  <si>
    <t>PILICA</t>
  </si>
  <si>
    <t>649-227-31-77</t>
  </si>
  <si>
    <t>42-436</t>
  </si>
  <si>
    <t>ul.Żarnowiecka 46A</t>
  </si>
  <si>
    <t>pilski</t>
  </si>
  <si>
    <t>764-261-15-65</t>
  </si>
  <si>
    <t>PIŁA</t>
  </si>
  <si>
    <t>64-920</t>
  </si>
  <si>
    <t>aleja Niepodległości 33/35</t>
  </si>
  <si>
    <t>PILZNO</t>
  </si>
  <si>
    <t>872-221-93-44</t>
  </si>
  <si>
    <t>39-220</t>
  </si>
  <si>
    <t>764-261-41-67</t>
  </si>
  <si>
    <t>Pl. St.Staszica 10</t>
  </si>
  <si>
    <t>PIŁAWA GÓRNA</t>
  </si>
  <si>
    <t>882-100-82-31</t>
  </si>
  <si>
    <t>58-240</t>
  </si>
  <si>
    <t>ul.Piastowska 69</t>
  </si>
  <si>
    <t>pińczowski</t>
  </si>
  <si>
    <t>662-174-61-47</t>
  </si>
  <si>
    <t>PIŃCZÓW</t>
  </si>
  <si>
    <t>28-400</t>
  </si>
  <si>
    <t>ul.Zacisze 5</t>
  </si>
  <si>
    <t>662-005-76-64</t>
  </si>
  <si>
    <t>PIONKI</t>
  </si>
  <si>
    <t>796-287-69-11</t>
  </si>
  <si>
    <t>26-670</t>
  </si>
  <si>
    <t>ul.Zwycięstwa 6 A</t>
  </si>
  <si>
    <t>796-295-87-67</t>
  </si>
  <si>
    <t>Aleja Jana Pawła II 15</t>
  </si>
  <si>
    <t>piotrkowski</t>
  </si>
  <si>
    <t>771-230-53-43</t>
  </si>
  <si>
    <t>PIOTRKÓW TRYBUNALSKI</t>
  </si>
  <si>
    <t>97-300</t>
  </si>
  <si>
    <t>ul. DĄBROWSKIEGO 7</t>
  </si>
  <si>
    <t>PIOTRKÓW KUJAWSKI</t>
  </si>
  <si>
    <t>889-146-13-84</t>
  </si>
  <si>
    <t>88-230</t>
  </si>
  <si>
    <t>ul.Kościelna 1</t>
  </si>
  <si>
    <t>Piotrków Trybunalski</t>
  </si>
  <si>
    <t>771-279-87-71</t>
  </si>
  <si>
    <t>Pasaż Karola Rudowskiego 10</t>
  </si>
  <si>
    <t>piski</t>
  </si>
  <si>
    <t>849-141-17-96</t>
  </si>
  <si>
    <t>PISZ</t>
  </si>
  <si>
    <t>Warszawska 1</t>
  </si>
  <si>
    <t>849-149-96-96</t>
  </si>
  <si>
    <t>ul.Gizewiusza 5</t>
  </si>
  <si>
    <t>PISZCZAC</t>
  </si>
  <si>
    <t>537-234-35-55</t>
  </si>
  <si>
    <t>21-530</t>
  </si>
  <si>
    <t>ul.Włodawska 8</t>
  </si>
  <si>
    <t>PIWNICZNA-ZDRÓJ</t>
  </si>
  <si>
    <t>734-104-02-92</t>
  </si>
  <si>
    <t>33-350</t>
  </si>
  <si>
    <t>Rynek 20</t>
  </si>
  <si>
    <t>PLATERÓW</t>
  </si>
  <si>
    <t>537-002-01-44</t>
  </si>
  <si>
    <t>ul.3-ego Maja 5</t>
  </si>
  <si>
    <t>PLATERÓWKA</t>
  </si>
  <si>
    <t>613-120-95-48</t>
  </si>
  <si>
    <t>59-816</t>
  </si>
  <si>
    <t>Platerówka 20</t>
  </si>
  <si>
    <t>PLESZEW</t>
  </si>
  <si>
    <t>617-000-76-13</t>
  </si>
  <si>
    <t>63-300</t>
  </si>
  <si>
    <t>pleszewski</t>
  </si>
  <si>
    <t>617-183-88-07</t>
  </si>
  <si>
    <t>ul.Poznańska 79</t>
  </si>
  <si>
    <t>PLEŚNA</t>
  </si>
  <si>
    <t>873-297-82-29</t>
  </si>
  <si>
    <t>33-171</t>
  </si>
  <si>
    <t>Pleśna 240</t>
  </si>
  <si>
    <t>PŁASKA</t>
  </si>
  <si>
    <t>846-159-32-61</t>
  </si>
  <si>
    <t>Płaska</t>
  </si>
  <si>
    <t>16-326</t>
  </si>
  <si>
    <t>Płaska 53</t>
  </si>
  <si>
    <t>Płock</t>
  </si>
  <si>
    <t>774-100-49-05</t>
  </si>
  <si>
    <t>PŁOCK</t>
  </si>
  <si>
    <t>płocki</t>
  </si>
  <si>
    <t>ul.Bielska 59</t>
  </si>
  <si>
    <t>PŁONIAWY-BRAMURA</t>
  </si>
  <si>
    <t>757-141-23-14</t>
  </si>
  <si>
    <t>Ploniawy-Bramura 83 A</t>
  </si>
  <si>
    <t>PŁOŃSK</t>
  </si>
  <si>
    <t>ul. Płocka 39</t>
  </si>
  <si>
    <t>567-181-02-66</t>
  </si>
  <si>
    <t>ul.19 Stycznia 39</t>
  </si>
  <si>
    <t>płoński</t>
  </si>
  <si>
    <t>567-178-84-08</t>
  </si>
  <si>
    <t>ul.Płocka 39</t>
  </si>
  <si>
    <t>PŁOSKINIA</t>
  </si>
  <si>
    <t>582-000-49-33</t>
  </si>
  <si>
    <t xml:space="preserve">PŁOSKINIA </t>
  </si>
  <si>
    <t>14-526</t>
  </si>
  <si>
    <t>Płoskinia 8</t>
  </si>
  <si>
    <t>PŁOŚNICA</t>
  </si>
  <si>
    <t>571-163-09-56</t>
  </si>
  <si>
    <t>13-206</t>
  </si>
  <si>
    <t>ul.Dworcowa 52</t>
  </si>
  <si>
    <t>PŁOTY</t>
  </si>
  <si>
    <t>857-182-32-42</t>
  </si>
  <si>
    <t>72-310</t>
  </si>
  <si>
    <t>Plac Konstytucji 3 Maja 1</t>
  </si>
  <si>
    <t>PŁUŻNICA</t>
  </si>
  <si>
    <t>878-175-14-31</t>
  </si>
  <si>
    <t>87-214</t>
  </si>
  <si>
    <t>Płużnica</t>
  </si>
  <si>
    <t>PNIEWY</t>
  </si>
  <si>
    <t>787-208-37-27</t>
  </si>
  <si>
    <t>62-045</t>
  </si>
  <si>
    <t>ul. Dworcowa 37</t>
  </si>
  <si>
    <t>797-145-16-77</t>
  </si>
  <si>
    <t>Pniewy 2</t>
  </si>
  <si>
    <t>POBIEDZISKA</t>
  </si>
  <si>
    <t>777-309-44-78</t>
  </si>
  <si>
    <t>62-010</t>
  </si>
  <si>
    <t>ul.T. Kościuszki 4</t>
  </si>
  <si>
    <t>POCZESNA</t>
  </si>
  <si>
    <t>573-285-52-70</t>
  </si>
  <si>
    <t>42-262</t>
  </si>
  <si>
    <t>ul.Wolności 2</t>
  </si>
  <si>
    <t>PODDĘBICE</t>
  </si>
  <si>
    <t>828-135-51-00</t>
  </si>
  <si>
    <t>99-200</t>
  </si>
  <si>
    <t>ul.Łódzka 17/21</t>
  </si>
  <si>
    <t>poddębicki</t>
  </si>
  <si>
    <t>828-135-60-97</t>
  </si>
  <si>
    <t>ul.Łęczycka 16</t>
  </si>
  <si>
    <t>PODEDWÓRZE</t>
  </si>
  <si>
    <t>539-149-09-03</t>
  </si>
  <si>
    <t>21-222</t>
  </si>
  <si>
    <t>Podedwórze 44</t>
  </si>
  <si>
    <t>PODEGRODZIE</t>
  </si>
  <si>
    <t>734-205-68-23</t>
  </si>
  <si>
    <t>33-386</t>
  </si>
  <si>
    <t>Podegrodzie 248</t>
  </si>
  <si>
    <t>PODGÓRZYN</t>
  </si>
  <si>
    <t>611-010-76-01</t>
  </si>
  <si>
    <t>58-562</t>
  </si>
  <si>
    <t>ul.Żołnierska 14</t>
  </si>
  <si>
    <t>podkarpackie</t>
  </si>
  <si>
    <t>813-331-50-14</t>
  </si>
  <si>
    <t>Rzeszów</t>
  </si>
  <si>
    <t>35-010</t>
  </si>
  <si>
    <t>al. Łukasza Cieplińskiego 4</t>
  </si>
  <si>
    <t>PODKOWA LEŚNA</t>
  </si>
  <si>
    <t>ul.Akacjowa 39/41</t>
  </si>
  <si>
    <t>podlaskie</t>
  </si>
  <si>
    <t>542-254-20-16</t>
  </si>
  <si>
    <t>15-888</t>
  </si>
  <si>
    <t>ul.Kard.S.Wyszyńskiego 1</t>
  </si>
  <si>
    <t>POGORZELA</t>
  </si>
  <si>
    <t>696-175-03-95</t>
  </si>
  <si>
    <t>63-860</t>
  </si>
  <si>
    <t>POKÓJ</t>
  </si>
  <si>
    <t>752-135-93-22</t>
  </si>
  <si>
    <t>46-034</t>
  </si>
  <si>
    <t>ul.Sienkiewicza 8</t>
  </si>
  <si>
    <t>POKRZYWNICA</t>
  </si>
  <si>
    <t>568-152-46-51</t>
  </si>
  <si>
    <t>POLANICA-ZDRÓJ</t>
  </si>
  <si>
    <t>883-167-80-80</t>
  </si>
  <si>
    <t>57-320</t>
  </si>
  <si>
    <t>ul. J. Dąbrowskiego 3</t>
  </si>
  <si>
    <t>POLANKA WIELKA</t>
  </si>
  <si>
    <t>549-103-51-27</t>
  </si>
  <si>
    <t>32-607</t>
  </si>
  <si>
    <t>ul.Długa 61</t>
  </si>
  <si>
    <t>POLANÓW</t>
  </si>
  <si>
    <t>499-046-54-14</t>
  </si>
  <si>
    <t>76-010</t>
  </si>
  <si>
    <t>ul.Wolności 4</t>
  </si>
  <si>
    <t>POLICE</t>
  </si>
  <si>
    <t>72-010</t>
  </si>
  <si>
    <t>ul.Stefana Batorego 3</t>
  </si>
  <si>
    <t>policki</t>
  </si>
  <si>
    <t>851-255-04-69</t>
  </si>
  <si>
    <t>Police</t>
  </si>
  <si>
    <t>ul.Tanowska 8</t>
  </si>
  <si>
    <t>POLICZNA</t>
  </si>
  <si>
    <t>811-171-57-69</t>
  </si>
  <si>
    <t>26-720</t>
  </si>
  <si>
    <t>ul. Bolesława Prusa 11</t>
  </si>
  <si>
    <t>POLKOWICE</t>
  </si>
  <si>
    <t>692-225-39-36</t>
  </si>
  <si>
    <t>59-100</t>
  </si>
  <si>
    <t>polkowicki</t>
  </si>
  <si>
    <t>692-227-47-08</t>
  </si>
  <si>
    <t>ul. św. Sebastiana 1</t>
  </si>
  <si>
    <t>POLSKA CEREKIEW</t>
  </si>
  <si>
    <t>749-100-20-28</t>
  </si>
  <si>
    <t>47-260</t>
  </si>
  <si>
    <t>ul.Raciborska 4</t>
  </si>
  <si>
    <t>POŁAJEWO</t>
  </si>
  <si>
    <t>763-209-73-68</t>
  </si>
  <si>
    <t>64-710</t>
  </si>
  <si>
    <t>ul.Obornicka 6a</t>
  </si>
  <si>
    <t>POŁANIEC</t>
  </si>
  <si>
    <t>28-230</t>
  </si>
  <si>
    <t>ul.Ruszczańska 27</t>
  </si>
  <si>
    <t>POŁCZYN-ZDRÓJ</t>
  </si>
  <si>
    <t>672-202-34-27</t>
  </si>
  <si>
    <t>Połczyn-Zdrój</t>
  </si>
  <si>
    <t>78-320</t>
  </si>
  <si>
    <t>Pl.Wolności 3-4</t>
  </si>
  <si>
    <t>POMIECHÓWEK</t>
  </si>
  <si>
    <t>531-168-82-19</t>
  </si>
  <si>
    <t>ul.Szkolna 1a</t>
  </si>
  <si>
    <t>pomorskie</t>
  </si>
  <si>
    <t>583-316-37-86</t>
  </si>
  <si>
    <t>80-810</t>
  </si>
  <si>
    <t>ul.Okopowa 21/27</t>
  </si>
  <si>
    <t>PONIATOWA</t>
  </si>
  <si>
    <t>24-320</t>
  </si>
  <si>
    <t>ul.Młodzieżowa 2</t>
  </si>
  <si>
    <t>PONIEC</t>
  </si>
  <si>
    <t>696-174-95-93</t>
  </si>
  <si>
    <t>64-125</t>
  </si>
  <si>
    <t>ul. Rynek 24</t>
  </si>
  <si>
    <t>POPIELÓW</t>
  </si>
  <si>
    <t>991-031-25-63</t>
  </si>
  <si>
    <t>46-090</t>
  </si>
  <si>
    <t>ul.Opolska 13</t>
  </si>
  <si>
    <t>POPÓW</t>
  </si>
  <si>
    <t>574-205-46-08</t>
  </si>
  <si>
    <t>42-110</t>
  </si>
  <si>
    <t xml:space="preserve">Zawady ul. Częstochowska 6 </t>
  </si>
  <si>
    <t>PORAJ</t>
  </si>
  <si>
    <t>577-197-63-51</t>
  </si>
  <si>
    <t>42-360</t>
  </si>
  <si>
    <t>ul.Jasna 21</t>
  </si>
  <si>
    <t>PORĄBKA</t>
  </si>
  <si>
    <t>43-353</t>
  </si>
  <si>
    <t>ul.Krakowska 3</t>
  </si>
  <si>
    <t>PORĘBA</t>
  </si>
  <si>
    <t>649-230-16-37</t>
  </si>
  <si>
    <t>42-480</t>
  </si>
  <si>
    <t>PORONIN</t>
  </si>
  <si>
    <t>736-126-53-09</t>
  </si>
  <si>
    <t>34-520</t>
  </si>
  <si>
    <t>ul. Józefa Piłsudskiego 5</t>
  </si>
  <si>
    <t>POSTOMINO</t>
  </si>
  <si>
    <t>499-042-45-33</t>
  </si>
  <si>
    <t>76-113</t>
  </si>
  <si>
    <t>Postomino 30</t>
  </si>
  <si>
    <t>POŚWIĘTNE</t>
  </si>
  <si>
    <t>26-315</t>
  </si>
  <si>
    <t>822-147-04-12</t>
  </si>
  <si>
    <t>966-194-91-54</t>
  </si>
  <si>
    <t>Poświętne</t>
  </si>
  <si>
    <t>18-112</t>
  </si>
  <si>
    <t>Poświętne 21</t>
  </si>
  <si>
    <t>POTĘGOWO</t>
  </si>
  <si>
    <t>841-133-87-04</t>
  </si>
  <si>
    <t>76-230</t>
  </si>
  <si>
    <t>POTOK GÓRNY</t>
  </si>
  <si>
    <t>918-198-99-17</t>
  </si>
  <si>
    <t>23-423</t>
  </si>
  <si>
    <t>Potok Górny 116</t>
  </si>
  <si>
    <t>POTOK WIELKI</t>
  </si>
  <si>
    <t>862-100-77-06</t>
  </si>
  <si>
    <t>23-313</t>
  </si>
  <si>
    <t>Potok Wielki</t>
  </si>
  <si>
    <t>POTWORÓW</t>
  </si>
  <si>
    <t>601-008-56-04</t>
  </si>
  <si>
    <t>26-414</t>
  </si>
  <si>
    <t>ul. Radomska 2A</t>
  </si>
  <si>
    <t>Powiatowo-Gminny Związek Komunikacyjny w Powiecie Jasielskim</t>
  </si>
  <si>
    <t>180504Z</t>
  </si>
  <si>
    <t>685-233-29-77</t>
  </si>
  <si>
    <t>Jasło</t>
  </si>
  <si>
    <t>Modrzejewskiego 12</t>
  </si>
  <si>
    <t>POWIATOWO-GMINNY ZWIĄZEK TRANSPORTU ”POGRANICZE”</t>
  </si>
  <si>
    <t>160203Z</t>
  </si>
  <si>
    <t>748-159-05-84</t>
  </si>
  <si>
    <t>Głubczyce</t>
  </si>
  <si>
    <t>ul. Kołłątaja 5</t>
  </si>
  <si>
    <t>POWIDZ</t>
  </si>
  <si>
    <t>667-173-70-96</t>
  </si>
  <si>
    <t>62-430</t>
  </si>
  <si>
    <t>ul.29-go Grudnia 24</t>
  </si>
  <si>
    <t>POZEZDRZE</t>
  </si>
  <si>
    <t>845-198-28-31</t>
  </si>
  <si>
    <t>ul.1-go Maja 1a</t>
  </si>
  <si>
    <t>Poznań</t>
  </si>
  <si>
    <t>209-000-14-40</t>
  </si>
  <si>
    <t>POZNAŃ</t>
  </si>
  <si>
    <t>61-841</t>
  </si>
  <si>
    <t>pl.Kolegiacki 17</t>
  </si>
  <si>
    <t>poznański</t>
  </si>
  <si>
    <t>60-509</t>
  </si>
  <si>
    <t>ul.Jackowskiego 18</t>
  </si>
  <si>
    <t>PRABUTY</t>
  </si>
  <si>
    <t>581-149-00-29</t>
  </si>
  <si>
    <t>82-550</t>
  </si>
  <si>
    <t>ul.Kwidzyńska 2</t>
  </si>
  <si>
    <t>PRASZKA</t>
  </si>
  <si>
    <t>576-119-12-46</t>
  </si>
  <si>
    <t>46-320</t>
  </si>
  <si>
    <t>Pl.Grunwaldzki 13</t>
  </si>
  <si>
    <t>PRAŻMÓW</t>
  </si>
  <si>
    <t>123-105-00-91</t>
  </si>
  <si>
    <t>Prażmów</t>
  </si>
  <si>
    <t>Prażmów, ul. Piotra Czołchańskiego 1</t>
  </si>
  <si>
    <t>PROCHOWICE</t>
  </si>
  <si>
    <t>691-100-49-80</t>
  </si>
  <si>
    <t>59-230</t>
  </si>
  <si>
    <t>PROMNA</t>
  </si>
  <si>
    <t>798-128-61-45</t>
  </si>
  <si>
    <t>26-803</t>
  </si>
  <si>
    <t>Promna Kolonia 5</t>
  </si>
  <si>
    <t>PROSTKI</t>
  </si>
  <si>
    <t>848-000-58-68</t>
  </si>
  <si>
    <t>Prostki</t>
  </si>
  <si>
    <t>19-335</t>
  </si>
  <si>
    <t>ul. 1 Maja 44B</t>
  </si>
  <si>
    <t>PROSZOWICE</t>
  </si>
  <si>
    <t>682-160-44-69</t>
  </si>
  <si>
    <t>32-100</t>
  </si>
  <si>
    <t>ul.3 Maja 72</t>
  </si>
  <si>
    <t>proszowicki</t>
  </si>
  <si>
    <t>682-143-67-82</t>
  </si>
  <si>
    <t>PRÓSZKÓW</t>
  </si>
  <si>
    <t>991-028-46-48</t>
  </si>
  <si>
    <t>46-060</t>
  </si>
  <si>
    <t>ul.Opolska 17</t>
  </si>
  <si>
    <t>PRUCHNIK</t>
  </si>
  <si>
    <t>37-560</t>
  </si>
  <si>
    <t>prudnicki</t>
  </si>
  <si>
    <t>755-191-71-46</t>
  </si>
  <si>
    <t>PRUDNIK</t>
  </si>
  <si>
    <t>48-200</t>
  </si>
  <si>
    <t>ul.Kościuszki 76</t>
  </si>
  <si>
    <t>755-191-13-62</t>
  </si>
  <si>
    <t>Prudnik</t>
  </si>
  <si>
    <t>Kościuszki 3</t>
  </si>
  <si>
    <t>PRUSICE</t>
  </si>
  <si>
    <t>915-160-37-58</t>
  </si>
  <si>
    <t>55-110</t>
  </si>
  <si>
    <t>Rynek -Ratusz 1</t>
  </si>
  <si>
    <t>PRUSZCZ</t>
  </si>
  <si>
    <t>559-124-14-41</t>
  </si>
  <si>
    <t>86-120</t>
  </si>
  <si>
    <t>ul.Główna 33</t>
  </si>
  <si>
    <t>PRUSZCZ GDAŃSKI</t>
  </si>
  <si>
    <t>604-001-92-04</t>
  </si>
  <si>
    <t>ul.Grunwaldzka 20</t>
  </si>
  <si>
    <t>593-214-06-99</t>
  </si>
  <si>
    <t>Juszkowo</t>
  </si>
  <si>
    <t>ul.Zakątek 1</t>
  </si>
  <si>
    <t>pruszkowski</t>
  </si>
  <si>
    <t>534-202-27-86</t>
  </si>
  <si>
    <t>PRUSZKÓW</t>
  </si>
  <si>
    <t>ul.Drzymały 30</t>
  </si>
  <si>
    <t>534-240-60-15</t>
  </si>
  <si>
    <t>ul.Kraszewskiego 14/16</t>
  </si>
  <si>
    <t>przasnyski</t>
  </si>
  <si>
    <t>PRZASNYSZ</t>
  </si>
  <si>
    <t>ul.Św.Stanisława Kostki 5</t>
  </si>
  <si>
    <t>761-152-53-85</t>
  </si>
  <si>
    <t>ul. Jana Kilińskiego 2</t>
  </si>
  <si>
    <t>761-153-52-77</t>
  </si>
  <si>
    <t>ul.Św. St. Kostki 5</t>
  </si>
  <si>
    <t>PRZECHLEWO</t>
  </si>
  <si>
    <t>843-152-83-65</t>
  </si>
  <si>
    <t>77-320</t>
  </si>
  <si>
    <t>ul.Człuchowska 26</t>
  </si>
  <si>
    <t>PRZECISZÓW</t>
  </si>
  <si>
    <t>549-219-74-87</t>
  </si>
  <si>
    <t>32-641</t>
  </si>
  <si>
    <t>ul.Podlesie 1</t>
  </si>
  <si>
    <t>PRZECŁAW</t>
  </si>
  <si>
    <t>817-197-99-11</t>
  </si>
  <si>
    <t>Przecław</t>
  </si>
  <si>
    <t>39-320</t>
  </si>
  <si>
    <t>ul.Kilińskiego 7</t>
  </si>
  <si>
    <t>PRZEDBÓRZ</t>
  </si>
  <si>
    <t>772-226-02-34</t>
  </si>
  <si>
    <t>97-570</t>
  </si>
  <si>
    <t>ul. Mostowa 29</t>
  </si>
  <si>
    <t>PRZEDECZ</t>
  </si>
  <si>
    <t>666-200-28-86</t>
  </si>
  <si>
    <t>62-635</t>
  </si>
  <si>
    <t>PL.Wolności 1</t>
  </si>
  <si>
    <t>PRZELEWICE</t>
  </si>
  <si>
    <t>853-000-50-73</t>
  </si>
  <si>
    <t>74-210</t>
  </si>
  <si>
    <t>Przelewice 75</t>
  </si>
  <si>
    <t>PRZEMĘT</t>
  </si>
  <si>
    <t>64-234</t>
  </si>
  <si>
    <t>ul.Jagiellońska 8</t>
  </si>
  <si>
    <t>PRZEMKÓW</t>
  </si>
  <si>
    <t>692-226-70-68</t>
  </si>
  <si>
    <t>59-325</t>
  </si>
  <si>
    <t>przemyski</t>
  </si>
  <si>
    <t>795-206-83-39</t>
  </si>
  <si>
    <t>Przemyśl</t>
  </si>
  <si>
    <t>37-700</t>
  </si>
  <si>
    <t>pl.Dominikański 3</t>
  </si>
  <si>
    <t>PRZEMYŚL</t>
  </si>
  <si>
    <t>ul.Borelowskiego 1</t>
  </si>
  <si>
    <t>PRZEROŚL</t>
  </si>
  <si>
    <t>844-214-22-21</t>
  </si>
  <si>
    <t>16-427</t>
  </si>
  <si>
    <t>PRZESMYKI</t>
  </si>
  <si>
    <t>821-160-54-25</t>
  </si>
  <si>
    <t>ul.11 Listopada 13</t>
  </si>
  <si>
    <t>PRZEWORNO</t>
  </si>
  <si>
    <t>914-151-55-38</t>
  </si>
  <si>
    <t>57-130</t>
  </si>
  <si>
    <t>ul.Kolejowa 4A</t>
  </si>
  <si>
    <t>PRZEWORSK</t>
  </si>
  <si>
    <t>794-117-49-25</t>
  </si>
  <si>
    <t>37-200</t>
  </si>
  <si>
    <t>ul.Bernardyńska 1a</t>
  </si>
  <si>
    <t>794-168-79-90</t>
  </si>
  <si>
    <t>ul.Jagiellońska 10</t>
  </si>
  <si>
    <t>przeworski</t>
  </si>
  <si>
    <t>794-152-34-90</t>
  </si>
  <si>
    <t>PRZEWÓZ</t>
  </si>
  <si>
    <t>928-100-37-78</t>
  </si>
  <si>
    <t>68-132</t>
  </si>
  <si>
    <t>Pl.Partyzantów 1</t>
  </si>
  <si>
    <t>PRZODKOWO</t>
  </si>
  <si>
    <t>589-100-53-83</t>
  </si>
  <si>
    <t>83-304</t>
  </si>
  <si>
    <t>ul.Kartuska 21</t>
  </si>
  <si>
    <t>PRZYBIERNÓW</t>
  </si>
  <si>
    <t>856-100-25-49</t>
  </si>
  <si>
    <t>72-110</t>
  </si>
  <si>
    <t>ul.Cisowa 3</t>
  </si>
  <si>
    <t>PRZYGODZICE</t>
  </si>
  <si>
    <t>622-239-56-05</t>
  </si>
  <si>
    <t>63-421</t>
  </si>
  <si>
    <t>Pl.Powstańców Wlkp. 2</t>
  </si>
  <si>
    <t>PRZYKONA</t>
  </si>
  <si>
    <t>668-185-83-29</t>
  </si>
  <si>
    <t>62-731</t>
  </si>
  <si>
    <t>Ul.Szkolna 7</t>
  </si>
  <si>
    <t>PRZYŁĘK</t>
  </si>
  <si>
    <t>811-175-79-28</t>
  </si>
  <si>
    <t>26-704</t>
  </si>
  <si>
    <t>Przyłęk 30</t>
  </si>
  <si>
    <t>PRZYRÓW</t>
  </si>
  <si>
    <t>949-219-27-82</t>
  </si>
  <si>
    <t>42-248</t>
  </si>
  <si>
    <t>ul.Częstochowska 7</t>
  </si>
  <si>
    <t>PRZYSTAJŃ</t>
  </si>
  <si>
    <t>574-205-57-66</t>
  </si>
  <si>
    <t>42-141</t>
  </si>
  <si>
    <t>ul.Częstochowska 5</t>
  </si>
  <si>
    <t>PRZYSUCHA</t>
  </si>
  <si>
    <t>601-008-58-28</t>
  </si>
  <si>
    <t>26-400</t>
  </si>
  <si>
    <t>Pl.Kolberga 11</t>
  </si>
  <si>
    <t>przysuski</t>
  </si>
  <si>
    <t>601-007-82-83</t>
  </si>
  <si>
    <t>Aleja Jana Pawła II 10</t>
  </si>
  <si>
    <t>PRZYTOCZNA</t>
  </si>
  <si>
    <t>595-000-75-39</t>
  </si>
  <si>
    <t>66-340</t>
  </si>
  <si>
    <t>ul.Rokitniańska 4</t>
  </si>
  <si>
    <t>PRZYTUŁY</t>
  </si>
  <si>
    <t>718-213-81-61</t>
  </si>
  <si>
    <t>18-423</t>
  </si>
  <si>
    <t>ul.Supska 10</t>
  </si>
  <si>
    <t>PRZYTYK</t>
  </si>
  <si>
    <t>798-118-52-20</t>
  </si>
  <si>
    <t>26-650</t>
  </si>
  <si>
    <t>ul.Zachęta 57</t>
  </si>
  <si>
    <t>PRZYWIDZ</t>
  </si>
  <si>
    <t>591-129-24-35</t>
  </si>
  <si>
    <t>83-047</t>
  </si>
  <si>
    <t>ul.Gdańska 7</t>
  </si>
  <si>
    <t>PSARY</t>
  </si>
  <si>
    <t>625-244-67-73</t>
  </si>
  <si>
    <t>42-512</t>
  </si>
  <si>
    <t>ul.Malinowicka 4</t>
  </si>
  <si>
    <t>PSZCZEW</t>
  </si>
  <si>
    <t>66-330</t>
  </si>
  <si>
    <t>PSZCZÓŁKI</t>
  </si>
  <si>
    <t>593-109-03-09</t>
  </si>
  <si>
    <t>83-032</t>
  </si>
  <si>
    <t>ul.Pomorska 18</t>
  </si>
  <si>
    <t>PSZCZYNA</t>
  </si>
  <si>
    <t>638-180-82-50</t>
  </si>
  <si>
    <t>43-200</t>
  </si>
  <si>
    <t>pszczyński</t>
  </si>
  <si>
    <t>638-180-00-82</t>
  </si>
  <si>
    <t>PSZÓW</t>
  </si>
  <si>
    <t>647-170-43-82</t>
  </si>
  <si>
    <t>44-370</t>
  </si>
  <si>
    <t>ul.Pszowska 534</t>
  </si>
  <si>
    <t>PUCHACZÓW</t>
  </si>
  <si>
    <t>505-004-05-01</t>
  </si>
  <si>
    <t>21-013</t>
  </si>
  <si>
    <t>ul.Lubelska 22</t>
  </si>
  <si>
    <t>PUCK</t>
  </si>
  <si>
    <t>587-100-11-81</t>
  </si>
  <si>
    <t>84-100</t>
  </si>
  <si>
    <t>ul.1-go Maja 13</t>
  </si>
  <si>
    <t>587-101-66-04</t>
  </si>
  <si>
    <t>ul.10-go Lutego 29</t>
  </si>
  <si>
    <t>pucki</t>
  </si>
  <si>
    <t>587-170-78-28</t>
  </si>
  <si>
    <t>Puck</t>
  </si>
  <si>
    <t>Elizy Orzeszkowej 5</t>
  </si>
  <si>
    <t>puławski</t>
  </si>
  <si>
    <t>716-265-76-33</t>
  </si>
  <si>
    <t>PUŁAWY</t>
  </si>
  <si>
    <t>24-100</t>
  </si>
  <si>
    <t>Al. Królewska 19</t>
  </si>
  <si>
    <t>716-265-76-27</t>
  </si>
  <si>
    <t>ul.Lubelska 5</t>
  </si>
  <si>
    <t>716-280-12-48</t>
  </si>
  <si>
    <t>ul. Dęblińska 4</t>
  </si>
  <si>
    <t>PUŁTUSK</t>
  </si>
  <si>
    <t>568-154-02-36</t>
  </si>
  <si>
    <t>ul.Rynek 41</t>
  </si>
  <si>
    <t>pułtuski</t>
  </si>
  <si>
    <t>568-141-71-74</t>
  </si>
  <si>
    <t>ul. Marii Skłodowskiej - Curie 11</t>
  </si>
  <si>
    <t>PUŃSK</t>
  </si>
  <si>
    <t>16-515</t>
  </si>
  <si>
    <t>ul.Mickiewicza 23</t>
  </si>
  <si>
    <t>PURDA</t>
  </si>
  <si>
    <t>739-375-67-20</t>
  </si>
  <si>
    <t>Purda 19</t>
  </si>
  <si>
    <t>PUSZCZA MARIAŃSKA</t>
  </si>
  <si>
    <t>836-151-48-65</t>
  </si>
  <si>
    <t>96-330</t>
  </si>
  <si>
    <t xml:space="preserve">Puszcza Mariańska  ul. Stanisława Papczyńskiego Nr 1 </t>
  </si>
  <si>
    <t>PUSZCZYKOWO</t>
  </si>
  <si>
    <t>777-102-01-51</t>
  </si>
  <si>
    <t>62-040</t>
  </si>
  <si>
    <t>ul.Podleśna 4</t>
  </si>
  <si>
    <t>PYRZYCE</t>
  </si>
  <si>
    <t>853-145-69-90</t>
  </si>
  <si>
    <t>74-200</t>
  </si>
  <si>
    <t>pyrzycki</t>
  </si>
  <si>
    <t>ul.Lipiańska 4</t>
  </si>
  <si>
    <t>PYSKOWICE</t>
  </si>
  <si>
    <t>631-001-22-59</t>
  </si>
  <si>
    <t>44-120</t>
  </si>
  <si>
    <t>ul.Strzelców Bytomskich 3</t>
  </si>
  <si>
    <t>PYSZNICA</t>
  </si>
  <si>
    <t>865-239-73-41</t>
  </si>
  <si>
    <t>37-403</t>
  </si>
  <si>
    <t>ul.Wolności 322</t>
  </si>
  <si>
    <t>PYZDRY</t>
  </si>
  <si>
    <t>667-124-83-22</t>
  </si>
  <si>
    <t>62-310</t>
  </si>
  <si>
    <t>ul.Taczanowskiego 1</t>
  </si>
  <si>
    <t>RABA WYŻNA</t>
  </si>
  <si>
    <t>735-104-44-17</t>
  </si>
  <si>
    <t>34-721</t>
  </si>
  <si>
    <t>Raba Wyżna 41</t>
  </si>
  <si>
    <t>RABKA-ZDRÓJ</t>
  </si>
  <si>
    <t>735-100-60-84</t>
  </si>
  <si>
    <t>34-700</t>
  </si>
  <si>
    <t>RACHANIE</t>
  </si>
  <si>
    <t>921-198-71-14</t>
  </si>
  <si>
    <t>22-640</t>
  </si>
  <si>
    <t>ul.Dolna 1</t>
  </si>
  <si>
    <t>RACIĄŻ</t>
  </si>
  <si>
    <t>567-178-55-45</t>
  </si>
  <si>
    <t>KILIŃSKIEGO 2</t>
  </si>
  <si>
    <t>Pl. Adama Mickiewicza 17</t>
  </si>
  <si>
    <t>RACIĄŻEK</t>
  </si>
  <si>
    <t>891-155-58-82</t>
  </si>
  <si>
    <t>87-721</t>
  </si>
  <si>
    <t>ul.Wysoka 4</t>
  </si>
  <si>
    <t>raciborski</t>
  </si>
  <si>
    <t>639-198-27-88</t>
  </si>
  <si>
    <t>Racibórz</t>
  </si>
  <si>
    <t>47-400</t>
  </si>
  <si>
    <t>Plac Okrzei 4</t>
  </si>
  <si>
    <t>RACIBÓRZ</t>
  </si>
  <si>
    <t>639-100-21-75</t>
  </si>
  <si>
    <t>ul.Batorego 6</t>
  </si>
  <si>
    <t>RACIECHOWICE</t>
  </si>
  <si>
    <t>681-135-92-93</t>
  </si>
  <si>
    <t>Raciechowice</t>
  </si>
  <si>
    <t>32-415</t>
  </si>
  <si>
    <t>Raciechowice 277</t>
  </si>
  <si>
    <t>RACŁAWICE</t>
  </si>
  <si>
    <t>659-118-44-36</t>
  </si>
  <si>
    <t>32-222</t>
  </si>
  <si>
    <t>Racławice 15</t>
  </si>
  <si>
    <t>RACZKI</t>
  </si>
  <si>
    <t>844-214-16-06</t>
  </si>
  <si>
    <t>16-420</t>
  </si>
  <si>
    <t>Pl.Kościuszki 14</t>
  </si>
  <si>
    <t>RADECZNICA</t>
  </si>
  <si>
    <t>922-294-46-34</t>
  </si>
  <si>
    <t>22-463</t>
  </si>
  <si>
    <t>ul.B. Prusa 21</t>
  </si>
  <si>
    <t>RADGOSZCZ</t>
  </si>
  <si>
    <t>871-166-55-25</t>
  </si>
  <si>
    <t>33-207</t>
  </si>
  <si>
    <t>Pl.Św. Kazimierza 7-8</t>
  </si>
  <si>
    <t>RADKÓW</t>
  </si>
  <si>
    <t>885-153-50-30</t>
  </si>
  <si>
    <t>57-420</t>
  </si>
  <si>
    <t>609-000-26-48</t>
  </si>
  <si>
    <t>29-135</t>
  </si>
  <si>
    <t>Radków 99</t>
  </si>
  <si>
    <t>RADLIN</t>
  </si>
  <si>
    <t>647-189-72-11</t>
  </si>
  <si>
    <t>Radlin</t>
  </si>
  <si>
    <t>44-310</t>
  </si>
  <si>
    <t>ul.Rymera 15</t>
  </si>
  <si>
    <t>RADŁÓW</t>
  </si>
  <si>
    <t>33-130</t>
  </si>
  <si>
    <t>576-150-04-57</t>
  </si>
  <si>
    <t>46-331</t>
  </si>
  <si>
    <t>ul.Oleska 3</t>
  </si>
  <si>
    <t>Radom</t>
  </si>
  <si>
    <t>796-281-75-29</t>
  </si>
  <si>
    <t>RADOM</t>
  </si>
  <si>
    <t>26-600</t>
  </si>
  <si>
    <t>ul.Jana Kilińskiego 30</t>
  </si>
  <si>
    <t>RADOMIN</t>
  </si>
  <si>
    <t>503-002-38-99</t>
  </si>
  <si>
    <t>87-404</t>
  </si>
  <si>
    <t>Radomin 1a</t>
  </si>
  <si>
    <t>radomski</t>
  </si>
  <si>
    <t>948-205-14-07</t>
  </si>
  <si>
    <t>ul.Tadeusza Mazowieckiego 7</t>
  </si>
  <si>
    <t>RADOMSKO</t>
  </si>
  <si>
    <t>772-226-15-87</t>
  </si>
  <si>
    <t>97-500</t>
  </si>
  <si>
    <t>772-226-06-71</t>
  </si>
  <si>
    <t>ul.Piłsudskiego 34</t>
  </si>
  <si>
    <t>radomszczański</t>
  </si>
  <si>
    <t>772-226-16-99</t>
  </si>
  <si>
    <t>ul.Leszka Czarnego 22</t>
  </si>
  <si>
    <t>RADOMYŚL NAD SANEM</t>
  </si>
  <si>
    <t>865-239-82-40</t>
  </si>
  <si>
    <t>37-455</t>
  </si>
  <si>
    <t>Rynek Duży 7</t>
  </si>
  <si>
    <t>RADOMYŚL WIELKI</t>
  </si>
  <si>
    <t>817-195-44-08</t>
  </si>
  <si>
    <t>39-310</t>
  </si>
  <si>
    <t>Rynek 32</t>
  </si>
  <si>
    <t>RADOSZYCE</t>
  </si>
  <si>
    <t>658-186-77-25</t>
  </si>
  <si>
    <t>26-230</t>
  </si>
  <si>
    <t>ul.Żeromskiego 28</t>
  </si>
  <si>
    <t>RADOWO MAŁE</t>
  </si>
  <si>
    <t>72-314</t>
  </si>
  <si>
    <t>Radowo Małe 21</t>
  </si>
  <si>
    <t>RADWANICE</t>
  </si>
  <si>
    <t>692-225-64-90</t>
  </si>
  <si>
    <t>59-160</t>
  </si>
  <si>
    <t>ul.Przemysłowa 17</t>
  </si>
  <si>
    <t>RADYMNO</t>
  </si>
  <si>
    <t>792-203-15-44</t>
  </si>
  <si>
    <t>37-550</t>
  </si>
  <si>
    <t>ul.Lwowska  38</t>
  </si>
  <si>
    <t>792-203-29-05</t>
  </si>
  <si>
    <t>ul.Lwowska 20</t>
  </si>
  <si>
    <t>RADZANOWO</t>
  </si>
  <si>
    <t>774-312-80-20</t>
  </si>
  <si>
    <t>Radzanowo, ul. Płocka 32</t>
  </si>
  <si>
    <t>RADZANÓW</t>
  </si>
  <si>
    <t>569-175-99-99</t>
  </si>
  <si>
    <t>Pl.Marszałka Piłsudskiego 26</t>
  </si>
  <si>
    <t>798-143-52-08</t>
  </si>
  <si>
    <t>26-807</t>
  </si>
  <si>
    <t>Radzanów 92a</t>
  </si>
  <si>
    <t>RADZIECHOWY-WIEPRZ</t>
  </si>
  <si>
    <t>553-168-84-86</t>
  </si>
  <si>
    <t>34-381</t>
  </si>
  <si>
    <t>Wieprz 700</t>
  </si>
  <si>
    <t>RADZIEJOWICE</t>
  </si>
  <si>
    <t>838-142-64-14</t>
  </si>
  <si>
    <t>96-325</t>
  </si>
  <si>
    <t>ul.Kubickiego 10</t>
  </si>
  <si>
    <t>radziejowski</t>
  </si>
  <si>
    <t>889-149-13-27</t>
  </si>
  <si>
    <t>RADZIEJÓW</t>
  </si>
  <si>
    <t>88-200</t>
  </si>
  <si>
    <t>ul. Kościuszki 17</t>
  </si>
  <si>
    <t>889-149-03-16</t>
  </si>
  <si>
    <t>ul.Kościuszki 20/22</t>
  </si>
  <si>
    <t>889-146-85-87</t>
  </si>
  <si>
    <t>RADZIEMICE</t>
  </si>
  <si>
    <t>682-176-22-92</t>
  </si>
  <si>
    <t>32-107</t>
  </si>
  <si>
    <t>Radziemice 74</t>
  </si>
  <si>
    <t>RADZIŁÓW</t>
  </si>
  <si>
    <t>719-154-40-50</t>
  </si>
  <si>
    <t>19-213</t>
  </si>
  <si>
    <t>Pl.500-lecia 14</t>
  </si>
  <si>
    <t>RADZIONKÓW</t>
  </si>
  <si>
    <t>645-250-75-45</t>
  </si>
  <si>
    <t>41-922</t>
  </si>
  <si>
    <t>ul.Męczenników Oświęcimia 42</t>
  </si>
  <si>
    <t>RADZYMIN</t>
  </si>
  <si>
    <t>125-133-37-45</t>
  </si>
  <si>
    <t>Pl.T.Kościuszki 2</t>
  </si>
  <si>
    <t>RADZYŃ CHEŁMIŃSKI</t>
  </si>
  <si>
    <t>876-230-87-69</t>
  </si>
  <si>
    <t>87-220</t>
  </si>
  <si>
    <t>Pl.Tow.Jaszczurczego 9</t>
  </si>
  <si>
    <t>RADZYŃ PODLASKI</t>
  </si>
  <si>
    <t>538-100-18-02</t>
  </si>
  <si>
    <t>21-300</t>
  </si>
  <si>
    <t>ul.Warszawska 32</t>
  </si>
  <si>
    <t>538-185-06-36</t>
  </si>
  <si>
    <t>Warszawska 32</t>
  </si>
  <si>
    <t>radzyński</t>
  </si>
  <si>
    <t>538-160-83-26</t>
  </si>
  <si>
    <t>Pl. I.Potockiego 1</t>
  </si>
  <si>
    <t>RAJCZA</t>
  </si>
  <si>
    <t>553-251-19-56</t>
  </si>
  <si>
    <t>34-370</t>
  </si>
  <si>
    <t>ul.Górska 1</t>
  </si>
  <si>
    <t>RAJGRÓD</t>
  </si>
  <si>
    <t>719-153-55-59</t>
  </si>
  <si>
    <t>19-206</t>
  </si>
  <si>
    <t>RAKONIEWICE</t>
  </si>
  <si>
    <t>995-019-86-13</t>
  </si>
  <si>
    <t>62-067</t>
  </si>
  <si>
    <t>Osiedle Parkowe 1</t>
  </si>
  <si>
    <t>RAKÓW</t>
  </si>
  <si>
    <t>657-174-06-96</t>
  </si>
  <si>
    <t>26-035</t>
  </si>
  <si>
    <t>ul. Ogrodowa 1</t>
  </si>
  <si>
    <t>RAKSZAWA</t>
  </si>
  <si>
    <t>37-111</t>
  </si>
  <si>
    <t>Rakszawa 506</t>
  </si>
  <si>
    <t>RANIŻÓW</t>
  </si>
  <si>
    <t>814-126-65-37</t>
  </si>
  <si>
    <t>36-130</t>
  </si>
  <si>
    <t>RASZKÓW</t>
  </si>
  <si>
    <t>622-220-66-10</t>
  </si>
  <si>
    <t>63-440</t>
  </si>
  <si>
    <t>ul.Rynek 32</t>
  </si>
  <si>
    <t>RASZYN</t>
  </si>
  <si>
    <t>534-248-82-43</t>
  </si>
  <si>
    <t>ul.Szkolna 2a</t>
  </si>
  <si>
    <t>RAWA MAZOWIECKA</t>
  </si>
  <si>
    <t>835-154-30-55</t>
  </si>
  <si>
    <t>96-200</t>
  </si>
  <si>
    <t>Al.Konstytucji 3 Maja 32</t>
  </si>
  <si>
    <t>835-157-91-13</t>
  </si>
  <si>
    <t>Pl.Marszałka J.Piłsudskiego 5</t>
  </si>
  <si>
    <t>rawicki</t>
  </si>
  <si>
    <t>699-193-23-79</t>
  </si>
  <si>
    <t>RAWICZ</t>
  </si>
  <si>
    <t>63-900</t>
  </si>
  <si>
    <t>Rynek 17</t>
  </si>
  <si>
    <t>699-001-01-17</t>
  </si>
  <si>
    <t>ul.Marsz. J. Piłsudskiego 21</t>
  </si>
  <si>
    <t>rawski</t>
  </si>
  <si>
    <t>pl.Wolności 1</t>
  </si>
  <si>
    <t>RĄBINO</t>
  </si>
  <si>
    <t>672-118-84-80</t>
  </si>
  <si>
    <t>78-331</t>
  </si>
  <si>
    <t>Rąbino 27</t>
  </si>
  <si>
    <t>RECZ</t>
  </si>
  <si>
    <t>594-153-53-45</t>
  </si>
  <si>
    <t>73-210</t>
  </si>
  <si>
    <t>ul.Ratuszowa 17</t>
  </si>
  <si>
    <t>REDA</t>
  </si>
  <si>
    <t>588-235-10-74</t>
  </si>
  <si>
    <t>Reda</t>
  </si>
  <si>
    <t>84-240</t>
  </si>
  <si>
    <t>ul. Gdańska 33</t>
  </si>
  <si>
    <t>REGIMIN</t>
  </si>
  <si>
    <t>566-187-57-84</t>
  </si>
  <si>
    <t>ul. Adama Rzewuskiego 19</t>
  </si>
  <si>
    <t>REGNÓW</t>
  </si>
  <si>
    <t>835-153-20-34</t>
  </si>
  <si>
    <t>96-232</t>
  </si>
  <si>
    <t>Regnów</t>
  </si>
  <si>
    <t>REJOWIEC</t>
  </si>
  <si>
    <t>564-169-27-67</t>
  </si>
  <si>
    <t>22-360</t>
  </si>
  <si>
    <t>ul. Wiktoryna Zaleskiego 1</t>
  </si>
  <si>
    <t>REJOWIEC FABRYCZNY</t>
  </si>
  <si>
    <t>564-143-27-01</t>
  </si>
  <si>
    <t>22-170</t>
  </si>
  <si>
    <t>563-215-84-13</t>
  </si>
  <si>
    <t>REŃSKA WIEŚ</t>
  </si>
  <si>
    <t>749-208-91-26</t>
  </si>
  <si>
    <t>47-208</t>
  </si>
  <si>
    <t>ul.Pawłowicka 1</t>
  </si>
  <si>
    <t>REPKI</t>
  </si>
  <si>
    <t>823-155-96-80</t>
  </si>
  <si>
    <t>ul.Parkowa 7</t>
  </si>
  <si>
    <t>RESKO</t>
  </si>
  <si>
    <t>253-030-79-54</t>
  </si>
  <si>
    <t>72-315</t>
  </si>
  <si>
    <t>RESZEL</t>
  </si>
  <si>
    <t>742-224-33-26</t>
  </si>
  <si>
    <t>ul.Rynek 24</t>
  </si>
  <si>
    <t>REWAL</t>
  </si>
  <si>
    <t>857-100-24-27</t>
  </si>
  <si>
    <t>72-344</t>
  </si>
  <si>
    <t>ul. Mickiewicza 19</t>
  </si>
  <si>
    <t>RĘCZNO</t>
  </si>
  <si>
    <t>771-107-55-33</t>
  </si>
  <si>
    <t>97-510</t>
  </si>
  <si>
    <t>ul.Piotrkowska 5</t>
  </si>
  <si>
    <t>RĘDZINY</t>
  </si>
  <si>
    <t>949-219-57-28</t>
  </si>
  <si>
    <t>42-242</t>
  </si>
  <si>
    <t>ul.Wolności 87</t>
  </si>
  <si>
    <t>35-064</t>
  </si>
  <si>
    <t>Szczecin</t>
  </si>
  <si>
    <t>ROGOWO</t>
  </si>
  <si>
    <t>892-126-46-14</t>
  </si>
  <si>
    <t>87-515</t>
  </si>
  <si>
    <t>Rogowo 51</t>
  </si>
  <si>
    <t>562-171-13-84</t>
  </si>
  <si>
    <t>88-420</t>
  </si>
  <si>
    <t>ul.Kościelna 8</t>
  </si>
  <si>
    <t>ROGOŹNO</t>
  </si>
  <si>
    <t>766-000-97-03</t>
  </si>
  <si>
    <t>64-610</t>
  </si>
  <si>
    <t>ul.Nowa 2</t>
  </si>
  <si>
    <t>ROGÓW</t>
  </si>
  <si>
    <t>833-100-86-14</t>
  </si>
  <si>
    <t>95-063</t>
  </si>
  <si>
    <t>ul.Żeromskiego 23</t>
  </si>
  <si>
    <t>ROGÓŹNO</t>
  </si>
  <si>
    <t>876-231-07-72</t>
  </si>
  <si>
    <t>86-318</t>
  </si>
  <si>
    <t xml:space="preserve">ROGÓŹNO </t>
  </si>
  <si>
    <t>ROJEWO</t>
  </si>
  <si>
    <t>556-256-28-69</t>
  </si>
  <si>
    <t>88-111</t>
  </si>
  <si>
    <t>Rojewo 8</t>
  </si>
  <si>
    <t>ROKICINY</t>
  </si>
  <si>
    <t>773-232-21-03</t>
  </si>
  <si>
    <t>97-221</t>
  </si>
  <si>
    <t>ROKIETNICA</t>
  </si>
  <si>
    <t>777-283-48-84</t>
  </si>
  <si>
    <t>62-090</t>
  </si>
  <si>
    <t>ul.Golęcińska 1</t>
  </si>
  <si>
    <t>792-106-87-75</t>
  </si>
  <si>
    <t>37-562</t>
  </si>
  <si>
    <t>Rokietnica</t>
  </si>
  <si>
    <t>ROKITNO</t>
  </si>
  <si>
    <t>537-235-48-08</t>
  </si>
  <si>
    <t>21-504</t>
  </si>
  <si>
    <t>Rokitno 39A</t>
  </si>
  <si>
    <t>ROPA</t>
  </si>
  <si>
    <t>738-102-24-61</t>
  </si>
  <si>
    <t>38-312</t>
  </si>
  <si>
    <t>Ropa 733</t>
  </si>
  <si>
    <t>ROPCZYCE</t>
  </si>
  <si>
    <t>818-158-19-08</t>
  </si>
  <si>
    <t>39-100</t>
  </si>
  <si>
    <t>ul.Krisego 1</t>
  </si>
  <si>
    <t>ropczycko-sędziszowski</t>
  </si>
  <si>
    <t>818-146-30-43</t>
  </si>
  <si>
    <t>ul.Konopnickiej 5</t>
  </si>
  <si>
    <t>ROSSOSZ</t>
  </si>
  <si>
    <t>21-533</t>
  </si>
  <si>
    <t>ul.Lubelska 10</t>
  </si>
  <si>
    <t>ROŚCISZEWO</t>
  </si>
  <si>
    <t>776-161-75-45</t>
  </si>
  <si>
    <t>ROZDRAŻEW</t>
  </si>
  <si>
    <t>621-137-43-96</t>
  </si>
  <si>
    <t>63-708</t>
  </si>
  <si>
    <t>ROZOGI</t>
  </si>
  <si>
    <t>745-174-59-41</t>
  </si>
  <si>
    <t>ul. Wojciecha Kętrzyńskiego 22</t>
  </si>
  <si>
    <t>ROZPRZA</t>
  </si>
  <si>
    <t>771-265-75-91</t>
  </si>
  <si>
    <t>97-340</t>
  </si>
  <si>
    <t>Al.900-lecia 3</t>
  </si>
  <si>
    <t>ROŹWIENICA</t>
  </si>
  <si>
    <t>792-203-38-79</t>
  </si>
  <si>
    <t>37-565</t>
  </si>
  <si>
    <t>Roźwienica</t>
  </si>
  <si>
    <t>RÓŻAN</t>
  </si>
  <si>
    <t>757-109-81-54</t>
  </si>
  <si>
    <t>Pl.Obrońców Różana 4</t>
  </si>
  <si>
    <t>RUCIANE-NIDA</t>
  </si>
  <si>
    <t>849-150-39-43</t>
  </si>
  <si>
    <t>Al.Wczasów 4</t>
  </si>
  <si>
    <t>RUDA MALENIECKA</t>
  </si>
  <si>
    <t>Ruda Maleniecka</t>
  </si>
  <si>
    <t>26-242</t>
  </si>
  <si>
    <t>Ruda Maleniecka 99a</t>
  </si>
  <si>
    <t>Ruda Śląska</t>
  </si>
  <si>
    <t>641-100-57-69</t>
  </si>
  <si>
    <t>RUDA ŚLĄSKA</t>
  </si>
  <si>
    <t>41-709</t>
  </si>
  <si>
    <t>Pl.Jana Pawła II 6</t>
  </si>
  <si>
    <t>RUDA-HUTA</t>
  </si>
  <si>
    <t>563-216-18-00</t>
  </si>
  <si>
    <t>22-110</t>
  </si>
  <si>
    <t>ul.Niepodległości 44</t>
  </si>
  <si>
    <t>RUDKA</t>
  </si>
  <si>
    <t>543-207-49-01</t>
  </si>
  <si>
    <t>17-123</t>
  </si>
  <si>
    <t>ul.Brańska 13</t>
  </si>
  <si>
    <t>RUDNA</t>
  </si>
  <si>
    <t>692-225-74-66</t>
  </si>
  <si>
    <t>59-305</t>
  </si>
  <si>
    <t>Pl.Zwycięstwa 15</t>
  </si>
  <si>
    <t>RUDNIK</t>
  </si>
  <si>
    <t>564-175-17-19</t>
  </si>
  <si>
    <t>22-330</t>
  </si>
  <si>
    <t>Rudnik 71</t>
  </si>
  <si>
    <t>639-169-71-54</t>
  </si>
  <si>
    <t>47-411</t>
  </si>
  <si>
    <t>ul.Kozielska 1</t>
  </si>
  <si>
    <t>RUDNIK NAD SANEM</t>
  </si>
  <si>
    <t>602-000-88-58</t>
  </si>
  <si>
    <t>37-420</t>
  </si>
  <si>
    <t>RUDNIKI</t>
  </si>
  <si>
    <t>576-149-52-13</t>
  </si>
  <si>
    <t>46-325</t>
  </si>
  <si>
    <t>RUDZINIEC</t>
  </si>
  <si>
    <t>969-066-53-18</t>
  </si>
  <si>
    <t>44-160</t>
  </si>
  <si>
    <t>ul.Gliwicka 26</t>
  </si>
  <si>
    <t>RUJA</t>
  </si>
  <si>
    <t>691-214-59-61</t>
  </si>
  <si>
    <t>59-243</t>
  </si>
  <si>
    <t>Ruja 23</t>
  </si>
  <si>
    <t>RUMIA</t>
  </si>
  <si>
    <t>588-236-77-50</t>
  </si>
  <si>
    <t>84-230</t>
  </si>
  <si>
    <t>ul.Sobieskiego 7</t>
  </si>
  <si>
    <t>RUSIEC</t>
  </si>
  <si>
    <t>769-205-00-57</t>
  </si>
  <si>
    <t>97-438</t>
  </si>
  <si>
    <t>ul.Wieluńska 35</t>
  </si>
  <si>
    <t>RUSINÓW</t>
  </si>
  <si>
    <t>601-008-56-62</t>
  </si>
  <si>
    <t>26-411</t>
  </si>
  <si>
    <t>ul.Żeromskiego 4</t>
  </si>
  <si>
    <t>RUTKA-TARTAK</t>
  </si>
  <si>
    <t>844-214-66-15</t>
  </si>
  <si>
    <t>16-406</t>
  </si>
  <si>
    <t>ul.3-go Maja 13</t>
  </si>
  <si>
    <t>RUTKI</t>
  </si>
  <si>
    <t>RUTKI-KOSSAKI</t>
  </si>
  <si>
    <t>18-312</t>
  </si>
  <si>
    <t>ul.11 Listopada 7</t>
  </si>
  <si>
    <t>RYBCZEWICE</t>
  </si>
  <si>
    <t>712-292-64-46</t>
  </si>
  <si>
    <t>21-065</t>
  </si>
  <si>
    <t>Rybczewice Drugie 119</t>
  </si>
  <si>
    <t>rybnicki</t>
  </si>
  <si>
    <t>642-259-05-30</t>
  </si>
  <si>
    <t>RYBNIK</t>
  </si>
  <si>
    <t>44-200</t>
  </si>
  <si>
    <t>ul.3 Maja 31</t>
  </si>
  <si>
    <t>Rybnik</t>
  </si>
  <si>
    <t>642-001-07-58</t>
  </si>
  <si>
    <t>ul. Bolesława Chrobrego 2</t>
  </si>
  <si>
    <t>RYBNO</t>
  </si>
  <si>
    <t>96-514</t>
  </si>
  <si>
    <t>ul.Długa 20</t>
  </si>
  <si>
    <t>571-162-94-33</t>
  </si>
  <si>
    <t>13-220</t>
  </si>
  <si>
    <t>ul.Lubawska 15</t>
  </si>
  <si>
    <t>RYCHLIKI</t>
  </si>
  <si>
    <t>578-311-36-15</t>
  </si>
  <si>
    <t>14-411</t>
  </si>
  <si>
    <t>Rychliki 86</t>
  </si>
  <si>
    <t>RYCHTAL</t>
  </si>
  <si>
    <t>63-630</t>
  </si>
  <si>
    <t>RYCHWAŁ</t>
  </si>
  <si>
    <t>62-570</t>
  </si>
  <si>
    <t>PL.Wolności 16</t>
  </si>
  <si>
    <t>rycki</t>
  </si>
  <si>
    <t>506-001-90-23</t>
  </si>
  <si>
    <t>RYKI</t>
  </si>
  <si>
    <t>ul. Wyczółkowskiego 10A</t>
  </si>
  <si>
    <t>RYCZYWÓŁ</t>
  </si>
  <si>
    <t>606-007-50-39</t>
  </si>
  <si>
    <t>64-630</t>
  </si>
  <si>
    <t>ul.Mickiewicza 10</t>
  </si>
  <si>
    <t>RYDUŁTOWY</t>
  </si>
  <si>
    <t>44-280</t>
  </si>
  <si>
    <t>ul.Ofiar Terroru 36</t>
  </si>
  <si>
    <t>RYDZYNA</t>
  </si>
  <si>
    <t>697-220-72-00</t>
  </si>
  <si>
    <t>64-130</t>
  </si>
  <si>
    <t>RYGLICE</t>
  </si>
  <si>
    <t>993-033-72-47</t>
  </si>
  <si>
    <t>33-160</t>
  </si>
  <si>
    <t>ul.Rynek 9</t>
  </si>
  <si>
    <t>RYJEWO</t>
  </si>
  <si>
    <t>581-182-79-02</t>
  </si>
  <si>
    <t>82-420</t>
  </si>
  <si>
    <t>716-100-54-72</t>
  </si>
  <si>
    <t>Ryki</t>
  </si>
  <si>
    <t>ul. Karola Wojtyły 29</t>
  </si>
  <si>
    <t>RYMANÓW</t>
  </si>
  <si>
    <t>684-237-73-52</t>
  </si>
  <si>
    <t>38-480</t>
  </si>
  <si>
    <t>ul.Mitkowskiego14a</t>
  </si>
  <si>
    <t>RYMAŃ</t>
  </si>
  <si>
    <t>671-180-86-27</t>
  </si>
  <si>
    <t>78-125</t>
  </si>
  <si>
    <t>RYN</t>
  </si>
  <si>
    <t>845-100-69-25</t>
  </si>
  <si>
    <t>Ryn</t>
  </si>
  <si>
    <t>ul. Ratuszowa 2</t>
  </si>
  <si>
    <t>RYŃSK</t>
  </si>
  <si>
    <t>878-175-20-40</t>
  </si>
  <si>
    <t>WĄBRZEŹNO</t>
  </si>
  <si>
    <t>87-200</t>
  </si>
  <si>
    <t>ul. Mickiewicza 21</t>
  </si>
  <si>
    <t>RYPIN</t>
  </si>
  <si>
    <t>892-144-90-35</t>
  </si>
  <si>
    <t>87-500</t>
  </si>
  <si>
    <t>ul.Lipnowska 4</t>
  </si>
  <si>
    <t>892-100-07-95</t>
  </si>
  <si>
    <t>ul.Warszawska 40</t>
  </si>
  <si>
    <t>rypiński</t>
  </si>
  <si>
    <t>892-129-80-56</t>
  </si>
  <si>
    <t>ul.Warszawska 38</t>
  </si>
  <si>
    <t>RYTRO</t>
  </si>
  <si>
    <t>734-102-42-41</t>
  </si>
  <si>
    <t>33-343</t>
  </si>
  <si>
    <t>Rytro 265</t>
  </si>
  <si>
    <t>RYTWIANY</t>
  </si>
  <si>
    <t>866-159-91-79</t>
  </si>
  <si>
    <t>28-236</t>
  </si>
  <si>
    <t>ul.Staszowska 15</t>
  </si>
  <si>
    <t>RZĄŚNIA</t>
  </si>
  <si>
    <t>508-001-44-60</t>
  </si>
  <si>
    <t>Rząśnia</t>
  </si>
  <si>
    <t>98-332</t>
  </si>
  <si>
    <t>RZĄŚNIK</t>
  </si>
  <si>
    <t>762-145-06-48</t>
  </si>
  <si>
    <t>ul.Jesionowa 3</t>
  </si>
  <si>
    <t>RZECZENICA</t>
  </si>
  <si>
    <t>843-153-90-21</t>
  </si>
  <si>
    <t>77-304</t>
  </si>
  <si>
    <t>RZECZNIÓW</t>
  </si>
  <si>
    <t>509-001-35-68</t>
  </si>
  <si>
    <t>27-353</t>
  </si>
  <si>
    <t>Rzeczniów</t>
  </si>
  <si>
    <t>RZECZYCA</t>
  </si>
  <si>
    <t>773-222-33-93</t>
  </si>
  <si>
    <t>97-220</t>
  </si>
  <si>
    <t>ul.Tomaszowska 2</t>
  </si>
  <si>
    <t>RZEKUŃ</t>
  </si>
  <si>
    <t>758-174-28-52</t>
  </si>
  <si>
    <t>ul.Kościuszki 33</t>
  </si>
  <si>
    <t>RZEPIENNIK STRZYŻEWSKI</t>
  </si>
  <si>
    <t>993-065-63-14</t>
  </si>
  <si>
    <t>33-163</t>
  </si>
  <si>
    <t>Rzepiennik Strzyżewski 400</t>
  </si>
  <si>
    <t>RZEPIN</t>
  </si>
  <si>
    <t>598-000-55-97</t>
  </si>
  <si>
    <t>69-110</t>
  </si>
  <si>
    <t>rzeszowski</t>
  </si>
  <si>
    <t>813-291-95-72</t>
  </si>
  <si>
    <t>35-959</t>
  </si>
  <si>
    <t>ul.Grunwaldzka 15</t>
  </si>
  <si>
    <t>813-000-86-13</t>
  </si>
  <si>
    <t>RZESZÓW</t>
  </si>
  <si>
    <t>RZEWNIE</t>
  </si>
  <si>
    <t>757-145-00-42</t>
  </si>
  <si>
    <t>Rzewnie 19</t>
  </si>
  <si>
    <t>RZEZAWA</t>
  </si>
  <si>
    <t>868-102-12-94</t>
  </si>
  <si>
    <t>32-765</t>
  </si>
  <si>
    <t>ul.Długa 21</t>
  </si>
  <si>
    <t>RZGÓW</t>
  </si>
  <si>
    <t>95-030</t>
  </si>
  <si>
    <t>ul.500-lecia 22</t>
  </si>
  <si>
    <t>665-273-35-42</t>
  </si>
  <si>
    <t>62-586</t>
  </si>
  <si>
    <t>ul.Konińska 8</t>
  </si>
  <si>
    <t>SABNIE</t>
  </si>
  <si>
    <t>823-156-00-68</t>
  </si>
  <si>
    <t>ul.Główna 73</t>
  </si>
  <si>
    <t>SADKI</t>
  </si>
  <si>
    <t>558-176-28-71</t>
  </si>
  <si>
    <t>89-110</t>
  </si>
  <si>
    <t>ul.Strażacka 11</t>
  </si>
  <si>
    <t>SADKOWICE</t>
  </si>
  <si>
    <t>835-153-20-28</t>
  </si>
  <si>
    <t>96-206</t>
  </si>
  <si>
    <t>SADKOWICE 129A</t>
  </si>
  <si>
    <t>SADLINKI</t>
  </si>
  <si>
    <t>581-185-02-49</t>
  </si>
  <si>
    <t>82-522</t>
  </si>
  <si>
    <t>Sadlinki ul. Kwidzyńska 12</t>
  </si>
  <si>
    <t>SADOWIE</t>
  </si>
  <si>
    <t>863-160-98-78</t>
  </si>
  <si>
    <t>27-580</t>
  </si>
  <si>
    <t>Sadowie 86</t>
  </si>
  <si>
    <t>SADOWNE</t>
  </si>
  <si>
    <t>824-170-85-03</t>
  </si>
  <si>
    <t>SAMBORZEC</t>
  </si>
  <si>
    <t>864-108-34-55</t>
  </si>
  <si>
    <t>27-650</t>
  </si>
  <si>
    <t>Samborzec 43</t>
  </si>
  <si>
    <t>Samorządowy Chorzowsko-Świętochłowicki Związek Wodociągów i Kanalizacji w Chorzowie</t>
  </si>
  <si>
    <t>246301Z</t>
  </si>
  <si>
    <t>627-232-98-81</t>
  </si>
  <si>
    <t>ul. Składowa 1</t>
  </si>
  <si>
    <t>sandomierski</t>
  </si>
  <si>
    <t>864-182-39-46</t>
  </si>
  <si>
    <t>SANDOMIERZ</t>
  </si>
  <si>
    <t>27-600</t>
  </si>
  <si>
    <t>ul.Mickiewicza 34</t>
  </si>
  <si>
    <t>864-120-31-32</t>
  </si>
  <si>
    <t>Pl.Poniatowskiego 3</t>
  </si>
  <si>
    <t>SANNIKI</t>
  </si>
  <si>
    <t>971-065-94-63</t>
  </si>
  <si>
    <t>ul.Warszawska 169</t>
  </si>
  <si>
    <t>sanocki</t>
  </si>
  <si>
    <t>687-178-66-79</t>
  </si>
  <si>
    <t>SANOK</t>
  </si>
  <si>
    <t>38-500</t>
  </si>
  <si>
    <t>687-178-76-73</t>
  </si>
  <si>
    <t>687-178-33-56</t>
  </si>
  <si>
    <t>ul.Kościuszki 23</t>
  </si>
  <si>
    <t>SANTOK</t>
  </si>
  <si>
    <t>599-101-21-58</t>
  </si>
  <si>
    <t>Santok</t>
  </si>
  <si>
    <t>66-431</t>
  </si>
  <si>
    <t>ul. Gorzowska 59</t>
  </si>
  <si>
    <t>SARNAKI</t>
  </si>
  <si>
    <t>ul.Joselewicza 3</t>
  </si>
  <si>
    <t>SAWIN</t>
  </si>
  <si>
    <t>563-105-54-73</t>
  </si>
  <si>
    <t>Sawin</t>
  </si>
  <si>
    <t>22-107</t>
  </si>
  <si>
    <t>ul. Chutecka 12</t>
  </si>
  <si>
    <t>SECEMIN</t>
  </si>
  <si>
    <t>656-191-96-20</t>
  </si>
  <si>
    <t>29-145</t>
  </si>
  <si>
    <t>ul.Struga 2</t>
  </si>
  <si>
    <t>sejneński</t>
  </si>
  <si>
    <t>844-187-03-78</t>
  </si>
  <si>
    <t>SEJNY</t>
  </si>
  <si>
    <t>16-500</t>
  </si>
  <si>
    <t>844-215-88-77</t>
  </si>
  <si>
    <t>ul.Piłsudskiego 25</t>
  </si>
  <si>
    <t>844-214-34-56</t>
  </si>
  <si>
    <t>ul. Jerzego Grodzińskiego 1</t>
  </si>
  <si>
    <t>SERNIKI</t>
  </si>
  <si>
    <t>714-191-20-14</t>
  </si>
  <si>
    <t>21-107</t>
  </si>
  <si>
    <t>Serniki 1A</t>
  </si>
  <si>
    <t>SEROCK</t>
  </si>
  <si>
    <t>536-173-95-74</t>
  </si>
  <si>
    <t>SEROKOMLA</t>
  </si>
  <si>
    <t>825-208-00-37</t>
  </si>
  <si>
    <t>21-413</t>
  </si>
  <si>
    <t>ul.Warszawska 21</t>
  </si>
  <si>
    <t>SĘDZIEJOWICE</t>
  </si>
  <si>
    <t>831-157-66-40</t>
  </si>
  <si>
    <t>98-160</t>
  </si>
  <si>
    <t>ul.Wieluńska 6</t>
  </si>
  <si>
    <t>SĘDZISZÓW</t>
  </si>
  <si>
    <t>656-216-48-04</t>
  </si>
  <si>
    <t>28-340</t>
  </si>
  <si>
    <t>ul. Dworcowa 20</t>
  </si>
  <si>
    <t>SĘDZISZÓW MAŁOPOLSKI</t>
  </si>
  <si>
    <t>818-158-43-73</t>
  </si>
  <si>
    <t>39-120</t>
  </si>
  <si>
    <t>SĘKOWA</t>
  </si>
  <si>
    <t>738-101-36-86</t>
  </si>
  <si>
    <t>38-307</t>
  </si>
  <si>
    <t>Sękowa 252</t>
  </si>
  <si>
    <t>sępoleński</t>
  </si>
  <si>
    <t>561-132-71-06</t>
  </si>
  <si>
    <t>SĘPÓLNO KRAJEŃSKIE</t>
  </si>
  <si>
    <t>89-400</t>
  </si>
  <si>
    <t>ul.Kościuszki 11</t>
  </si>
  <si>
    <t>SĘPOPOL</t>
  </si>
  <si>
    <t>743-202-16-79</t>
  </si>
  <si>
    <t>ul. 11 Listopada 7</t>
  </si>
  <si>
    <t>504-001-37-44</t>
  </si>
  <si>
    <t>SIANÓW</t>
  </si>
  <si>
    <t>499-044-35-71</t>
  </si>
  <si>
    <t>76-004</t>
  </si>
  <si>
    <t>ul.Armii Polskiej 30</t>
  </si>
  <si>
    <t>SICIENKO</t>
  </si>
  <si>
    <t>554-265-76-09</t>
  </si>
  <si>
    <t>86-014</t>
  </si>
  <si>
    <t>ul.Mrotecka 9</t>
  </si>
  <si>
    <t>SIDRA</t>
  </si>
  <si>
    <t>545-100-19-26</t>
  </si>
  <si>
    <t>16-124</t>
  </si>
  <si>
    <t>ul.Rynek 5</t>
  </si>
  <si>
    <t>SIECHNICE</t>
  </si>
  <si>
    <t>Siechnice</t>
  </si>
  <si>
    <t>55-011</t>
  </si>
  <si>
    <t>SIECIECHÓW</t>
  </si>
  <si>
    <t>812-184-38-36</t>
  </si>
  <si>
    <t>26-922</t>
  </si>
  <si>
    <t>SIEDLCE</t>
  </si>
  <si>
    <t>821-244-38-29</t>
  </si>
  <si>
    <t>ul.Asłanowicza 10</t>
  </si>
  <si>
    <t>Siedlce</t>
  </si>
  <si>
    <t>821-001-99-84</t>
  </si>
  <si>
    <t>Skwer Niepodległości 2</t>
  </si>
  <si>
    <t>SIEDLEC</t>
  </si>
  <si>
    <t>923-165-26-06</t>
  </si>
  <si>
    <t>64-212</t>
  </si>
  <si>
    <t>ul. Zbąszyńska 17</t>
  </si>
  <si>
    <t>siedlecki</t>
  </si>
  <si>
    <t>821-254-60-21</t>
  </si>
  <si>
    <t>ul.Piłsudskiego 40</t>
  </si>
  <si>
    <t>SIEDLISKO</t>
  </si>
  <si>
    <t>925-100-30-12</t>
  </si>
  <si>
    <t>Siedlisko</t>
  </si>
  <si>
    <t>67-112</t>
  </si>
  <si>
    <t xml:space="preserve">Plac Zamkowy 6 </t>
  </si>
  <si>
    <t>SIEDLISZCZE</t>
  </si>
  <si>
    <t>563-216-05-45</t>
  </si>
  <si>
    <t>22-130</t>
  </si>
  <si>
    <t>ul.Szpitalna 15a</t>
  </si>
  <si>
    <t>SIEKIERCZYN</t>
  </si>
  <si>
    <t>613-157-17-69</t>
  </si>
  <si>
    <t>59-818</t>
  </si>
  <si>
    <t>Siekierczyn 271</t>
  </si>
  <si>
    <t>Siemianowice Śląskie</t>
  </si>
  <si>
    <t>643-100-44-77</t>
  </si>
  <si>
    <t>SIEMIANOWICE ŚLĄSKIE</t>
  </si>
  <si>
    <t>41-100</t>
  </si>
  <si>
    <t>siemiatycki</t>
  </si>
  <si>
    <t>544-143-71-02</t>
  </si>
  <si>
    <t>SIEMIATYCZE</t>
  </si>
  <si>
    <t>17-300</t>
  </si>
  <si>
    <t>ul. Legionów Piłsudskiego 3</t>
  </si>
  <si>
    <t>544-153-71-92</t>
  </si>
  <si>
    <t>ul.Pałacowa 2</t>
  </si>
  <si>
    <t>ul. Tadeusza Kościuszki 88</t>
  </si>
  <si>
    <t>SIEMIĄTKOWO</t>
  </si>
  <si>
    <t>511-026-87-23</t>
  </si>
  <si>
    <t>Siemiątkowo, ul. Wł. Reymonta 3A</t>
  </si>
  <si>
    <t>SIEMIEŃ</t>
  </si>
  <si>
    <t>539-149-71-01</t>
  </si>
  <si>
    <t>21-220</t>
  </si>
  <si>
    <t>ul.Stawowa 1b</t>
  </si>
  <si>
    <t>SIEMKOWICE</t>
  </si>
  <si>
    <t>508-001-51-98</t>
  </si>
  <si>
    <t>98-354</t>
  </si>
  <si>
    <t>SIEMYŚL</t>
  </si>
  <si>
    <t>671-180-18-32</t>
  </si>
  <si>
    <t>78-123</t>
  </si>
  <si>
    <t>ul.Kołobrzeska 14</t>
  </si>
  <si>
    <t>SIENIAWA</t>
  </si>
  <si>
    <t>794-168-51-81</t>
  </si>
  <si>
    <t>Sieniawa</t>
  </si>
  <si>
    <t>37-530</t>
  </si>
  <si>
    <t>SIENNICA</t>
  </si>
  <si>
    <t>822-214-71-62</t>
  </si>
  <si>
    <t>ul.Kołbielska 1</t>
  </si>
  <si>
    <t>SIENNICA RÓŻANA</t>
  </si>
  <si>
    <t>564-168-83-75</t>
  </si>
  <si>
    <t>22-304</t>
  </si>
  <si>
    <t>Siennica Różana</t>
  </si>
  <si>
    <t>SIENNO</t>
  </si>
  <si>
    <t>509-006-66-36</t>
  </si>
  <si>
    <t>Sienno</t>
  </si>
  <si>
    <t>27-350</t>
  </si>
  <si>
    <t>ul.Rynek 36/40</t>
  </si>
  <si>
    <t>SIEPRAW</t>
  </si>
  <si>
    <t>681-129-93-90</t>
  </si>
  <si>
    <t>32-447</t>
  </si>
  <si>
    <t>Siepraw ul.Kawęciny 30</t>
  </si>
  <si>
    <t>SIERADZ</t>
  </si>
  <si>
    <t>827-216-21-23</t>
  </si>
  <si>
    <t>98-200</t>
  </si>
  <si>
    <t>Pl.Wojewódzki 1</t>
  </si>
  <si>
    <t>sieradzki</t>
  </si>
  <si>
    <t>827-183-56-66</t>
  </si>
  <si>
    <t>pl.Wojewódzki 3</t>
  </si>
  <si>
    <t>SIERAKOWICE</t>
  </si>
  <si>
    <t>589-101-88-94</t>
  </si>
  <si>
    <t>83-340</t>
  </si>
  <si>
    <t>ul.Lęborska 30</t>
  </si>
  <si>
    <t>SIERAKÓW</t>
  </si>
  <si>
    <t>787-179-58-45</t>
  </si>
  <si>
    <t>64-410</t>
  </si>
  <si>
    <t>ul.8-go Stycznia 38</t>
  </si>
  <si>
    <t>SIEROSZEWICE</t>
  </si>
  <si>
    <t>622-175-34-22</t>
  </si>
  <si>
    <t>63-405</t>
  </si>
  <si>
    <t>ul.Ostrowska 65</t>
  </si>
  <si>
    <t>SIERPC</t>
  </si>
  <si>
    <t>776-162-44-91</t>
  </si>
  <si>
    <t>ul.Biskupa Floriana 4</t>
  </si>
  <si>
    <t>776-167-90-49</t>
  </si>
  <si>
    <t>ul.Piastowska 11 a</t>
  </si>
  <si>
    <t>sierpecki</t>
  </si>
  <si>
    <t>ul.Świętokrzyska 2a</t>
  </si>
  <si>
    <t>SIEWIERZ</t>
  </si>
  <si>
    <t>649-000-65-55</t>
  </si>
  <si>
    <t>42-470</t>
  </si>
  <si>
    <t>ul.Żwirki i Wigury 16</t>
  </si>
  <si>
    <t>SITNO</t>
  </si>
  <si>
    <t>922-294-26-12</t>
  </si>
  <si>
    <t>22-424</t>
  </si>
  <si>
    <t>Sitno 73</t>
  </si>
  <si>
    <t>SKALBMIERZ</t>
  </si>
  <si>
    <t>605-002-00-60</t>
  </si>
  <si>
    <t>28-530</t>
  </si>
  <si>
    <t>SKAŁA</t>
  </si>
  <si>
    <t>677-102-40-94</t>
  </si>
  <si>
    <t>32-043</t>
  </si>
  <si>
    <t>ul. Rynek 29</t>
  </si>
  <si>
    <t>SKARBIMIERZ</t>
  </si>
  <si>
    <t>747-050-05-48</t>
  </si>
  <si>
    <t>SKARBIMIERZ-OSIEDLE</t>
  </si>
  <si>
    <t>49-318</t>
  </si>
  <si>
    <t>ul.Parkowa 12</t>
  </si>
  <si>
    <t>SKARSZEWY</t>
  </si>
  <si>
    <t>83-250</t>
  </si>
  <si>
    <t>Plac Gen. Hallera 18</t>
  </si>
  <si>
    <t>SKARYSZEW</t>
  </si>
  <si>
    <t>796-286-74-09</t>
  </si>
  <si>
    <t>26-640</t>
  </si>
  <si>
    <t>ul.Słowackiego 6</t>
  </si>
  <si>
    <t>skarżyski</t>
  </si>
  <si>
    <t>663-184-38-57</t>
  </si>
  <si>
    <t>Skarżysko-Kam.</t>
  </si>
  <si>
    <t>26-110</t>
  </si>
  <si>
    <t>Konarskiego 20</t>
  </si>
  <si>
    <t>SKARŻYSKO-KAMIENNA</t>
  </si>
  <si>
    <t>663-000-82-07</t>
  </si>
  <si>
    <t>ul. Gen.Wł.Sikorskiego 18</t>
  </si>
  <si>
    <t>SKARŻYSKO-KOŚCIELNE</t>
  </si>
  <si>
    <t>663-133-84-09</t>
  </si>
  <si>
    <t>SKARŻYSKO KOŚCIELNE</t>
  </si>
  <si>
    <t>26-115</t>
  </si>
  <si>
    <t>ul.Kościelna 2 A</t>
  </si>
  <si>
    <t>SKAWINA</t>
  </si>
  <si>
    <t>679-102-33-01</t>
  </si>
  <si>
    <t>32-050</t>
  </si>
  <si>
    <t>SKĄPE</t>
  </si>
  <si>
    <t>927-185-71-31</t>
  </si>
  <si>
    <t>66-213</t>
  </si>
  <si>
    <t>Skąpe 65</t>
  </si>
  <si>
    <t>SKĘPE</t>
  </si>
  <si>
    <t>466-032-76-72</t>
  </si>
  <si>
    <t>87-630</t>
  </si>
  <si>
    <t>SKIERBIESZÓW</t>
  </si>
  <si>
    <t>922-294-08-89</t>
  </si>
  <si>
    <t>22-420</t>
  </si>
  <si>
    <t>Skierniewice</t>
  </si>
  <si>
    <t>836-183-55-52</t>
  </si>
  <si>
    <t>SKIERNIEWICE</t>
  </si>
  <si>
    <t>96-100</t>
  </si>
  <si>
    <t>836-147-85-14</t>
  </si>
  <si>
    <t>ul.Reymonta 23</t>
  </si>
  <si>
    <t>skierniewicki</t>
  </si>
  <si>
    <t>836-157-34-83</t>
  </si>
  <si>
    <t>ul.Konstytucji 3 Maja 6</t>
  </si>
  <si>
    <t>SKOCZÓW</t>
  </si>
  <si>
    <t>43-430</t>
  </si>
  <si>
    <t>SKOKI</t>
  </si>
  <si>
    <t>766-196-81-04</t>
  </si>
  <si>
    <t>62-085</t>
  </si>
  <si>
    <t>ul.Ciastowicza 11</t>
  </si>
  <si>
    <t>SKOŁYSZYN</t>
  </si>
  <si>
    <t>685-165-12-03</t>
  </si>
  <si>
    <t>38-242</t>
  </si>
  <si>
    <t>Skołyszyn 12</t>
  </si>
  <si>
    <t>SKOMLIN</t>
  </si>
  <si>
    <t>832-197-16-51</t>
  </si>
  <si>
    <t>98-346</t>
  </si>
  <si>
    <t>ul.Trojanowskiego 1</t>
  </si>
  <si>
    <t>SKOROSZYCE</t>
  </si>
  <si>
    <t>753-240-60-77</t>
  </si>
  <si>
    <t>48-320</t>
  </si>
  <si>
    <t>ul.Powstańców Śląskich 17</t>
  </si>
  <si>
    <t>SKÓRCZ</t>
  </si>
  <si>
    <t>592-226-09-99</t>
  </si>
  <si>
    <t>83-220</t>
  </si>
  <si>
    <t>ul.Główna 40</t>
  </si>
  <si>
    <t>592-100-71-17</t>
  </si>
  <si>
    <t>SKÓRZEC</t>
  </si>
  <si>
    <t>821-161-78-59</t>
  </si>
  <si>
    <t>ul. Siedlecka 3</t>
  </si>
  <si>
    <t>SKRWILNO</t>
  </si>
  <si>
    <t>892-145-38-87</t>
  </si>
  <si>
    <t>87-510</t>
  </si>
  <si>
    <t>Rypińska 7</t>
  </si>
  <si>
    <t>SKRZYSZÓW</t>
  </si>
  <si>
    <t>993-034-07-17</t>
  </si>
  <si>
    <t>33-156</t>
  </si>
  <si>
    <t>Skrzyszów 642</t>
  </si>
  <si>
    <t>SKULSK</t>
  </si>
  <si>
    <t>665-298-58-87</t>
  </si>
  <si>
    <t>62-560</t>
  </si>
  <si>
    <t>ul.Targowa 2</t>
  </si>
  <si>
    <t>SKWIERZYNA</t>
  </si>
  <si>
    <t>596-000-76-47</t>
  </si>
  <si>
    <t>66-440</t>
  </si>
  <si>
    <t>SŁABOSZÓW</t>
  </si>
  <si>
    <t>659-122-25-10</t>
  </si>
  <si>
    <t>32-218</t>
  </si>
  <si>
    <t>Słaboszów 57</t>
  </si>
  <si>
    <t>SŁAWA</t>
  </si>
  <si>
    <t>497-000-34-55</t>
  </si>
  <si>
    <t>67-410</t>
  </si>
  <si>
    <t>ul.H. Pobożnego 10</t>
  </si>
  <si>
    <t>SŁAWATYCZE</t>
  </si>
  <si>
    <t>537-234-94-92</t>
  </si>
  <si>
    <t>21-515</t>
  </si>
  <si>
    <t>sławieński</t>
  </si>
  <si>
    <t>499-050-23-68</t>
  </si>
  <si>
    <t>SŁAWNO</t>
  </si>
  <si>
    <t>76-100</t>
  </si>
  <si>
    <t>ul.Sempołowskiej 2a</t>
  </si>
  <si>
    <t>SŁAWKÓW</t>
  </si>
  <si>
    <t>41-260</t>
  </si>
  <si>
    <t>499-042-88-73</t>
  </si>
  <si>
    <t>ul.Curie-Skłodowskiej 9</t>
  </si>
  <si>
    <t>499-052-36-66</t>
  </si>
  <si>
    <t>ul.M.C. Skłodowskiej 9</t>
  </si>
  <si>
    <t>768-173-56-27</t>
  </si>
  <si>
    <t>26-332</t>
  </si>
  <si>
    <t>ul. Marszałka Józefa Piłsudskiego 31</t>
  </si>
  <si>
    <t>SŁAWOBORZE</t>
  </si>
  <si>
    <t>672-204-98-98</t>
  </si>
  <si>
    <t>78-314</t>
  </si>
  <si>
    <t>ul. Kolejowa 8</t>
  </si>
  <si>
    <t>SŁOMNIKI</t>
  </si>
  <si>
    <t>682-108-34-44</t>
  </si>
  <si>
    <t>32-090</t>
  </si>
  <si>
    <t>ul.Kościuszki 64</t>
  </si>
  <si>
    <t>SŁOŃSK</t>
  </si>
  <si>
    <t>598-132-21-47</t>
  </si>
  <si>
    <t>66-436</t>
  </si>
  <si>
    <t>ul.Sikorskiego 15</t>
  </si>
  <si>
    <t>SŁOPNICE</t>
  </si>
  <si>
    <t>737-141-04-11</t>
  </si>
  <si>
    <t>34-615</t>
  </si>
  <si>
    <t>Słopnice 911</t>
  </si>
  <si>
    <t>SŁUBICE</t>
  </si>
  <si>
    <t>598-000-51-72</t>
  </si>
  <si>
    <t>Słubice</t>
  </si>
  <si>
    <t>69-100</t>
  </si>
  <si>
    <t>ul. Akademicka 1</t>
  </si>
  <si>
    <t>ul.Płocka 32</t>
  </si>
  <si>
    <t>słubicki</t>
  </si>
  <si>
    <t>598-146-00-85</t>
  </si>
  <si>
    <t>ul.Piłsudskiego 20</t>
  </si>
  <si>
    <t>SŁUPCA</t>
  </si>
  <si>
    <t>667-173-93-85</t>
  </si>
  <si>
    <t>62-400</t>
  </si>
  <si>
    <t>ul.Pułaskiego 21</t>
  </si>
  <si>
    <t>słupecki</t>
  </si>
  <si>
    <t>667-154-18-78</t>
  </si>
  <si>
    <t>ul.Poznańska 20</t>
  </si>
  <si>
    <t>SŁUPIA</t>
  </si>
  <si>
    <t>836-183-27-08</t>
  </si>
  <si>
    <t>96-128</t>
  </si>
  <si>
    <t>Słupia 136</t>
  </si>
  <si>
    <t>SŁUPIA JĘDRZEJOWSKA</t>
  </si>
  <si>
    <t>656-221-42-87</t>
  </si>
  <si>
    <t>SŁUPIA (JĘDRZEJOWSKA)</t>
  </si>
  <si>
    <t>28-350</t>
  </si>
  <si>
    <t>Słupia Jędrzejowska 257</t>
  </si>
  <si>
    <t>SŁUPIA KONECKA</t>
  </si>
  <si>
    <t>658-193-97-90</t>
  </si>
  <si>
    <t>26-234</t>
  </si>
  <si>
    <t>Słupia 30A</t>
  </si>
  <si>
    <t>SŁUPNO</t>
  </si>
  <si>
    <t>774-229-33-20</t>
  </si>
  <si>
    <t>ul.Miszewska 8 a</t>
  </si>
  <si>
    <t>Słupsk</t>
  </si>
  <si>
    <t>839-100-55-07</t>
  </si>
  <si>
    <t>SŁUPSK</t>
  </si>
  <si>
    <t>76-200</t>
  </si>
  <si>
    <t>pl.Zwycięstwa 3</t>
  </si>
  <si>
    <t>839-100-65-82</t>
  </si>
  <si>
    <t>ul.Sportowa 34</t>
  </si>
  <si>
    <t>słupski</t>
  </si>
  <si>
    <t>839-258-71-50</t>
  </si>
  <si>
    <t>ul.Szarych Szeregów 14</t>
  </si>
  <si>
    <t>SMĘTOWO GRANICZNE</t>
  </si>
  <si>
    <t>592-100-38-23</t>
  </si>
  <si>
    <t>83-230</t>
  </si>
  <si>
    <t>SMOŁDZINO</t>
  </si>
  <si>
    <t>839-204-57-62</t>
  </si>
  <si>
    <t>76-214</t>
  </si>
  <si>
    <t>SMYKÓW</t>
  </si>
  <si>
    <t>658-143-73-44</t>
  </si>
  <si>
    <t>26-212</t>
  </si>
  <si>
    <t>Smyków 91</t>
  </si>
  <si>
    <t>SOBIENIE-JEZIORY</t>
  </si>
  <si>
    <t>826-114-40-44</t>
  </si>
  <si>
    <t>ul.Garwolińska 16</t>
  </si>
  <si>
    <t>SOBKÓW</t>
  </si>
  <si>
    <t>656-221-59-44</t>
  </si>
  <si>
    <t xml:space="preserve">Sobków </t>
  </si>
  <si>
    <t>28-305</t>
  </si>
  <si>
    <t>Plac Wolnosci 12 Sobków</t>
  </si>
  <si>
    <t>SOBOLEW</t>
  </si>
  <si>
    <t>826-204-42-09</t>
  </si>
  <si>
    <t>SOBÓTKA</t>
  </si>
  <si>
    <t>896-100-07-84</t>
  </si>
  <si>
    <t>55-050</t>
  </si>
  <si>
    <t>SOCHACZEW</t>
  </si>
  <si>
    <t>837-169-14-51</t>
  </si>
  <si>
    <t>96-500</t>
  </si>
  <si>
    <t>837-169-20-31</t>
  </si>
  <si>
    <t>ul. Warszawska 115</t>
  </si>
  <si>
    <t>sochaczewski</t>
  </si>
  <si>
    <t>ul. M.J Piłsudskiego 65</t>
  </si>
  <si>
    <t>SOCHOCIN</t>
  </si>
  <si>
    <t>567-185-87-29</t>
  </si>
  <si>
    <t>Guzikarzy 9</t>
  </si>
  <si>
    <t>SOKOLNIKI</t>
  </si>
  <si>
    <t>997-013-42-37</t>
  </si>
  <si>
    <t>98-420</t>
  </si>
  <si>
    <t>ul.Marszałka Józefa Piłsudskiego 1</t>
  </si>
  <si>
    <t>sokołowski</t>
  </si>
  <si>
    <t>823-142-64-82</t>
  </si>
  <si>
    <t>SOKOŁÓW PODLASKI</t>
  </si>
  <si>
    <t>ul.Wolności 23</t>
  </si>
  <si>
    <t>SOKOŁÓW MAŁOPOLSKI</t>
  </si>
  <si>
    <t>814-125-87-27</t>
  </si>
  <si>
    <t>Sokołów Małopolski</t>
  </si>
  <si>
    <t>36-050</t>
  </si>
  <si>
    <t>823-116-43-03</t>
  </si>
  <si>
    <t>ul. Wolności 44</t>
  </si>
  <si>
    <t>823-154-48-56</t>
  </si>
  <si>
    <t>ul.Wolności 21</t>
  </si>
  <si>
    <t>SOKOŁY</t>
  </si>
  <si>
    <t>722-106-82-24</t>
  </si>
  <si>
    <t>18-218</t>
  </si>
  <si>
    <t>Rynek Mickiewicza 10</t>
  </si>
  <si>
    <t>sokólski</t>
  </si>
  <si>
    <t>545-181-63-73</t>
  </si>
  <si>
    <t>Sokółka</t>
  </si>
  <si>
    <t>16-100</t>
  </si>
  <si>
    <t>ul. Marsz. J. Piłsudskiego 8</t>
  </si>
  <si>
    <t>SOKÓŁKA</t>
  </si>
  <si>
    <t>Pl.Kościuszki 1</t>
  </si>
  <si>
    <t>SOLEC KUJAWSKI</t>
  </si>
  <si>
    <t>554-289-24-92</t>
  </si>
  <si>
    <t>86-050</t>
  </si>
  <si>
    <t>ul.23 Stycznia 7</t>
  </si>
  <si>
    <t>SOLEC NAD WISŁĄ</t>
  </si>
  <si>
    <t>811-145-52-22</t>
  </si>
  <si>
    <t>27-320</t>
  </si>
  <si>
    <t>SOLEC-ZDRÓJ</t>
  </si>
  <si>
    <t>655-187-96-23</t>
  </si>
  <si>
    <t>28-131</t>
  </si>
  <si>
    <t>ul.1-go Maja 10</t>
  </si>
  <si>
    <t>SOLINA</t>
  </si>
  <si>
    <t>688-124-51-81</t>
  </si>
  <si>
    <t>POLAŃCZYK</t>
  </si>
  <si>
    <t>38-610</t>
  </si>
  <si>
    <t>ul.Wiejska 2</t>
  </si>
  <si>
    <t>SOMIANKA</t>
  </si>
  <si>
    <t>762-161-95-44</t>
  </si>
  <si>
    <t>Somianka</t>
  </si>
  <si>
    <t>SOMONINO</t>
  </si>
  <si>
    <t>589-103-11-91</t>
  </si>
  <si>
    <t>83-314</t>
  </si>
  <si>
    <t>ul.Ceynowy 21</t>
  </si>
  <si>
    <t>SOMPOLNO</t>
  </si>
  <si>
    <t>666-100-43-86</t>
  </si>
  <si>
    <t>62-610</t>
  </si>
  <si>
    <t>ul.11-go Listopada 15</t>
  </si>
  <si>
    <t>SOŃSK</t>
  </si>
  <si>
    <t>566-188-72-38</t>
  </si>
  <si>
    <t>ul.Ciechanowska 20</t>
  </si>
  <si>
    <t>Sopot</t>
  </si>
  <si>
    <t>SOPOT</t>
  </si>
  <si>
    <t>81-704</t>
  </si>
  <si>
    <t>ul.Kościuszki 25/27</t>
  </si>
  <si>
    <t>SORKWITY</t>
  </si>
  <si>
    <t>742-103-15-62</t>
  </si>
  <si>
    <t>ul.Olsztyńska 16A</t>
  </si>
  <si>
    <t>SOSNOWICA</t>
  </si>
  <si>
    <t>565-102-39-50</t>
  </si>
  <si>
    <t>21-230</t>
  </si>
  <si>
    <t>Sosnowica ulica Spokojna10</t>
  </si>
  <si>
    <t>Sosnowiec</t>
  </si>
  <si>
    <t>644-345-36-72</t>
  </si>
  <si>
    <t>SOSNOWIEC</t>
  </si>
  <si>
    <t>41-200</t>
  </si>
  <si>
    <t>ul.Zwycięstwa 20</t>
  </si>
  <si>
    <t>SOSNÓWKA</t>
  </si>
  <si>
    <t>537-233-62-65</t>
  </si>
  <si>
    <t>21-518</t>
  </si>
  <si>
    <t>Sosnówka 55</t>
  </si>
  <si>
    <t>SOŚNICOWICE</t>
  </si>
  <si>
    <t>969-142-26-87</t>
  </si>
  <si>
    <t>Sośnicowice</t>
  </si>
  <si>
    <t>44-153</t>
  </si>
  <si>
    <t>SOŚNIE</t>
  </si>
  <si>
    <t>622-256-44-56</t>
  </si>
  <si>
    <t>63-435</t>
  </si>
  <si>
    <t>ul.Wielkopolska 47</t>
  </si>
  <si>
    <t>SOŚNO</t>
  </si>
  <si>
    <t>561-150-16-04</t>
  </si>
  <si>
    <t>89-412</t>
  </si>
  <si>
    <t>SPICZYN</t>
  </si>
  <si>
    <t>505-003-28-32</t>
  </si>
  <si>
    <t>21-077</t>
  </si>
  <si>
    <t>SPICZYN 10C</t>
  </si>
  <si>
    <t>SPYTKOWICE</t>
  </si>
  <si>
    <t>735-270-31-93</t>
  </si>
  <si>
    <t>34-745</t>
  </si>
  <si>
    <t>Spytkowice 26</t>
  </si>
  <si>
    <t>551-112-39-30</t>
  </si>
  <si>
    <t>34-116</t>
  </si>
  <si>
    <t>Zamkowa 12</t>
  </si>
  <si>
    <t>SROKOWO</t>
  </si>
  <si>
    <t>742-207-74-19</t>
  </si>
  <si>
    <t>pl.Rynkowy  1</t>
  </si>
  <si>
    <t>STALOWA WOLA</t>
  </si>
  <si>
    <t>865-239-87-25</t>
  </si>
  <si>
    <t>37-450</t>
  </si>
  <si>
    <t>pl. Wolności 7</t>
  </si>
  <si>
    <t>stalowowolski</t>
  </si>
  <si>
    <t>865-207-86-82</t>
  </si>
  <si>
    <t>ul. Podleśna 15</t>
  </si>
  <si>
    <t>STANIN</t>
  </si>
  <si>
    <t>825-207-98-09</t>
  </si>
  <si>
    <t>21-422</t>
  </si>
  <si>
    <t>Stanin 62</t>
  </si>
  <si>
    <t>STANISŁAWÓW</t>
  </si>
  <si>
    <t>822-214-71-56</t>
  </si>
  <si>
    <t>STARA BIAŁA</t>
  </si>
  <si>
    <t>774-294-52-31</t>
  </si>
  <si>
    <t>Biała</t>
  </si>
  <si>
    <t>ul.Jana Kazimierza  1</t>
  </si>
  <si>
    <t>STARA BŁOTNICA</t>
  </si>
  <si>
    <t>798-145-82-21</t>
  </si>
  <si>
    <t>26-806</t>
  </si>
  <si>
    <t>Błotnica 46</t>
  </si>
  <si>
    <t>STARA DĄBROWA</t>
  </si>
  <si>
    <t>854-222-92-75</t>
  </si>
  <si>
    <t>73-112</t>
  </si>
  <si>
    <t>Stara Dąbrowa 20</t>
  </si>
  <si>
    <t>STARA KAMIENICA</t>
  </si>
  <si>
    <t>611-011-29-50</t>
  </si>
  <si>
    <t>58-512</t>
  </si>
  <si>
    <t>ul. Kamienicka 11</t>
  </si>
  <si>
    <t>STARA KISZEWA</t>
  </si>
  <si>
    <t>591-160-07-53</t>
  </si>
  <si>
    <t>83-430</t>
  </si>
  <si>
    <t>ul.Ogrodowa 1</t>
  </si>
  <si>
    <t>STARA KORNICA</t>
  </si>
  <si>
    <t>496-021-37-25</t>
  </si>
  <si>
    <t>Stara Kornica 191</t>
  </si>
  <si>
    <t>STARACHOWICE</t>
  </si>
  <si>
    <t>664-190-91-50</t>
  </si>
  <si>
    <t>27-200</t>
  </si>
  <si>
    <t>ul.Radomska 45</t>
  </si>
  <si>
    <t>starachowicki</t>
  </si>
  <si>
    <t>664-193-43-37</t>
  </si>
  <si>
    <t>ul.dr Władysława Borkowskiego 4</t>
  </si>
  <si>
    <t>STARCZA</t>
  </si>
  <si>
    <t>573-103-79-02</t>
  </si>
  <si>
    <t>42-261</t>
  </si>
  <si>
    <t>STARE BABICE</t>
  </si>
  <si>
    <t>118-202-55-48</t>
  </si>
  <si>
    <t>STARE BOGACZOWICE</t>
  </si>
  <si>
    <t>886-257-28-27</t>
  </si>
  <si>
    <t>58-312</t>
  </si>
  <si>
    <t>ul.Główna 132</t>
  </si>
  <si>
    <t>STARE CZARNOWO</t>
  </si>
  <si>
    <t>858-173-34-28</t>
  </si>
  <si>
    <t>74-106</t>
  </si>
  <si>
    <t>ul. św. Floriana 10</t>
  </si>
  <si>
    <t>STARE JUCHY</t>
  </si>
  <si>
    <t>848-113-18-65</t>
  </si>
  <si>
    <t>19-330</t>
  </si>
  <si>
    <t>PL.500-lecia 4</t>
  </si>
  <si>
    <t>STARE KUROWO</t>
  </si>
  <si>
    <t>STARE MIASTO</t>
  </si>
  <si>
    <t>62-571</t>
  </si>
  <si>
    <t>ul.Główna 16b</t>
  </si>
  <si>
    <t>STARE POLE</t>
  </si>
  <si>
    <t>579-205-83-18</t>
  </si>
  <si>
    <t>82-220</t>
  </si>
  <si>
    <t>ul.Marynarki Wojennej 6</t>
  </si>
  <si>
    <t>STARGARD</t>
  </si>
  <si>
    <t>854-223-09-47</t>
  </si>
  <si>
    <t>73-110</t>
  </si>
  <si>
    <t>ul.Rynek Staromiejski 5</t>
  </si>
  <si>
    <t>854-222-88-73</t>
  </si>
  <si>
    <t xml:space="preserve">STARGARD </t>
  </si>
  <si>
    <t>UL.CZARNIECKIEGO 17</t>
  </si>
  <si>
    <t>stargardzki</t>
  </si>
  <si>
    <t>854-222-86-20</t>
  </si>
  <si>
    <t>ul.Skarbowa 1</t>
  </si>
  <si>
    <t>STAROGARD GDAŃSKI</t>
  </si>
  <si>
    <t>592-204-53-96</t>
  </si>
  <si>
    <t>83-200</t>
  </si>
  <si>
    <t>ul.Gdańska 6</t>
  </si>
  <si>
    <t>592-207-98-28</t>
  </si>
  <si>
    <t>ul.Sikorskiego 9</t>
  </si>
  <si>
    <t>starogardzki</t>
  </si>
  <si>
    <t>592-186-97-12</t>
  </si>
  <si>
    <t>Starogardzki Związek Powiatowo-Gminny</t>
  </si>
  <si>
    <t>221303Z</t>
  </si>
  <si>
    <t>592-228-69-06</t>
  </si>
  <si>
    <t>Starogard Gdański</t>
  </si>
  <si>
    <t>ul. Pelplińska 21</t>
  </si>
  <si>
    <t>Staropolski Związek Gmin i Miast</t>
  </si>
  <si>
    <t>260503Z</t>
  </si>
  <si>
    <t>658-187-09-34</t>
  </si>
  <si>
    <t>Końskie</t>
  </si>
  <si>
    <t>ul. Partyzantów 1</t>
  </si>
  <si>
    <t>STAROŹREBY</t>
  </si>
  <si>
    <t>774-318-63-42</t>
  </si>
  <si>
    <t>ul.Płocka 18</t>
  </si>
  <si>
    <t>STARY BRUS</t>
  </si>
  <si>
    <t>565-146-80-89</t>
  </si>
  <si>
    <t>22-244</t>
  </si>
  <si>
    <t>Stary Brus 47 A</t>
  </si>
  <si>
    <t>STARY DZIERZGOŃ</t>
  </si>
  <si>
    <t>579-206-97-30</t>
  </si>
  <si>
    <t>82-450</t>
  </si>
  <si>
    <t>Stary Dzierzgoń</t>
  </si>
  <si>
    <t>STARY DZIKÓW</t>
  </si>
  <si>
    <t>793-150-35-40</t>
  </si>
  <si>
    <t>37-632</t>
  </si>
  <si>
    <t>ul.Kościuszki 79</t>
  </si>
  <si>
    <t>STARY LUBOTYŃ</t>
  </si>
  <si>
    <t>759-132-69-77</t>
  </si>
  <si>
    <t>STARY LUBOTYŃ 42</t>
  </si>
  <si>
    <t>STARY SĄCZ</t>
  </si>
  <si>
    <t>734-100-96-55</t>
  </si>
  <si>
    <t>33-340</t>
  </si>
  <si>
    <t>ul.Batorego 25</t>
  </si>
  <si>
    <t>STARY TARG</t>
  </si>
  <si>
    <t>579-154-17-45</t>
  </si>
  <si>
    <t>82-410</t>
  </si>
  <si>
    <t>ul. Główna 20</t>
  </si>
  <si>
    <t>STARY ZAMOŚĆ</t>
  </si>
  <si>
    <t>922-294-26-29</t>
  </si>
  <si>
    <t>22-417</t>
  </si>
  <si>
    <t>Stary Zamość 6</t>
  </si>
  <si>
    <t>staszowski</t>
  </si>
  <si>
    <t>866-170-98-57</t>
  </si>
  <si>
    <t>STASZÓW</t>
  </si>
  <si>
    <t>28-200</t>
  </si>
  <si>
    <t>ul. Józefa Piłsudskiego 7</t>
  </si>
  <si>
    <t>866-160-87-31</t>
  </si>
  <si>
    <t>ul.Opatowska 31</t>
  </si>
  <si>
    <t>STAWIGUDA</t>
  </si>
  <si>
    <t>ul. Olsztyńska 10</t>
  </si>
  <si>
    <t>STAWISKI</t>
  </si>
  <si>
    <t>721-100-32-98</t>
  </si>
  <si>
    <t>18-520</t>
  </si>
  <si>
    <t>STAWISZYN</t>
  </si>
  <si>
    <t>968-094-37-38</t>
  </si>
  <si>
    <t>62-820</t>
  </si>
  <si>
    <t>ul.Szosa Pleszewska 3</t>
  </si>
  <si>
    <t>STĄPORKÓW</t>
  </si>
  <si>
    <t>658-187-20-86</t>
  </si>
  <si>
    <t>Stąporków</t>
  </si>
  <si>
    <t>26-220</t>
  </si>
  <si>
    <t>ul.Piłsudskiego 132a</t>
  </si>
  <si>
    <t>STEGNA</t>
  </si>
  <si>
    <t>579-206-96-87</t>
  </si>
  <si>
    <t>82-103</t>
  </si>
  <si>
    <t>ul.Gdańska 34</t>
  </si>
  <si>
    <t>STEPNICA</t>
  </si>
  <si>
    <t>856-000-86-33</t>
  </si>
  <si>
    <t>72-112</t>
  </si>
  <si>
    <t>STERDYŃ</t>
  </si>
  <si>
    <t>823-155-98-23</t>
  </si>
  <si>
    <t>STĘSZEW</t>
  </si>
  <si>
    <t>62-060</t>
  </si>
  <si>
    <t>ul. Poznańska 11</t>
  </si>
  <si>
    <t>STĘŻYCA</t>
  </si>
  <si>
    <t>Pl.Senatorski 1</t>
  </si>
  <si>
    <t>589-159-58-06</t>
  </si>
  <si>
    <t>Stężyca</t>
  </si>
  <si>
    <t>83-322</t>
  </si>
  <si>
    <t>ul. Parkowa 1</t>
  </si>
  <si>
    <t>STOCZEK</t>
  </si>
  <si>
    <t>824-171-01-67</t>
  </si>
  <si>
    <t>ul. Kosowska 5</t>
  </si>
  <si>
    <t>STOCZEK ŁUKOWSKI</t>
  </si>
  <si>
    <t>825-204-70-34</t>
  </si>
  <si>
    <t>21-450</t>
  </si>
  <si>
    <t>Pl.T. Kościuszki 1</t>
  </si>
  <si>
    <t>825-200-44-09</t>
  </si>
  <si>
    <t>Pl. T. Kościuszki 1</t>
  </si>
  <si>
    <t>STOLNO</t>
  </si>
  <si>
    <t>875-148-47-29</t>
  </si>
  <si>
    <t>86-212</t>
  </si>
  <si>
    <t>Stolno 112</t>
  </si>
  <si>
    <t>STOPNICA</t>
  </si>
  <si>
    <t>655-147-77-93</t>
  </si>
  <si>
    <t>28-130</t>
  </si>
  <si>
    <t>ul.Tadeusza Kościuszki 2</t>
  </si>
  <si>
    <t>STOSZOWICE</t>
  </si>
  <si>
    <t>887-163-52-20</t>
  </si>
  <si>
    <t>57-213</t>
  </si>
  <si>
    <t>Stoszowice 97</t>
  </si>
  <si>
    <t>STRACHÓWKA</t>
  </si>
  <si>
    <t>125-133-36-79</t>
  </si>
  <si>
    <t>ul.C.K.Norwida 6</t>
  </si>
  <si>
    <t>STRAWCZYN</t>
  </si>
  <si>
    <t>959-148-61-27</t>
  </si>
  <si>
    <t>26-067</t>
  </si>
  <si>
    <t>ul.Żeromskiego 16</t>
  </si>
  <si>
    <t>STROMIEC</t>
  </si>
  <si>
    <t>798-142-60-72</t>
  </si>
  <si>
    <t>26-804</t>
  </si>
  <si>
    <t>ul.Piaski 4</t>
  </si>
  <si>
    <t>STRONIE ŚLĄSKIE</t>
  </si>
  <si>
    <t>881-100-24-68</t>
  </si>
  <si>
    <t>57-550</t>
  </si>
  <si>
    <t>ul.Kościuszki 55</t>
  </si>
  <si>
    <t>STRUMIEŃ</t>
  </si>
  <si>
    <t>43-246</t>
  </si>
  <si>
    <t>Rynek 4</t>
  </si>
  <si>
    <t>STRYKÓW</t>
  </si>
  <si>
    <t>733-000-41-92</t>
  </si>
  <si>
    <t>95-010</t>
  </si>
  <si>
    <t>ul. Kościuszki 27</t>
  </si>
  <si>
    <t>STRYSZAWA</t>
  </si>
  <si>
    <t>552-170-71-53</t>
  </si>
  <si>
    <t>34-205</t>
  </si>
  <si>
    <t>Stryszawa 17</t>
  </si>
  <si>
    <t>STRYSZÓW</t>
  </si>
  <si>
    <t>551-169-09-07</t>
  </si>
  <si>
    <t>34-146</t>
  </si>
  <si>
    <t>Stryszów 149</t>
  </si>
  <si>
    <t>STRZAŁKOWO</t>
  </si>
  <si>
    <t>667-168-87-88</t>
  </si>
  <si>
    <t>62-420</t>
  </si>
  <si>
    <t>Al.Prym. Wyszyńskiego 6</t>
  </si>
  <si>
    <t>STRZEGOM</t>
  </si>
  <si>
    <t>884-236-52-55</t>
  </si>
  <si>
    <t>58-150</t>
  </si>
  <si>
    <t>STRZEGOWO</t>
  </si>
  <si>
    <t>569-175-90-48</t>
  </si>
  <si>
    <t>Strzegowo</t>
  </si>
  <si>
    <t>ul. Plac Wolności 32</t>
  </si>
  <si>
    <t>STRZELCE</t>
  </si>
  <si>
    <t>775-240-61-39</t>
  </si>
  <si>
    <t>99-307</t>
  </si>
  <si>
    <t>STRZELCE KRAJEŃSKIE</t>
  </si>
  <si>
    <t>599-001-48-47</t>
  </si>
  <si>
    <t>66-500</t>
  </si>
  <si>
    <t>Al.Wolności 48</t>
  </si>
  <si>
    <t>STRZELCE OPOLSKIE</t>
  </si>
  <si>
    <t>756-185-88-99</t>
  </si>
  <si>
    <t>Strzelce Opolskie</t>
  </si>
  <si>
    <t>47-100</t>
  </si>
  <si>
    <t>Plac Myśliwca 1</t>
  </si>
  <si>
    <t>STRZELCE WIELKIE</t>
  </si>
  <si>
    <t>508-001-39-40</t>
  </si>
  <si>
    <t>98-337</t>
  </si>
  <si>
    <t>ul. Częstochowska 14</t>
  </si>
  <si>
    <t>strzelecki</t>
  </si>
  <si>
    <t>756-175-08-77</t>
  </si>
  <si>
    <t>ul.Jordanowska 2</t>
  </si>
  <si>
    <t>strzelecko-drezdenecki</t>
  </si>
  <si>
    <t>599-263-59-73</t>
  </si>
  <si>
    <t>ul.Wyszyńskiego 7</t>
  </si>
  <si>
    <t>STRZELECZKI</t>
  </si>
  <si>
    <t>199-009-00-13</t>
  </si>
  <si>
    <t>47-364</t>
  </si>
  <si>
    <t>STRZELIN</t>
  </si>
  <si>
    <t>914-000-64-67</t>
  </si>
  <si>
    <t>57-100</t>
  </si>
  <si>
    <t>ul.Ząbkowicka 11</t>
  </si>
  <si>
    <t>strzeliński</t>
  </si>
  <si>
    <t>914-148-69-66</t>
  </si>
  <si>
    <t>ul.Kamienna 10</t>
  </si>
  <si>
    <t>STRZELNO</t>
  </si>
  <si>
    <t>557-167-46-51</t>
  </si>
  <si>
    <t>88-320</t>
  </si>
  <si>
    <t>ul.Cieślewicza 2</t>
  </si>
  <si>
    <t>STRZYŻEWICE</t>
  </si>
  <si>
    <t>713-287-48-11</t>
  </si>
  <si>
    <t>Strzyżewice</t>
  </si>
  <si>
    <t>23-107</t>
  </si>
  <si>
    <t>Strzyżewice 109</t>
  </si>
  <si>
    <t>strzyżowski</t>
  </si>
  <si>
    <t>819-146-62-73</t>
  </si>
  <si>
    <t>STRZYŻÓW</t>
  </si>
  <si>
    <t>38-100</t>
  </si>
  <si>
    <t>ul.Przecławczyka 15</t>
  </si>
  <si>
    <t>819-156-29-82</t>
  </si>
  <si>
    <t>ul.Przecławczyka 5</t>
  </si>
  <si>
    <t>STUBNO</t>
  </si>
  <si>
    <t>37-723</t>
  </si>
  <si>
    <t>Stubno 69A</t>
  </si>
  <si>
    <t>STUDZIENICE</t>
  </si>
  <si>
    <t>842-166-37-65</t>
  </si>
  <si>
    <t>77-143</t>
  </si>
  <si>
    <t>ul.Kaszubska 9</t>
  </si>
  <si>
    <t>STUPSK</t>
  </si>
  <si>
    <t>ul.Sienkiewicza 10</t>
  </si>
  <si>
    <t>SUBKOWY</t>
  </si>
  <si>
    <t>593-100-43-91</t>
  </si>
  <si>
    <t>83-120</t>
  </si>
  <si>
    <t>ul.Wybickiego 19 a</t>
  </si>
  <si>
    <t>SUCHA BESKIDZKA</t>
  </si>
  <si>
    <t>552-156-74-04</t>
  </si>
  <si>
    <t>34-200</t>
  </si>
  <si>
    <t>ul.Mickiewicza 19</t>
  </si>
  <si>
    <t>SUCHAŃ</t>
  </si>
  <si>
    <t>854-185-51-25</t>
  </si>
  <si>
    <t>73-132</t>
  </si>
  <si>
    <t>ul.Pomorska 72</t>
  </si>
  <si>
    <t>SUCHEDNIÓW</t>
  </si>
  <si>
    <t>663-173-16-09</t>
  </si>
  <si>
    <t>26-130</t>
  </si>
  <si>
    <t>ul.Fabryczna 5</t>
  </si>
  <si>
    <t>SUCHOWOLA</t>
  </si>
  <si>
    <t>545-181-35-29</t>
  </si>
  <si>
    <t>16-150</t>
  </si>
  <si>
    <t>Plac Kościuszki 5</t>
  </si>
  <si>
    <t>SUCHOŻEBRY</t>
  </si>
  <si>
    <t>821-253-64-71</t>
  </si>
  <si>
    <t>ul.Aleksandry Ogińskiej 11</t>
  </si>
  <si>
    <t>SUCHY DĄB</t>
  </si>
  <si>
    <t>83-022</t>
  </si>
  <si>
    <t>ul.Gdańska 17</t>
  </si>
  <si>
    <t>SUCHY LAS</t>
  </si>
  <si>
    <t>777-314-53-71</t>
  </si>
  <si>
    <t>62-002</t>
  </si>
  <si>
    <t>SULECHÓW</t>
  </si>
  <si>
    <t>927-100-04-42</t>
  </si>
  <si>
    <t>66-100</t>
  </si>
  <si>
    <t>Pl.Ratuszowy 6</t>
  </si>
  <si>
    <t>SULEJÓW</t>
  </si>
  <si>
    <t>771-176-83-48</t>
  </si>
  <si>
    <t>97-330</t>
  </si>
  <si>
    <t>UL.KONECKA 42</t>
  </si>
  <si>
    <t>SULEJÓWEK</t>
  </si>
  <si>
    <t>822-214-66-07</t>
  </si>
  <si>
    <t>ul.Dworcowa 55</t>
  </si>
  <si>
    <t>SULĘCIN</t>
  </si>
  <si>
    <t>596-001-06-32</t>
  </si>
  <si>
    <t>69-200</t>
  </si>
  <si>
    <t>ul.Lipowa 18</t>
  </si>
  <si>
    <t>sulęciński</t>
  </si>
  <si>
    <t>927-167-94-74</t>
  </si>
  <si>
    <t>SULĘCZYNO</t>
  </si>
  <si>
    <t>589-158-90-65</t>
  </si>
  <si>
    <t>83-328</t>
  </si>
  <si>
    <t>ul.Kaszubska 26</t>
  </si>
  <si>
    <t>SULIKÓW</t>
  </si>
  <si>
    <t>615-180-87-08</t>
  </si>
  <si>
    <t>59-975</t>
  </si>
  <si>
    <t>SULMIERZYCE</t>
  </si>
  <si>
    <t>508-001-88-48</t>
  </si>
  <si>
    <t>98-338</t>
  </si>
  <si>
    <t>ul.Urzędowa 1</t>
  </si>
  <si>
    <t>621-169-40-72</t>
  </si>
  <si>
    <t>63-750</t>
  </si>
  <si>
    <t>ul. Rynek 11</t>
  </si>
  <si>
    <t>SUŁKOWICE</t>
  </si>
  <si>
    <t>681-103-61-47</t>
  </si>
  <si>
    <t>32-440</t>
  </si>
  <si>
    <t>SUŁOSZOWA</t>
  </si>
  <si>
    <t>677-103-75-76</t>
  </si>
  <si>
    <t>Sułoszowa</t>
  </si>
  <si>
    <t>32-045</t>
  </si>
  <si>
    <t>ul. Krakowska 139</t>
  </si>
  <si>
    <t>SUŁÓW</t>
  </si>
  <si>
    <t>922-294-25-81</t>
  </si>
  <si>
    <t>22-448</t>
  </si>
  <si>
    <t>Sułów 63</t>
  </si>
  <si>
    <t>SUPRAŚL</t>
  </si>
  <si>
    <t>542-030-43-18</t>
  </si>
  <si>
    <t>Supraśl</t>
  </si>
  <si>
    <t>16-030</t>
  </si>
  <si>
    <t>ul. Piłsudskiego 58</t>
  </si>
  <si>
    <t>SURAŻ</t>
  </si>
  <si>
    <t>966-172-24-85</t>
  </si>
  <si>
    <t>18-105</t>
  </si>
  <si>
    <t>ul.11 Listopada 16</t>
  </si>
  <si>
    <t>SUSIEC</t>
  </si>
  <si>
    <t>921-137-31-68</t>
  </si>
  <si>
    <t>22-672</t>
  </si>
  <si>
    <t>suski</t>
  </si>
  <si>
    <t>552-142-75-02</t>
  </si>
  <si>
    <t>ul.Kościelna 5b</t>
  </si>
  <si>
    <t>SUSZ</t>
  </si>
  <si>
    <t>744-166-08-29</t>
  </si>
  <si>
    <t>14-240</t>
  </si>
  <si>
    <t>ul. Józefa Wybickiego 6</t>
  </si>
  <si>
    <t>SUSZEC</t>
  </si>
  <si>
    <t>638-179-29-68</t>
  </si>
  <si>
    <t>43-267</t>
  </si>
  <si>
    <t>suwalski</t>
  </si>
  <si>
    <t>844-187-03-61</t>
  </si>
  <si>
    <t>SUWAŁKI</t>
  </si>
  <si>
    <t>16-400</t>
  </si>
  <si>
    <t>ul.Świerkowa 60</t>
  </si>
  <si>
    <t>Suwałki</t>
  </si>
  <si>
    <t>844-215-51-52</t>
  </si>
  <si>
    <t>844-214-60-35</t>
  </si>
  <si>
    <t>ul.ŚWIERKOWA 45</t>
  </si>
  <si>
    <t>SWARZĘDZ</t>
  </si>
  <si>
    <t>777-309-87-37</t>
  </si>
  <si>
    <t>62-020</t>
  </si>
  <si>
    <t>SYCÓW</t>
  </si>
  <si>
    <t>619-001-67-27</t>
  </si>
  <si>
    <t>56-500</t>
  </si>
  <si>
    <t>SYPNIEWO</t>
  </si>
  <si>
    <t>757-141-33-60</t>
  </si>
  <si>
    <t>ul. Ostrołęcka 27</t>
  </si>
  <si>
    <t>SZADEK</t>
  </si>
  <si>
    <t>829-170-83-91</t>
  </si>
  <si>
    <t>98-240</t>
  </si>
  <si>
    <t>ul.Warszawska 3</t>
  </si>
  <si>
    <t>SZAFLARY</t>
  </si>
  <si>
    <t>736-119-83-17</t>
  </si>
  <si>
    <t>34-424</t>
  </si>
  <si>
    <t>ul.Zakopiańska 18</t>
  </si>
  <si>
    <t>SZAMOCIN</t>
  </si>
  <si>
    <t>766-112-91-31</t>
  </si>
  <si>
    <t>Szamocin</t>
  </si>
  <si>
    <t>64-820</t>
  </si>
  <si>
    <t>Pl.Wolności 19</t>
  </si>
  <si>
    <t>szamotulski</t>
  </si>
  <si>
    <t>SZAMOTUŁY</t>
  </si>
  <si>
    <t>64-500</t>
  </si>
  <si>
    <t>787-207-44-67</t>
  </si>
  <si>
    <t>ul.Dworcowa 26</t>
  </si>
  <si>
    <t>SZASTARKA</t>
  </si>
  <si>
    <t>23-225</t>
  </si>
  <si>
    <t>Szastarka 121</t>
  </si>
  <si>
    <t>SZCZANIEC</t>
  </si>
  <si>
    <t>927-142-38-17</t>
  </si>
  <si>
    <t>66-225</t>
  </si>
  <si>
    <t>ul. Herbowa 30</t>
  </si>
  <si>
    <t>SZCZAWIN KOŚCIELNY</t>
  </si>
  <si>
    <t>ul.Jana Pawła II 10</t>
  </si>
  <si>
    <t>SZCZAWNICA</t>
  </si>
  <si>
    <t>735-102-67-38</t>
  </si>
  <si>
    <t>34-460</t>
  </si>
  <si>
    <t>ul.Szalaya 103</t>
  </si>
  <si>
    <t>SZCZAWNO-ZDRÓJ</t>
  </si>
  <si>
    <t>886-257-27-67</t>
  </si>
  <si>
    <t>58-310</t>
  </si>
  <si>
    <t>SZCZEBRZESZYN</t>
  </si>
  <si>
    <t>922-269-97-26</t>
  </si>
  <si>
    <t>22-460</t>
  </si>
  <si>
    <t>Pl.T.Kościuszki 1</t>
  </si>
  <si>
    <t>851-030-94-10</t>
  </si>
  <si>
    <t>70-456</t>
  </si>
  <si>
    <t>pl.Armii Krajowej 1</t>
  </si>
  <si>
    <t>szczecinecki</t>
  </si>
  <si>
    <t>673-163-00-32</t>
  </si>
  <si>
    <t>SZCZECINEK</t>
  </si>
  <si>
    <t>78-400</t>
  </si>
  <si>
    <t>ul. Warcisława IV 16</t>
  </si>
  <si>
    <t>673-001-02-09</t>
  </si>
  <si>
    <t>Pl. Wolności 13</t>
  </si>
  <si>
    <t>673-177-25-36</t>
  </si>
  <si>
    <t>ul.Pilska 3</t>
  </si>
  <si>
    <t>SZCZEKOCINY</t>
  </si>
  <si>
    <t>42-445</t>
  </si>
  <si>
    <t>ul.Senatorska 2</t>
  </si>
  <si>
    <t>SZCZERCÓW</t>
  </si>
  <si>
    <t>769-205-72-89</t>
  </si>
  <si>
    <t>97-420</t>
  </si>
  <si>
    <t>ul. Pułaskiego 8</t>
  </si>
  <si>
    <t>SZCZUCIN</t>
  </si>
  <si>
    <t>871-176-99-63</t>
  </si>
  <si>
    <t>33-230</t>
  </si>
  <si>
    <t>ul.Wolności 3</t>
  </si>
  <si>
    <t>SZCZUCZYN</t>
  </si>
  <si>
    <t>719-155-67-22</t>
  </si>
  <si>
    <t>19-230</t>
  </si>
  <si>
    <t>plac 1000-lecia 23</t>
  </si>
  <si>
    <t>SZCZUROWA</t>
  </si>
  <si>
    <t>869-118-64-01</t>
  </si>
  <si>
    <t>32-820</t>
  </si>
  <si>
    <t>ul.Lwowska 2</t>
  </si>
  <si>
    <t>SZCZUTOWO</t>
  </si>
  <si>
    <t>776-161-96-85</t>
  </si>
  <si>
    <t>ul.Lipowa 5 a</t>
  </si>
  <si>
    <t>szczycieński</t>
  </si>
  <si>
    <t>745-159-69-32</t>
  </si>
  <si>
    <t>SZCZYTNO</t>
  </si>
  <si>
    <t>ul.H.Sienkiewicza 1</t>
  </si>
  <si>
    <t>SZCZYRK</t>
  </si>
  <si>
    <t>937-265-30-68</t>
  </si>
  <si>
    <t>43-370</t>
  </si>
  <si>
    <t>ul.Beskidzka 4</t>
  </si>
  <si>
    <t>SZCZYTNA</t>
  </si>
  <si>
    <t>883-132-97-87</t>
  </si>
  <si>
    <t>57-330</t>
  </si>
  <si>
    <t>ul.Wolności 42</t>
  </si>
  <si>
    <t>SZCZYTNIKI</t>
  </si>
  <si>
    <t>968-001-29-22</t>
  </si>
  <si>
    <t>62-865</t>
  </si>
  <si>
    <t>62-865 Szczytniki</t>
  </si>
  <si>
    <t>745-000-45-04</t>
  </si>
  <si>
    <t>ul. Łomżyńska 3</t>
  </si>
  <si>
    <t>745-174-86-03</t>
  </si>
  <si>
    <t>ul.Sienkiewicza 1</t>
  </si>
  <si>
    <t>SZELKÓW</t>
  </si>
  <si>
    <t>757-141-64-53</t>
  </si>
  <si>
    <t>Stary Szelków</t>
  </si>
  <si>
    <t>Stary Szelków 39</t>
  </si>
  <si>
    <t>SZEMUD</t>
  </si>
  <si>
    <t>588-238-88-64</t>
  </si>
  <si>
    <t>84-217</t>
  </si>
  <si>
    <t>ul.Kartuska 13</t>
  </si>
  <si>
    <t>SZEPIETOWO</t>
  </si>
  <si>
    <t>18-210</t>
  </si>
  <si>
    <t>SZERZYNY</t>
  </si>
  <si>
    <t>Szerzyny 521</t>
  </si>
  <si>
    <t>38-246</t>
  </si>
  <si>
    <t>SZKLARSKA PORĘBA</t>
  </si>
  <si>
    <t>611-020-39-25</t>
  </si>
  <si>
    <t>58-580</t>
  </si>
  <si>
    <t>ul.Granitowa 2</t>
  </si>
  <si>
    <t>SZLICHTYNGOWA</t>
  </si>
  <si>
    <t>497-001-50-85</t>
  </si>
  <si>
    <t>67-407</t>
  </si>
  <si>
    <t>SZPROTAWA</t>
  </si>
  <si>
    <t>924-100-06-96</t>
  </si>
  <si>
    <t>67-300</t>
  </si>
  <si>
    <t>ul.Rynek 45</t>
  </si>
  <si>
    <t>SZREŃSK</t>
  </si>
  <si>
    <t>569-182-04-86</t>
  </si>
  <si>
    <t>Pl.Kanoniczny 10</t>
  </si>
  <si>
    <t>SZTABIN</t>
  </si>
  <si>
    <t>846-159-78-91</t>
  </si>
  <si>
    <t>16-310</t>
  </si>
  <si>
    <t>ul.Augustowska 53</t>
  </si>
  <si>
    <t>SZTUM</t>
  </si>
  <si>
    <t>579-221-13-52</t>
  </si>
  <si>
    <t>82-400</t>
  </si>
  <si>
    <t>ul.Mickiewicza 39</t>
  </si>
  <si>
    <t>sztumski</t>
  </si>
  <si>
    <t>579-195-65-93</t>
  </si>
  <si>
    <t>ul.Mickiewicza 31</t>
  </si>
  <si>
    <t>SZTUTOWO</t>
  </si>
  <si>
    <t>579-207-09-86</t>
  </si>
  <si>
    <t>82-110</t>
  </si>
  <si>
    <t>ul.Gdańska 55</t>
  </si>
  <si>
    <t>SZUBIN</t>
  </si>
  <si>
    <t>558-172-32-33</t>
  </si>
  <si>
    <t>89-200</t>
  </si>
  <si>
    <t>ul.Kcyńska 12</t>
  </si>
  <si>
    <t>SZUDZIAŁOWO</t>
  </si>
  <si>
    <t>545-179-98-06</t>
  </si>
  <si>
    <t>16-113</t>
  </si>
  <si>
    <t>ul.Bankowa 1</t>
  </si>
  <si>
    <t>SZULBORZE WIELKIE</t>
  </si>
  <si>
    <t>759-174-30-66</t>
  </si>
  <si>
    <t>Szulborze Wielkie</t>
  </si>
  <si>
    <t>ul.Romantyczna 2</t>
  </si>
  <si>
    <t>SZUMOWO</t>
  </si>
  <si>
    <t>723-162-97-53</t>
  </si>
  <si>
    <t>18-305</t>
  </si>
  <si>
    <t>ul.1-go Maja 50</t>
  </si>
  <si>
    <t>SZYDŁOWIEC</t>
  </si>
  <si>
    <t>799-191-31-58</t>
  </si>
  <si>
    <t>26-500</t>
  </si>
  <si>
    <t>Pl. Rynek Wielki 1</t>
  </si>
  <si>
    <t>szydłowiecki</t>
  </si>
  <si>
    <t>799-196-33-40</t>
  </si>
  <si>
    <t>Pl.Marii Konopnickiej 7</t>
  </si>
  <si>
    <t>SZYDŁOWO</t>
  </si>
  <si>
    <t>569-174-98-54</t>
  </si>
  <si>
    <t>Szydłowo ul. Mazowiecka 61</t>
  </si>
  <si>
    <t>64-930</t>
  </si>
  <si>
    <t>SZYDŁÓW</t>
  </si>
  <si>
    <t>866-160-83-98</t>
  </si>
  <si>
    <t>28-225</t>
  </si>
  <si>
    <t>SZYPLISZKI</t>
  </si>
  <si>
    <t>844-214-07-07</t>
  </si>
  <si>
    <t>16-411</t>
  </si>
  <si>
    <t>ul.Suwalska 21</t>
  </si>
  <si>
    <t>ŚCINAWA</t>
  </si>
  <si>
    <t>692-226-13-96</t>
  </si>
  <si>
    <t>59-330</t>
  </si>
  <si>
    <t>śląskie</t>
  </si>
  <si>
    <t>954-226-07-13</t>
  </si>
  <si>
    <t>40-037</t>
  </si>
  <si>
    <t>ul.Ligonia 46</t>
  </si>
  <si>
    <t>ŚLEMIEŃ</t>
  </si>
  <si>
    <t>553-111-87-02</t>
  </si>
  <si>
    <t>34-323</t>
  </si>
  <si>
    <t>34-323 ŚLEMIEŃ, UL. KRAKOWSKA 148</t>
  </si>
  <si>
    <t>ŚLESIN</t>
  </si>
  <si>
    <t>665-271-64-89</t>
  </si>
  <si>
    <t>62-561</t>
  </si>
  <si>
    <t>ul.Kleczewska 15</t>
  </si>
  <si>
    <t>ŚLIWICE</t>
  </si>
  <si>
    <t>561-100-20-25</t>
  </si>
  <si>
    <t>Śliwice</t>
  </si>
  <si>
    <t>89-530</t>
  </si>
  <si>
    <t>ul.Sychowskiego 30</t>
  </si>
  <si>
    <t>ŚMIGIEL</t>
  </si>
  <si>
    <t>698-172-24-62</t>
  </si>
  <si>
    <t>64-030</t>
  </si>
  <si>
    <t>Plac Wojska Polskiego 6</t>
  </si>
  <si>
    <t>ŚNIADOWO</t>
  </si>
  <si>
    <t>718-202-37-07</t>
  </si>
  <si>
    <t>18-411</t>
  </si>
  <si>
    <t>ul.Ostrołęcka 11</t>
  </si>
  <si>
    <t>średzki</t>
  </si>
  <si>
    <t>786-168-41-10</t>
  </si>
  <si>
    <t>ŚRODA WIELKOPOLSKA</t>
  </si>
  <si>
    <t>63-000</t>
  </si>
  <si>
    <t>913-152-97-63</t>
  </si>
  <si>
    <t>ŚRODA ŚLĄSKA</t>
  </si>
  <si>
    <t>55-300</t>
  </si>
  <si>
    <t>ul.Wrocławska 2</t>
  </si>
  <si>
    <t>ŚREM</t>
  </si>
  <si>
    <t>785-166-14-61</t>
  </si>
  <si>
    <t>63-100</t>
  </si>
  <si>
    <t>śremski</t>
  </si>
  <si>
    <t>ul.Mickiewicza 17</t>
  </si>
  <si>
    <t>913-150-01-56</t>
  </si>
  <si>
    <t>Pl.Wolności 5</t>
  </si>
  <si>
    <t>786-163-67-37</t>
  </si>
  <si>
    <t>Środa Wielkopolska</t>
  </si>
  <si>
    <t>ŚWIĄTKI</t>
  </si>
  <si>
    <t>739-346-75-07</t>
  </si>
  <si>
    <t>ŚWIĄTKI 87</t>
  </si>
  <si>
    <t>ŚWIĄTNIKI GÓRNE</t>
  </si>
  <si>
    <t>944-222-69-87</t>
  </si>
  <si>
    <t>32-040</t>
  </si>
  <si>
    <t>ul.K. Bruchnalskiego 36</t>
  </si>
  <si>
    <t>ŚWIDNICA</t>
  </si>
  <si>
    <t>884-236-52-26</t>
  </si>
  <si>
    <t>58-100</t>
  </si>
  <si>
    <t>ul.Głowackiego 4</t>
  </si>
  <si>
    <t>884-002-47-97</t>
  </si>
  <si>
    <t>ul.Armii Krajowej 49</t>
  </si>
  <si>
    <t>66-008</t>
  </si>
  <si>
    <t>ul.Długa 38</t>
  </si>
  <si>
    <t>świdnicki</t>
  </si>
  <si>
    <t>712-290-45-39</t>
  </si>
  <si>
    <t>Świdnik</t>
  </si>
  <si>
    <t>21-040</t>
  </si>
  <si>
    <t>884-236-98-27</t>
  </si>
  <si>
    <t>ul.M.Skłodowskiej-Curie 7</t>
  </si>
  <si>
    <t>ŚWIDNIK</t>
  </si>
  <si>
    <t>ul.Stanisława Wyspiańskiego 27</t>
  </si>
  <si>
    <t>ŚWIDWIN</t>
  </si>
  <si>
    <t>672-000-92-68</t>
  </si>
  <si>
    <t>78-300</t>
  </si>
  <si>
    <t>Pl.Konstytucji 3-Maja 1</t>
  </si>
  <si>
    <t>672-202-38-12</t>
  </si>
  <si>
    <t>świdwiński</t>
  </si>
  <si>
    <t>672-172-29-85</t>
  </si>
  <si>
    <t>ul.Mieszka I 16</t>
  </si>
  <si>
    <t>ŚWIEBODZICE</t>
  </si>
  <si>
    <t>884-100-92-80</t>
  </si>
  <si>
    <t>58-160</t>
  </si>
  <si>
    <t>ŚWIEBODZIN</t>
  </si>
  <si>
    <t>927-000-91-97</t>
  </si>
  <si>
    <t>66-200</t>
  </si>
  <si>
    <t>ul.Rynkowa 2</t>
  </si>
  <si>
    <t>świebodziński</t>
  </si>
  <si>
    <t>927-168-15-19</t>
  </si>
  <si>
    <t>ŚWIECIE</t>
  </si>
  <si>
    <t>559-100-36-06</t>
  </si>
  <si>
    <t>86-100</t>
  </si>
  <si>
    <t>ul.Wojska Polskiego 124</t>
  </si>
  <si>
    <t>ŚWIECIE NAD OSĄ</t>
  </si>
  <si>
    <t>876-232-26-11</t>
  </si>
  <si>
    <t>86-341</t>
  </si>
  <si>
    <t>Świecie nad Osą 1</t>
  </si>
  <si>
    <t>świecki</t>
  </si>
  <si>
    <t>559-187-68-20</t>
  </si>
  <si>
    <t>ul. Gen. Józefa Hallera 9</t>
  </si>
  <si>
    <t>ŚWIEDZIEBNIA</t>
  </si>
  <si>
    <t>874-171-11-06</t>
  </si>
  <si>
    <t>87-335</t>
  </si>
  <si>
    <t>Świedziebnia 92A</t>
  </si>
  <si>
    <t>ŚWIEKATOWO</t>
  </si>
  <si>
    <t>559-141-81-87</t>
  </si>
  <si>
    <t>86-182</t>
  </si>
  <si>
    <t>ul.Dworcowa 20A</t>
  </si>
  <si>
    <t>ŚWIERADÓW-ZDRÓJ</t>
  </si>
  <si>
    <t>616-100-19-47</t>
  </si>
  <si>
    <t>59-850</t>
  </si>
  <si>
    <t>ul. 11 Listopada 35</t>
  </si>
  <si>
    <t>ŚWIERCZE</t>
  </si>
  <si>
    <t>568-154-15-43</t>
  </si>
  <si>
    <t>ul.Pułtuska 47</t>
  </si>
  <si>
    <t>ŚWIERCZÓW</t>
  </si>
  <si>
    <t>752-135-92-10</t>
  </si>
  <si>
    <t>46-112</t>
  </si>
  <si>
    <t>ul.Brzeska 48</t>
  </si>
  <si>
    <t>ŚWIERKLANIEC</t>
  </si>
  <si>
    <t>645-253-83-56</t>
  </si>
  <si>
    <t>42-622</t>
  </si>
  <si>
    <t>ul.Młyńska 3</t>
  </si>
  <si>
    <t>ŚWIERKLANY</t>
  </si>
  <si>
    <t>642-101-85-55</t>
  </si>
  <si>
    <t>44-266</t>
  </si>
  <si>
    <t>ul. Kościelna 85</t>
  </si>
  <si>
    <t>ŚWIERZAWA</t>
  </si>
  <si>
    <t>694-156-25-78</t>
  </si>
  <si>
    <t>Pl.Wolności 60</t>
  </si>
  <si>
    <t>ŚWIERZNO</t>
  </si>
  <si>
    <t>986-015-70-07</t>
  </si>
  <si>
    <t>72-405</t>
  </si>
  <si>
    <t>ul. Długa 8</t>
  </si>
  <si>
    <t>ŚWIESZYNO</t>
  </si>
  <si>
    <t>499-052-10-87</t>
  </si>
  <si>
    <t>76-024</t>
  </si>
  <si>
    <t>Świeszyno 71</t>
  </si>
  <si>
    <t>ŚWIĘCIECHOWA</t>
  </si>
  <si>
    <t>697-100-24-01</t>
  </si>
  <si>
    <t>64-115</t>
  </si>
  <si>
    <t>ul.Ułańska 4</t>
  </si>
  <si>
    <t>ŚWIĘTAJNO</t>
  </si>
  <si>
    <t>745-181-12-24</t>
  </si>
  <si>
    <t>847-161-21-90</t>
  </si>
  <si>
    <t>Świętajno</t>
  </si>
  <si>
    <t>19-411</t>
  </si>
  <si>
    <t>Świętajno 104</t>
  </si>
  <si>
    <t>Świętochłowice</t>
  </si>
  <si>
    <t>627-100-81-69</t>
  </si>
  <si>
    <t>ŚWIĘTOCHŁOWICE</t>
  </si>
  <si>
    <t>41-600</t>
  </si>
  <si>
    <t>ul. Katowicka 54</t>
  </si>
  <si>
    <t>świętokrzyskie</t>
  </si>
  <si>
    <t>959-150-61-20</t>
  </si>
  <si>
    <t>25-516</t>
  </si>
  <si>
    <t>Al. IX Wieków 3</t>
  </si>
  <si>
    <t>ŚWILCZA</t>
  </si>
  <si>
    <t>517-004-56-13</t>
  </si>
  <si>
    <t>36-072</t>
  </si>
  <si>
    <t>Świlcza 168</t>
  </si>
  <si>
    <t>ŚWINICE WARCKIE</t>
  </si>
  <si>
    <t>775-240-70-15</t>
  </si>
  <si>
    <t>Świnice Warckie</t>
  </si>
  <si>
    <t>99-140</t>
  </si>
  <si>
    <t>ŚWINNA</t>
  </si>
  <si>
    <t>553-252-07-60</t>
  </si>
  <si>
    <t>34-331</t>
  </si>
  <si>
    <t>Świnna</t>
  </si>
  <si>
    <t>Świnoujście</t>
  </si>
  <si>
    <t>855-157-13-75</t>
  </si>
  <si>
    <t>ŚWINOUJŚCIE</t>
  </si>
  <si>
    <t>72-600</t>
  </si>
  <si>
    <t>ul.Wojska Polskiego 1/5</t>
  </si>
  <si>
    <t>TARCZYN</t>
  </si>
  <si>
    <t>ul.Rynek 8 a</t>
  </si>
  <si>
    <t>TARŁÓW</t>
  </si>
  <si>
    <t>863-158-91-82</t>
  </si>
  <si>
    <t>27-515</t>
  </si>
  <si>
    <t>ul. Rynek 2</t>
  </si>
  <si>
    <t>TARNAWATKA</t>
  </si>
  <si>
    <t>921-198-18-50</t>
  </si>
  <si>
    <t>22-604</t>
  </si>
  <si>
    <t>ul. Lubelska 39</t>
  </si>
  <si>
    <t>Tarnobrzeg</t>
  </si>
  <si>
    <t>867-207-91-99</t>
  </si>
  <si>
    <t>39-400</t>
  </si>
  <si>
    <t>ul.Kościuszki 32</t>
  </si>
  <si>
    <t>tarnobrzeski</t>
  </si>
  <si>
    <t>TARNOBRZEG</t>
  </si>
  <si>
    <t>ul.1 Maja 4</t>
  </si>
  <si>
    <t>tarnogórski</t>
  </si>
  <si>
    <t>645-216-33-76</t>
  </si>
  <si>
    <t>TARNOWSKIE GÓRY</t>
  </si>
  <si>
    <t>ul.Karłuszowiec 5</t>
  </si>
  <si>
    <t>TARNOGRÓD</t>
  </si>
  <si>
    <t>918-198-59-83</t>
  </si>
  <si>
    <t>23-420</t>
  </si>
  <si>
    <t>ul.Tadeusza Kościuszki 5</t>
  </si>
  <si>
    <t>TARNOWIEC</t>
  </si>
  <si>
    <t>685-160-27-71</t>
  </si>
  <si>
    <t>38-204</t>
  </si>
  <si>
    <t>Tarnowiec 211</t>
  </si>
  <si>
    <t>TARNOWO PODGÓRNE</t>
  </si>
  <si>
    <t>777-311-14-26</t>
  </si>
  <si>
    <t>62-080</t>
  </si>
  <si>
    <t>ul.Poznańska 115</t>
  </si>
  <si>
    <t>tarnowski</t>
  </si>
  <si>
    <t>993-066-09-13</t>
  </si>
  <si>
    <t>TARNÓW</t>
  </si>
  <si>
    <t>33-100</t>
  </si>
  <si>
    <t>ul.Narutowicza 38</t>
  </si>
  <si>
    <t>645-109-03-04</t>
  </si>
  <si>
    <t>Tarnów</t>
  </si>
  <si>
    <t>873-101-10-86</t>
  </si>
  <si>
    <t>873-155-08-48</t>
  </si>
  <si>
    <t>ul.Krakowska 19</t>
  </si>
  <si>
    <t>TARNÓW OPOLSKI</t>
  </si>
  <si>
    <t>991-046-28-31</t>
  </si>
  <si>
    <t>46-050</t>
  </si>
  <si>
    <t>TARNÓWKA</t>
  </si>
  <si>
    <t>767-167-46-57</t>
  </si>
  <si>
    <t>77-416</t>
  </si>
  <si>
    <t>ul.Zwycięstwa 2</t>
  </si>
  <si>
    <t>tatrzański</t>
  </si>
  <si>
    <t>736-172-05-93</t>
  </si>
  <si>
    <t>ZAKOPANE</t>
  </si>
  <si>
    <t>34-500</t>
  </si>
  <si>
    <t>ul.Chramcówki 15</t>
  </si>
  <si>
    <t>TCZEW</t>
  </si>
  <si>
    <t>593-000-56-78</t>
  </si>
  <si>
    <t>83-110</t>
  </si>
  <si>
    <t>Pl.J. Piłsudskiego 1</t>
  </si>
  <si>
    <t>593-100-47-64</t>
  </si>
  <si>
    <t>ul.Lecha 12</t>
  </si>
  <si>
    <t>tczewski</t>
  </si>
  <si>
    <t>593-214-07-07</t>
  </si>
  <si>
    <t>ul. Piaskowa 2</t>
  </si>
  <si>
    <t>TCZÓW</t>
  </si>
  <si>
    <t>811-171-45-05</t>
  </si>
  <si>
    <t>26-706</t>
  </si>
  <si>
    <t>Tczów 124</t>
  </si>
  <si>
    <t>TELATYN</t>
  </si>
  <si>
    <t>921-198-71-72</t>
  </si>
  <si>
    <t>22-652</t>
  </si>
  <si>
    <t>ul.Fryderyka Chopina 10</t>
  </si>
  <si>
    <t>TERESIN</t>
  </si>
  <si>
    <t>837-169-54-37</t>
  </si>
  <si>
    <t>96-515</t>
  </si>
  <si>
    <t>ul.Zielona 20</t>
  </si>
  <si>
    <t>TERESPOL</t>
  </si>
  <si>
    <t>537-001-83-54</t>
  </si>
  <si>
    <t>21-550</t>
  </si>
  <si>
    <t>ul.Czerwonego Krzyza 26</t>
  </si>
  <si>
    <t>537-233-37-17</t>
  </si>
  <si>
    <t>Małaszewicze</t>
  </si>
  <si>
    <t>21-540</t>
  </si>
  <si>
    <t>Pl. Ryszarda Kaczorowskiego 1, Kobylany</t>
  </si>
  <si>
    <t>TERESZPOL</t>
  </si>
  <si>
    <t>918-199-63-20</t>
  </si>
  <si>
    <t>TERESZPOL-Zaorenda</t>
  </si>
  <si>
    <t>23-407</t>
  </si>
  <si>
    <t>ul. Długa 234</t>
  </si>
  <si>
    <t>TŁUCHOWO</t>
  </si>
  <si>
    <t>466-032-70-11</t>
  </si>
  <si>
    <t>87-605</t>
  </si>
  <si>
    <t>ul.Sierpecka 20</t>
  </si>
  <si>
    <t>TŁUSZCZ</t>
  </si>
  <si>
    <t>125-133-48-45</t>
  </si>
  <si>
    <t>ul.Warszawska 10</t>
  </si>
  <si>
    <t>TOKARNIA</t>
  </si>
  <si>
    <t>681-205-37-51</t>
  </si>
  <si>
    <t>32-436</t>
  </si>
  <si>
    <t>Tokarnia 380</t>
  </si>
  <si>
    <t>TOLKMICKO</t>
  </si>
  <si>
    <t>578-100-92-79</t>
  </si>
  <si>
    <t>82-340</t>
  </si>
  <si>
    <t>ul. Plac Wolności 3</t>
  </si>
  <si>
    <t>tomaszowski</t>
  </si>
  <si>
    <t>773-232-11-15</t>
  </si>
  <si>
    <t>TOMASZÓW MAZOWIECKI</t>
  </si>
  <si>
    <t>97-200</t>
  </si>
  <si>
    <t>ul.Św.Antoniego 41</t>
  </si>
  <si>
    <t>921-198-38-72</t>
  </si>
  <si>
    <t>TOMASZÓW LUBELSKI</t>
  </si>
  <si>
    <t>22-600</t>
  </si>
  <si>
    <t>ul.Lwowska 68</t>
  </si>
  <si>
    <t>921-198-17-49</t>
  </si>
  <si>
    <t>ul.Lwowska 57</t>
  </si>
  <si>
    <t>921-186-74-33</t>
  </si>
  <si>
    <t>ul.29 Listopada 9</t>
  </si>
  <si>
    <t>ul.POW 10/16</t>
  </si>
  <si>
    <t>773-228-20-71</t>
  </si>
  <si>
    <t>ul.Mościckiego 4</t>
  </si>
  <si>
    <t>TOMICE</t>
  </si>
  <si>
    <t>551-116-39-35</t>
  </si>
  <si>
    <t>Tomice</t>
  </si>
  <si>
    <t>34-100</t>
  </si>
  <si>
    <t>ul.Wadowicka 51</t>
  </si>
  <si>
    <t>TOPÓLKA</t>
  </si>
  <si>
    <t>889-149-11-84</t>
  </si>
  <si>
    <t>87-875</t>
  </si>
  <si>
    <t>Topólka 22</t>
  </si>
  <si>
    <t>879-000-10-14</t>
  </si>
  <si>
    <t>TORUŃ</t>
  </si>
  <si>
    <t>Wały gen. Sikorskiego 8</t>
  </si>
  <si>
    <t>toruński</t>
  </si>
  <si>
    <t>956-208-68-85</t>
  </si>
  <si>
    <t>ul.Towarowa 4-6</t>
  </si>
  <si>
    <t>TORZYM</t>
  </si>
  <si>
    <t>927-145-29-83</t>
  </si>
  <si>
    <t>66-235</t>
  </si>
  <si>
    <t>ul.Woj. Polskiego 32</t>
  </si>
  <si>
    <t>TOSZEK</t>
  </si>
  <si>
    <t>969-160-56-95</t>
  </si>
  <si>
    <t>Toszek</t>
  </si>
  <si>
    <t>44-180</t>
  </si>
  <si>
    <t>Towarzystwo Turystyczne "Liwa"</t>
  </si>
  <si>
    <t>220701Z</t>
  </si>
  <si>
    <t>TRAWNIKI</t>
  </si>
  <si>
    <t>712-299-48-73</t>
  </si>
  <si>
    <t>21-044</t>
  </si>
  <si>
    <t>Trawniki 605</t>
  </si>
  <si>
    <t>TRĄBKI WIELKIE</t>
  </si>
  <si>
    <t>592-100-23-73</t>
  </si>
  <si>
    <t>83-034</t>
  </si>
  <si>
    <t>TROJANÓW</t>
  </si>
  <si>
    <t>826-203-73-04</t>
  </si>
  <si>
    <t>Trojanów 57A</t>
  </si>
  <si>
    <t>TROSZYN</t>
  </si>
  <si>
    <t>ul.Słowackiego 13</t>
  </si>
  <si>
    <t>TRYŃCZA</t>
  </si>
  <si>
    <t>794-126-84-54</t>
  </si>
  <si>
    <t>37-204</t>
  </si>
  <si>
    <t>37-204 Tryńcza</t>
  </si>
  <si>
    <t>TRZCIANA</t>
  </si>
  <si>
    <t>32-733</t>
  </si>
  <si>
    <t>Trzciana 302</t>
  </si>
  <si>
    <t>TRZCIANKA</t>
  </si>
  <si>
    <t>763-209-48-61</t>
  </si>
  <si>
    <t>64-980</t>
  </si>
  <si>
    <t>TRZCIANNE</t>
  </si>
  <si>
    <t>546-132-13-54</t>
  </si>
  <si>
    <t>19-104</t>
  </si>
  <si>
    <t>ul.Wojska Polskiego 10</t>
  </si>
  <si>
    <t>TRZCIEL</t>
  </si>
  <si>
    <t>596-001-00-75</t>
  </si>
  <si>
    <t>66-320</t>
  </si>
  <si>
    <t>ul.Poznańska 22</t>
  </si>
  <si>
    <t>TRZCINICA</t>
  </si>
  <si>
    <t>619-106-16-29</t>
  </si>
  <si>
    <t>63-620</t>
  </si>
  <si>
    <t>ul. Jana Pawła II 47</t>
  </si>
  <si>
    <t>TRZCIŃSKO-ZDRÓJ</t>
  </si>
  <si>
    <t>858-173-16-65</t>
  </si>
  <si>
    <t>74-510</t>
  </si>
  <si>
    <t>TRZEBIATÓW</t>
  </si>
  <si>
    <t>857-192-20-79</t>
  </si>
  <si>
    <t>72-320</t>
  </si>
  <si>
    <t>TRZEBIECHÓW</t>
  </si>
  <si>
    <t>927-145-38-30</t>
  </si>
  <si>
    <t>66-132</t>
  </si>
  <si>
    <t>ul.Sulechowska 2</t>
  </si>
  <si>
    <t>TRZEBIEL</t>
  </si>
  <si>
    <t>928-207-80-63</t>
  </si>
  <si>
    <t>68-212</t>
  </si>
  <si>
    <t>ul.Żarska 41</t>
  </si>
  <si>
    <t>TRZEBIELINO</t>
  </si>
  <si>
    <t>842-166-35-35</t>
  </si>
  <si>
    <t>77-235</t>
  </si>
  <si>
    <t>ul. Wiejska 15</t>
  </si>
  <si>
    <t>TRZEBIESZÓW</t>
  </si>
  <si>
    <t>825-206-49-43</t>
  </si>
  <si>
    <t>Trzebieszów</t>
  </si>
  <si>
    <t>21-404</t>
  </si>
  <si>
    <t>TRZEBINIA</t>
  </si>
  <si>
    <t>628-226-01-22</t>
  </si>
  <si>
    <t>32-540</t>
  </si>
  <si>
    <t>ul.Marszałka Piłsudskiego 14</t>
  </si>
  <si>
    <t>TRZEBNICA</t>
  </si>
  <si>
    <t>915-160-37-70</t>
  </si>
  <si>
    <t>55-100</t>
  </si>
  <si>
    <t>trzebnicki</t>
  </si>
  <si>
    <t>915-160-57-63</t>
  </si>
  <si>
    <t>ul.Ks. Dz.W.Bochenka 6</t>
  </si>
  <si>
    <t>TRZEBOWNISKO</t>
  </si>
  <si>
    <t>517-003-76-77</t>
  </si>
  <si>
    <t>36-001</t>
  </si>
  <si>
    <t>Trzebownisko 976</t>
  </si>
  <si>
    <t>TRZEMESZNO</t>
  </si>
  <si>
    <t>784-229-86-76</t>
  </si>
  <si>
    <t>62-240</t>
  </si>
  <si>
    <t>ul Dąbrowskiego 2</t>
  </si>
  <si>
    <t>TRZESZCZANY</t>
  </si>
  <si>
    <t>919-173-99-78</t>
  </si>
  <si>
    <t>22-554</t>
  </si>
  <si>
    <t>22-554 Trzeszczany</t>
  </si>
  <si>
    <t>TRZYCIĄŻ</t>
  </si>
  <si>
    <t>637-202-41-12</t>
  </si>
  <si>
    <t>32-353</t>
  </si>
  <si>
    <t>ul. Leśna 4</t>
  </si>
  <si>
    <t>TRZYDNIK DUŻY</t>
  </si>
  <si>
    <t>715-177-35-54</t>
  </si>
  <si>
    <t>23-230</t>
  </si>
  <si>
    <t>Trzydnik Duży 59</t>
  </si>
  <si>
    <t>TUCHOLA</t>
  </si>
  <si>
    <t>561-148-75-83</t>
  </si>
  <si>
    <t>89-500</t>
  </si>
  <si>
    <t>tucholski</t>
  </si>
  <si>
    <t>561-132-72-76</t>
  </si>
  <si>
    <t>UL. POCZTOWA 7</t>
  </si>
  <si>
    <t>TUCHOMIE</t>
  </si>
  <si>
    <t>842-166-37-42</t>
  </si>
  <si>
    <t>77-133</t>
  </si>
  <si>
    <t>ul.Sobieskiego 16</t>
  </si>
  <si>
    <t>TUCHÓW</t>
  </si>
  <si>
    <t>993-033-64-43</t>
  </si>
  <si>
    <t>33-170</t>
  </si>
  <si>
    <t>TUCZĘPY</t>
  </si>
  <si>
    <t>655-131-64-23</t>
  </si>
  <si>
    <t>Tuczępy 35</t>
  </si>
  <si>
    <t>TUCZNA</t>
  </si>
  <si>
    <t>537-234-01-37</t>
  </si>
  <si>
    <t>21-523</t>
  </si>
  <si>
    <t>Tuczna 191a</t>
  </si>
  <si>
    <t>TUCZNO</t>
  </si>
  <si>
    <t>765-160-28-67</t>
  </si>
  <si>
    <t>78-640</t>
  </si>
  <si>
    <t>TULISZKÓW</t>
  </si>
  <si>
    <t>668-192-99-05</t>
  </si>
  <si>
    <t>62-740</t>
  </si>
  <si>
    <t>Pl.Powstańców Styczniowych 1863 r.1</t>
  </si>
  <si>
    <t>TUŁOWICE</t>
  </si>
  <si>
    <t>991-032-19-70</t>
  </si>
  <si>
    <t>Tułowice</t>
  </si>
  <si>
    <t>49-130</t>
  </si>
  <si>
    <t>TUPLICE</t>
  </si>
  <si>
    <t>928-111-54-60</t>
  </si>
  <si>
    <t>68-219</t>
  </si>
  <si>
    <t>ul.Mickiewicza 27</t>
  </si>
  <si>
    <t>TURAWA</t>
  </si>
  <si>
    <t>991-045-15-95</t>
  </si>
  <si>
    <t>46-045</t>
  </si>
  <si>
    <t>ul.Opolska 39c</t>
  </si>
  <si>
    <t>turecki</t>
  </si>
  <si>
    <t>668-194-01-89</t>
  </si>
  <si>
    <t>TUREK</t>
  </si>
  <si>
    <t>62-700</t>
  </si>
  <si>
    <t>ul.Kaliska 59</t>
  </si>
  <si>
    <t>668-193-04-98</t>
  </si>
  <si>
    <t>668-185-79-56</t>
  </si>
  <si>
    <t>ul.Ogrodowa 4</t>
  </si>
  <si>
    <t>TUROBIN</t>
  </si>
  <si>
    <t>918-197-11-07</t>
  </si>
  <si>
    <t>23-465</t>
  </si>
  <si>
    <t>TUROŚL</t>
  </si>
  <si>
    <t>291-017-87-18</t>
  </si>
  <si>
    <t>18-525</t>
  </si>
  <si>
    <t>u. Jana Pawła II 49</t>
  </si>
  <si>
    <t>TUROŚŃ KOŚCIELNA</t>
  </si>
  <si>
    <t>966-183-78-86</t>
  </si>
  <si>
    <t>18-106</t>
  </si>
  <si>
    <t>ul.Białostocka 5</t>
  </si>
  <si>
    <t>Turystyczny Związek Gmin w Lubniewicach</t>
  </si>
  <si>
    <t>080702Z</t>
  </si>
  <si>
    <t>TUSZÓW NARODOWY</t>
  </si>
  <si>
    <t>817-123-82-38</t>
  </si>
  <si>
    <t>39-332</t>
  </si>
  <si>
    <t>Tuszów Narodowy 225</t>
  </si>
  <si>
    <t>TUSZYN</t>
  </si>
  <si>
    <t>771-101-01-95</t>
  </si>
  <si>
    <t>95-080</t>
  </si>
  <si>
    <t>ul.Piotrkowska 2/4</t>
  </si>
  <si>
    <t>TWARDOGÓRA</t>
  </si>
  <si>
    <t>911-100-11-83</t>
  </si>
  <si>
    <t>56-416</t>
  </si>
  <si>
    <t>ul.Ratuszowa 14</t>
  </si>
  <si>
    <t>TWORÓG</t>
  </si>
  <si>
    <t>645-110-58-56</t>
  </si>
  <si>
    <t>42-690</t>
  </si>
  <si>
    <t>ul. Zamkowa 16</t>
  </si>
  <si>
    <t>TYCHOWO</t>
  </si>
  <si>
    <t>78-220</t>
  </si>
  <si>
    <t>ul.Bobolicka 17</t>
  </si>
  <si>
    <t>Tychy</t>
  </si>
  <si>
    <t>646-001-34-50</t>
  </si>
  <si>
    <t>TYCHY</t>
  </si>
  <si>
    <t>43-100</t>
  </si>
  <si>
    <t>Al.Niepodległości 49</t>
  </si>
  <si>
    <t>TYCZYN</t>
  </si>
  <si>
    <t>813-330-40-80</t>
  </si>
  <si>
    <t>36-020</t>
  </si>
  <si>
    <t>TYKOCIN</t>
  </si>
  <si>
    <t>966-177-35-54</t>
  </si>
  <si>
    <t>16-080</t>
  </si>
  <si>
    <t>ul.11 Listopada 8</t>
  </si>
  <si>
    <t>TYMBARK</t>
  </si>
  <si>
    <t>737-136-28-18</t>
  </si>
  <si>
    <t>34-650</t>
  </si>
  <si>
    <t>Tymbark 49</t>
  </si>
  <si>
    <t>TYRAWA WOŁOSKA</t>
  </si>
  <si>
    <t>687-178-50-94</t>
  </si>
  <si>
    <t>38-535</t>
  </si>
  <si>
    <t>Tyrawa Wołoska 175</t>
  </si>
  <si>
    <t>TYSZOWCE</t>
  </si>
  <si>
    <t>921-198-72-90</t>
  </si>
  <si>
    <t>22-630</t>
  </si>
  <si>
    <t>ul.3 Maja 8</t>
  </si>
  <si>
    <t>UCHANIE</t>
  </si>
  <si>
    <t>919-174-30-52</t>
  </si>
  <si>
    <t>22-510</t>
  </si>
  <si>
    <t>UDANIN</t>
  </si>
  <si>
    <t>913-150-01-62</t>
  </si>
  <si>
    <t>55-340</t>
  </si>
  <si>
    <t>Udanin 26</t>
  </si>
  <si>
    <t>UJAZD</t>
  </si>
  <si>
    <t>756-187-82-70</t>
  </si>
  <si>
    <t>47-143</t>
  </si>
  <si>
    <t>ul.Sławięcicka 19</t>
  </si>
  <si>
    <t>Ujazd</t>
  </si>
  <si>
    <t>97-225</t>
  </si>
  <si>
    <t>PL.Kościuszki 6</t>
  </si>
  <si>
    <t>UJSOŁY</t>
  </si>
  <si>
    <t>553-174-65-80</t>
  </si>
  <si>
    <t>34-371</t>
  </si>
  <si>
    <t>ul. Gminna 1</t>
  </si>
  <si>
    <t>UJŚCIE</t>
  </si>
  <si>
    <t>764-261-25-99</t>
  </si>
  <si>
    <t>64-850</t>
  </si>
  <si>
    <t>Pl.Wiosny Ludów 2</t>
  </si>
  <si>
    <t>ULAN-MAJORAT</t>
  </si>
  <si>
    <t>21-307</t>
  </si>
  <si>
    <t>Ulan-Majorat 57</t>
  </si>
  <si>
    <t>ULANÓW</t>
  </si>
  <si>
    <t>865-001-17-45</t>
  </si>
  <si>
    <t>37-410</t>
  </si>
  <si>
    <t>ul. Rynek 5</t>
  </si>
  <si>
    <t>ULHÓWEK</t>
  </si>
  <si>
    <t>921-187-50-07</t>
  </si>
  <si>
    <t>22-678</t>
  </si>
  <si>
    <t>ul. Kościelna 1/1</t>
  </si>
  <si>
    <t>UŁĘŻ</t>
  </si>
  <si>
    <t>506-000-78-82</t>
  </si>
  <si>
    <t>Ułęż 168</t>
  </si>
  <si>
    <t>Unia Gmin Nysy Kłodzkiej</t>
  </si>
  <si>
    <t>160706Z</t>
  </si>
  <si>
    <t>Unia Gmin Powiatu Nyskiego</t>
  </si>
  <si>
    <t>160705Z</t>
  </si>
  <si>
    <t>Unia Miast i Gmin Dorzecza Regi</t>
  </si>
  <si>
    <t>320502Z</t>
  </si>
  <si>
    <t>UNIEJÓW</t>
  </si>
  <si>
    <t>828-135-67-37</t>
  </si>
  <si>
    <t>99-210</t>
  </si>
  <si>
    <t>ul.Bogumiła 13</t>
  </si>
  <si>
    <t>UNISŁAW</t>
  </si>
  <si>
    <t>875-148-68-46</t>
  </si>
  <si>
    <t>86-260</t>
  </si>
  <si>
    <t>ul.Parkowa 20</t>
  </si>
  <si>
    <t>URSZULIN</t>
  </si>
  <si>
    <t>565-144-32-96</t>
  </si>
  <si>
    <t>22-234</t>
  </si>
  <si>
    <t>ul.Kwiatowa 35</t>
  </si>
  <si>
    <t>URZĘDÓW</t>
  </si>
  <si>
    <t>715-178-76-39</t>
  </si>
  <si>
    <t>23-250</t>
  </si>
  <si>
    <t>USTKA</t>
  </si>
  <si>
    <t>839-002-36-21</t>
  </si>
  <si>
    <t>76-270</t>
  </si>
  <si>
    <t>ul.Wyszyńskiego 3</t>
  </si>
  <si>
    <t>839-003-01-53</t>
  </si>
  <si>
    <t>ul.Dunina 24</t>
  </si>
  <si>
    <t>USTRONIE MORSKIE</t>
  </si>
  <si>
    <t>671-180-14-53</t>
  </si>
  <si>
    <t>78-111</t>
  </si>
  <si>
    <t>ul. Rolna 2</t>
  </si>
  <si>
    <t>USTROŃ</t>
  </si>
  <si>
    <t>548-240-74-34</t>
  </si>
  <si>
    <t>43-450</t>
  </si>
  <si>
    <t>USTRZYKI DOLNE</t>
  </si>
  <si>
    <t>UŚCIE GORLICKIE</t>
  </si>
  <si>
    <t>738-214-48-64</t>
  </si>
  <si>
    <t>38-315</t>
  </si>
  <si>
    <t>Uście Gorlickie 80</t>
  </si>
  <si>
    <t>UŚCIMÓW</t>
  </si>
  <si>
    <t>714-194-31-67</t>
  </si>
  <si>
    <t>Stary Uścimów</t>
  </si>
  <si>
    <t>21-109</t>
  </si>
  <si>
    <t>Stary Uścimów 37</t>
  </si>
  <si>
    <t>WADOWICE</t>
  </si>
  <si>
    <t>551-100-35-97</t>
  </si>
  <si>
    <t>Pl.Jana Pawła II 23</t>
  </si>
  <si>
    <t>WADOWICE GÓRNE</t>
  </si>
  <si>
    <t>871-102-08-57</t>
  </si>
  <si>
    <t>Wadowice Górne 116</t>
  </si>
  <si>
    <t>wadowicki</t>
  </si>
  <si>
    <t>551-212-94-78</t>
  </si>
  <si>
    <t>ul.Batorego 2</t>
  </si>
  <si>
    <t>WAGANIEC</t>
  </si>
  <si>
    <t>891-155-32-45</t>
  </si>
  <si>
    <t>87-731</t>
  </si>
  <si>
    <t>ul.Dworcowa 11</t>
  </si>
  <si>
    <t>WALCE</t>
  </si>
  <si>
    <t>199-008-99-90</t>
  </si>
  <si>
    <t>Walce</t>
  </si>
  <si>
    <t>47-344</t>
  </si>
  <si>
    <t>ul. Mickiewicza 18</t>
  </si>
  <si>
    <t>WALIM</t>
  </si>
  <si>
    <t>886-113-68-05</t>
  </si>
  <si>
    <t>58-320</t>
  </si>
  <si>
    <t>ul.Boczna 9</t>
  </si>
  <si>
    <t>Wałbrzych</t>
  </si>
  <si>
    <t>WAŁBRZYCH</t>
  </si>
  <si>
    <t>58-300</t>
  </si>
  <si>
    <t>Pl.Magistracki 1</t>
  </si>
  <si>
    <t>wałbrzyski</t>
  </si>
  <si>
    <t>886-263-33-45</t>
  </si>
  <si>
    <t>ul. Aleja Wyzwolenia 20-24</t>
  </si>
  <si>
    <t>Wałbrzyski Związek Wodociągów i Kanalizacji</t>
  </si>
  <si>
    <t>026301Z</t>
  </si>
  <si>
    <t>886-001-25-44</t>
  </si>
  <si>
    <t xml:space="preserve">Aleja Wyzwolenia 39, </t>
  </si>
  <si>
    <t>WAŁCZ</t>
  </si>
  <si>
    <t>765-160-28-96</t>
  </si>
  <si>
    <t>78-600</t>
  </si>
  <si>
    <t>765-160-26-89</t>
  </si>
  <si>
    <t>ul.Dąbrowskiego 8</t>
  </si>
  <si>
    <t>wałecki</t>
  </si>
  <si>
    <t>765-167-64-98</t>
  </si>
  <si>
    <t>DĄBROWSKIEGO 17</t>
  </si>
  <si>
    <t>WAPNO</t>
  </si>
  <si>
    <t>62-120</t>
  </si>
  <si>
    <t>ul.Solna 1/3</t>
  </si>
  <si>
    <t>WARKA</t>
  </si>
  <si>
    <t>797-201-60-15</t>
  </si>
  <si>
    <t>Pl.Czarnieckiego 1</t>
  </si>
  <si>
    <t>WARLUBIE</t>
  </si>
  <si>
    <t>559-100-50-54</t>
  </si>
  <si>
    <t>86-160</t>
  </si>
  <si>
    <t>Warmiński Związek Gmin</t>
  </si>
  <si>
    <t>281401Z</t>
  </si>
  <si>
    <t>739-284-52-55</t>
  </si>
  <si>
    <t>Plac Generała Józefa Bema 5</t>
  </si>
  <si>
    <t>warmińsko-mazurskie</t>
  </si>
  <si>
    <t>739-296-55-51</t>
  </si>
  <si>
    <t>ul. Emilii Plater 1</t>
  </si>
  <si>
    <t>WARNICE</t>
  </si>
  <si>
    <t>853-145-73-92</t>
  </si>
  <si>
    <t>74-201</t>
  </si>
  <si>
    <t>Warnice 66</t>
  </si>
  <si>
    <t>warszawski zachodni</t>
  </si>
  <si>
    <t>527-218-53-41</t>
  </si>
  <si>
    <t>ul.Poznańska 129/133</t>
  </si>
  <si>
    <t>WARTA</t>
  </si>
  <si>
    <t>827-213-95-26</t>
  </si>
  <si>
    <t>98-290</t>
  </si>
  <si>
    <t>Rynek im.Wł. St. Reymonta 1</t>
  </si>
  <si>
    <t>WARTA BOLESŁAWIECKA</t>
  </si>
  <si>
    <t>612-163-62-89</t>
  </si>
  <si>
    <t>59-722</t>
  </si>
  <si>
    <t>Warta Bolesławiecka 40c</t>
  </si>
  <si>
    <t>WARTKOWICE</t>
  </si>
  <si>
    <t>828-135-52-35</t>
  </si>
  <si>
    <t>Wartkowice</t>
  </si>
  <si>
    <t>99-220</t>
  </si>
  <si>
    <t>Stary Gostków 3 D</t>
  </si>
  <si>
    <t>WASILKÓW</t>
  </si>
  <si>
    <t>966-210-43-41</t>
  </si>
  <si>
    <t>16-010</t>
  </si>
  <si>
    <t>ul.Białostocka 7</t>
  </si>
  <si>
    <t>WAŚNIÓW</t>
  </si>
  <si>
    <t>661-215-58-89</t>
  </si>
  <si>
    <t>27-425</t>
  </si>
  <si>
    <t>Rynek 24</t>
  </si>
  <si>
    <t>wąbrzeski</t>
  </si>
  <si>
    <t>878-173-62-65</t>
  </si>
  <si>
    <t>ul.Wolności 44</t>
  </si>
  <si>
    <t>878-179-41-85</t>
  </si>
  <si>
    <t>Wąbrzeźno</t>
  </si>
  <si>
    <t>ul.Wolności 18</t>
  </si>
  <si>
    <t>WĄCHOCK</t>
  </si>
  <si>
    <t>664-198-56-59</t>
  </si>
  <si>
    <t>27-215</t>
  </si>
  <si>
    <t>ul.Wielkowiejska 1</t>
  </si>
  <si>
    <t>WĄDROŻE WIELKIE</t>
  </si>
  <si>
    <t>695-140-08-25</t>
  </si>
  <si>
    <t>59-430</t>
  </si>
  <si>
    <t>Wądroże Wielkie 64</t>
  </si>
  <si>
    <t>WĄGROWIEC</t>
  </si>
  <si>
    <t>766-196-84-98</t>
  </si>
  <si>
    <t>62-100</t>
  </si>
  <si>
    <t>ul. Cysterska 22</t>
  </si>
  <si>
    <t>766-197-24-36</t>
  </si>
  <si>
    <t>ul.Kościuszki 15</t>
  </si>
  <si>
    <t>wągrowiecki</t>
  </si>
  <si>
    <t>766-163-94-06</t>
  </si>
  <si>
    <t>WĄPIELSK</t>
  </si>
  <si>
    <t>892-148-26-82</t>
  </si>
  <si>
    <t>87-337</t>
  </si>
  <si>
    <t>Wąpielsk</t>
  </si>
  <si>
    <t>WĄSEWO</t>
  </si>
  <si>
    <t>759-163-09-59</t>
  </si>
  <si>
    <t>ul.Zastawska 13  Wąsewo</t>
  </si>
  <si>
    <t>WĄSOSZ</t>
  </si>
  <si>
    <t>693-194-05-01</t>
  </si>
  <si>
    <t>56-210</t>
  </si>
  <si>
    <t>Pl.Wolności 17</t>
  </si>
  <si>
    <t>719-150-79-42</t>
  </si>
  <si>
    <t>19-222</t>
  </si>
  <si>
    <t>Pl.Rzędziana  8</t>
  </si>
  <si>
    <t>WĄWOLNICA</t>
  </si>
  <si>
    <t>716-268-73-09</t>
  </si>
  <si>
    <t>24-160</t>
  </si>
  <si>
    <t>ul.Lubelska 39</t>
  </si>
  <si>
    <t>WEJHEROWO</t>
  </si>
  <si>
    <t>588-237-58-50</t>
  </si>
  <si>
    <t>84-200</t>
  </si>
  <si>
    <t>Transportowa 1</t>
  </si>
  <si>
    <t>588-100-09-93</t>
  </si>
  <si>
    <t>Plac Jakuba Wejhera 8</t>
  </si>
  <si>
    <t>wejherowski</t>
  </si>
  <si>
    <t>588-183-10-62</t>
  </si>
  <si>
    <t>ul.3 Maja 4</t>
  </si>
  <si>
    <t>WERBKOWICE</t>
  </si>
  <si>
    <t>919-178-31-98</t>
  </si>
  <si>
    <t>Werbkowice</t>
  </si>
  <si>
    <t>22-550</t>
  </si>
  <si>
    <t>ul.Zamojska 1</t>
  </si>
  <si>
    <t>WĘGIERSKA GÓRKA</t>
  </si>
  <si>
    <t>553-251-04-54</t>
  </si>
  <si>
    <t>34-350</t>
  </si>
  <si>
    <t>ul.Zielona 43</t>
  </si>
  <si>
    <t>WĘGLINIEC</t>
  </si>
  <si>
    <t>615-180-86-60</t>
  </si>
  <si>
    <t>59-940</t>
  </si>
  <si>
    <t>ul.Sikorskiego 3</t>
  </si>
  <si>
    <t>WĘGORZEWO</t>
  </si>
  <si>
    <t>845-186-28-19</t>
  </si>
  <si>
    <t>Węgorzewo</t>
  </si>
  <si>
    <t>ul. Zamkowa 3</t>
  </si>
  <si>
    <t>węgorzewski</t>
  </si>
  <si>
    <t>845-186-20-15</t>
  </si>
  <si>
    <t>ul.3-go Maja 17b</t>
  </si>
  <si>
    <t>WĘGORZYNO</t>
  </si>
  <si>
    <t>854-100-16-53</t>
  </si>
  <si>
    <t>73-155</t>
  </si>
  <si>
    <t>węgrowski</t>
  </si>
  <si>
    <t>824-176-52-63</t>
  </si>
  <si>
    <t>ul.Przemysłowa 5</t>
  </si>
  <si>
    <t>824-169-48-82</t>
  </si>
  <si>
    <t>Rynek Mariacki 16</t>
  </si>
  <si>
    <t>WIĄZOWNA</t>
  </si>
  <si>
    <t>532-000-02-34</t>
  </si>
  <si>
    <t>ul.Lubelska 59</t>
  </si>
  <si>
    <t>WIĄZOWNICA</t>
  </si>
  <si>
    <t>792-203-15-67</t>
  </si>
  <si>
    <t>37-522</t>
  </si>
  <si>
    <t>Wiązownica ul. Warszawska 15</t>
  </si>
  <si>
    <t>WIĄZÓW</t>
  </si>
  <si>
    <t>914-122-44-85</t>
  </si>
  <si>
    <t>57-120</t>
  </si>
  <si>
    <t>Pl.Wolności 37</t>
  </si>
  <si>
    <t>WICKO</t>
  </si>
  <si>
    <t>841-160-98-18</t>
  </si>
  <si>
    <t>84-352</t>
  </si>
  <si>
    <t>ul. Słupska 9</t>
  </si>
  <si>
    <t>WIDAWA</t>
  </si>
  <si>
    <t>831-156-93-44</t>
  </si>
  <si>
    <t>98-170</t>
  </si>
  <si>
    <t>Rynek Kościuszki 10</t>
  </si>
  <si>
    <t>WIDUCHOWA</t>
  </si>
  <si>
    <t>858-172-60-84</t>
  </si>
  <si>
    <t>74-120</t>
  </si>
  <si>
    <t>ul.Grunwaldzka 8</t>
  </si>
  <si>
    <t>WIECZFNIA KOŚCIELNA</t>
  </si>
  <si>
    <t>569-176-00-11</t>
  </si>
  <si>
    <t>Wieczfnia Kościelna 48</t>
  </si>
  <si>
    <t>WIELBARK</t>
  </si>
  <si>
    <t>745-144-67-24</t>
  </si>
  <si>
    <t>WIELEŃ</t>
  </si>
  <si>
    <t>763-000-79-06</t>
  </si>
  <si>
    <t>64-730</t>
  </si>
  <si>
    <t>ul.Kościuszki 34</t>
  </si>
  <si>
    <t>WIELGIE</t>
  </si>
  <si>
    <t>466-032-66-61</t>
  </si>
  <si>
    <t>87-603</t>
  </si>
  <si>
    <t>ul.Starowiejska 8</t>
  </si>
  <si>
    <t>WIELGOMŁYNY</t>
  </si>
  <si>
    <t>772-226-07-02</t>
  </si>
  <si>
    <t>97-525</t>
  </si>
  <si>
    <t>WIELICHOWO</t>
  </si>
  <si>
    <t>995-014-93-71</t>
  </si>
  <si>
    <t>64-050</t>
  </si>
  <si>
    <t>wielicki</t>
  </si>
  <si>
    <t>683-174-27-30</t>
  </si>
  <si>
    <t>Wieliczka</t>
  </si>
  <si>
    <t>Rynek Górny 2</t>
  </si>
  <si>
    <t>683-001-14-50</t>
  </si>
  <si>
    <t>ul.Powstania Warszawskiego 1</t>
  </si>
  <si>
    <t>WIELICZKI</t>
  </si>
  <si>
    <t>847-105-44-36</t>
  </si>
  <si>
    <t>19-404</t>
  </si>
  <si>
    <t>ul.Lipowa 53</t>
  </si>
  <si>
    <t>WIELISZEW</t>
  </si>
  <si>
    <t>536-175-82-64</t>
  </si>
  <si>
    <t>ul.Krzysztofa Kamila Baczyńskiego 1</t>
  </si>
  <si>
    <t>WIELKA NIESZAWKA</t>
  </si>
  <si>
    <t>879-259-36-80</t>
  </si>
  <si>
    <t>87-165</t>
  </si>
  <si>
    <t>ul.Toruńska 12</t>
  </si>
  <si>
    <t>WIELKA WIEŚ</t>
  </si>
  <si>
    <t>513-006-62-30</t>
  </si>
  <si>
    <t>SZYCE</t>
  </si>
  <si>
    <t>32-085</t>
  </si>
  <si>
    <t>PLAC WSPÓLNOTY 1</t>
  </si>
  <si>
    <t>WIELKIE OCZY</t>
  </si>
  <si>
    <t>793-150-54-67</t>
  </si>
  <si>
    <t>Wielkie Oczy</t>
  </si>
  <si>
    <t>37-627</t>
  </si>
  <si>
    <t>ul. Leśna 2</t>
  </si>
  <si>
    <t>Wielkopolski Transport Regionalny</t>
  </si>
  <si>
    <t>302100Z</t>
  </si>
  <si>
    <t>783-184-12-95</t>
  </si>
  <si>
    <t>wielkopolskie</t>
  </si>
  <si>
    <t>61-714</t>
  </si>
  <si>
    <t>al.Niepodległości 34</t>
  </si>
  <si>
    <t>WIELOPOLE SKRZYŃSKIE</t>
  </si>
  <si>
    <t>818-158-25-98</t>
  </si>
  <si>
    <t>39-110</t>
  </si>
  <si>
    <t>Wielopole Skrzyńskie 200</t>
  </si>
  <si>
    <t>WIELOWIEŚ</t>
  </si>
  <si>
    <t>969-157-22-34</t>
  </si>
  <si>
    <t>44-187</t>
  </si>
  <si>
    <t>WIELUŃ</t>
  </si>
  <si>
    <t>832-196-10-78</t>
  </si>
  <si>
    <t>98-300</t>
  </si>
  <si>
    <t>Pl.Kazimierza Wielkiego 1</t>
  </si>
  <si>
    <t>wieluński</t>
  </si>
  <si>
    <t>832-179-37-87</t>
  </si>
  <si>
    <t>Pl.Kazimierza Wielkiego 2</t>
  </si>
  <si>
    <t>WIENIAWA</t>
  </si>
  <si>
    <t>601-008-14-34</t>
  </si>
  <si>
    <t>26-432</t>
  </si>
  <si>
    <t>ul.Kochanowskiego 88</t>
  </si>
  <si>
    <t>WIEPRZ</t>
  </si>
  <si>
    <t>551-112-38-41</t>
  </si>
  <si>
    <t>34-122</t>
  </si>
  <si>
    <t>ul. Centralna 5</t>
  </si>
  <si>
    <t>wieruszowski</t>
  </si>
  <si>
    <t>997-014-77-48</t>
  </si>
  <si>
    <t>WIERUSZÓW</t>
  </si>
  <si>
    <t>98-400</t>
  </si>
  <si>
    <t>ul.Rynek 1-7</t>
  </si>
  <si>
    <t>997-013-54-61</t>
  </si>
  <si>
    <t>Wieruszów</t>
  </si>
  <si>
    <t>WIERZBICA</t>
  </si>
  <si>
    <t>948-238-24-81</t>
  </si>
  <si>
    <t>26-680</t>
  </si>
  <si>
    <t>ul.Kościuszki 73</t>
  </si>
  <si>
    <t>563-216-05-22</t>
  </si>
  <si>
    <t>22-150</t>
  </si>
  <si>
    <t>Wierzbica</t>
  </si>
  <si>
    <t>WIERZBINEK</t>
  </si>
  <si>
    <t>666-130-20-95</t>
  </si>
  <si>
    <t>Sadlno</t>
  </si>
  <si>
    <t>62-619</t>
  </si>
  <si>
    <t>Wierzbinek, Plac Powstańców Styczniowych 110</t>
  </si>
  <si>
    <t>WIERZBNO</t>
  </si>
  <si>
    <t>824-127-54-12</t>
  </si>
  <si>
    <t>WIERZBNO 90</t>
  </si>
  <si>
    <t>WIERZCHLAS</t>
  </si>
  <si>
    <t>832-197-92-27</t>
  </si>
  <si>
    <t>98-324</t>
  </si>
  <si>
    <t>WIERZCHOSŁAWICE</t>
  </si>
  <si>
    <t>873-111-17-41</t>
  </si>
  <si>
    <t>33-122</t>
  </si>
  <si>
    <t>Wierzchosławice 550</t>
  </si>
  <si>
    <t>WIERZCHOWO</t>
  </si>
  <si>
    <t>674-134-91-99</t>
  </si>
  <si>
    <t>78-530</t>
  </si>
  <si>
    <t>ul. Długa 29</t>
  </si>
  <si>
    <t>WIETRZYCHOWICE</t>
  </si>
  <si>
    <t>993-065-26-29</t>
  </si>
  <si>
    <t>33-270</t>
  </si>
  <si>
    <t>Wietrzychowice 19</t>
  </si>
  <si>
    <t>WIĘCBORK</t>
  </si>
  <si>
    <t>504-002-58-42</t>
  </si>
  <si>
    <t>89-410</t>
  </si>
  <si>
    <t>ul.Mickiewicza 22</t>
  </si>
  <si>
    <t>WIJEWO</t>
  </si>
  <si>
    <t>697-215-55-61</t>
  </si>
  <si>
    <t>64-150</t>
  </si>
  <si>
    <t>WILAMOWICE</t>
  </si>
  <si>
    <t>937-263-87-55</t>
  </si>
  <si>
    <t>43-330</t>
  </si>
  <si>
    <t>WILCZĘTA</t>
  </si>
  <si>
    <t>582-160-14-47</t>
  </si>
  <si>
    <t>14-405</t>
  </si>
  <si>
    <t>Wilczęta 84</t>
  </si>
  <si>
    <t>WILCZYCE</t>
  </si>
  <si>
    <t>864-179-77-23</t>
  </si>
  <si>
    <t>27-612</t>
  </si>
  <si>
    <t>Wilczyce 174</t>
  </si>
  <si>
    <t>WILCZYN</t>
  </si>
  <si>
    <t>665-274-15-30</t>
  </si>
  <si>
    <t>62-550</t>
  </si>
  <si>
    <t>ul.Strzelińska 12D</t>
  </si>
  <si>
    <t>WILGA</t>
  </si>
  <si>
    <t>WILKOŁAZ</t>
  </si>
  <si>
    <t>715-179-93-58</t>
  </si>
  <si>
    <t>23-212</t>
  </si>
  <si>
    <t>Wilkołaz Pierwszy 9</t>
  </si>
  <si>
    <t>WILKOWICE</t>
  </si>
  <si>
    <t>937-263-24-68</t>
  </si>
  <si>
    <t>43-365</t>
  </si>
  <si>
    <t>ul.Wyzwolenia 25</t>
  </si>
  <si>
    <t>WILKÓW</t>
  </si>
  <si>
    <t>752-135-91-96</t>
  </si>
  <si>
    <t>46-113</t>
  </si>
  <si>
    <t>ul.Wrocławska 11</t>
  </si>
  <si>
    <t>717-180-17-62</t>
  </si>
  <si>
    <t>24-313</t>
  </si>
  <si>
    <t>Wilków 62 A</t>
  </si>
  <si>
    <t>WINNICA</t>
  </si>
  <si>
    <t>568-154-53-40</t>
  </si>
  <si>
    <t>ul.Pułtuska 25</t>
  </si>
  <si>
    <t>WIŃSKO</t>
  </si>
  <si>
    <t>988-017-75-04</t>
  </si>
  <si>
    <t>56-160</t>
  </si>
  <si>
    <t>Pl Wolności 2</t>
  </si>
  <si>
    <t>WISKITKI</t>
  </si>
  <si>
    <t>838-142-64-66</t>
  </si>
  <si>
    <t>96-315</t>
  </si>
  <si>
    <t>WISŁA</t>
  </si>
  <si>
    <t>548-240-56-59</t>
  </si>
  <si>
    <t>43-460</t>
  </si>
  <si>
    <t>Pl.B. Hoffa 3</t>
  </si>
  <si>
    <t>WISZNIA MAŁA</t>
  </si>
  <si>
    <t>915-160-37-64</t>
  </si>
  <si>
    <t>Wisznia Mała</t>
  </si>
  <si>
    <t>55-114</t>
  </si>
  <si>
    <t>ul. Wrocławska 9</t>
  </si>
  <si>
    <t>WISZNICE</t>
  </si>
  <si>
    <t>539-000-35-39</t>
  </si>
  <si>
    <t>21-580</t>
  </si>
  <si>
    <t>ul. Rynek 35</t>
  </si>
  <si>
    <t>WIŚLICA</t>
  </si>
  <si>
    <t>655-138-87-18</t>
  </si>
  <si>
    <t>Wiślica</t>
  </si>
  <si>
    <t>28-160</t>
  </si>
  <si>
    <t>ul.Okopowa 8</t>
  </si>
  <si>
    <t>WIŚNIEW</t>
  </si>
  <si>
    <t>821-240-60-47</t>
  </si>
  <si>
    <t>ul.Siedlecka 13</t>
  </si>
  <si>
    <t>WIŚNIEWO</t>
  </si>
  <si>
    <t>Wiśniewo 86</t>
  </si>
  <si>
    <t>WIŚNIOWA</t>
  </si>
  <si>
    <t>681-138-19-38</t>
  </si>
  <si>
    <t>32-412</t>
  </si>
  <si>
    <t>Wiśniowa 441</t>
  </si>
  <si>
    <t>819-156-50-70</t>
  </si>
  <si>
    <t>Wiśniowa</t>
  </si>
  <si>
    <t>38-124</t>
  </si>
  <si>
    <t>Wiśniowa 150</t>
  </si>
  <si>
    <t>WITKOWO</t>
  </si>
  <si>
    <t>667-105-80-76</t>
  </si>
  <si>
    <t>62-230</t>
  </si>
  <si>
    <t>ul.Gnieźnieńska 1</t>
  </si>
  <si>
    <t>WITNICA</t>
  </si>
  <si>
    <t>599-277-13-11</t>
  </si>
  <si>
    <t>66-460</t>
  </si>
  <si>
    <t>ul. Plac Andrzeja Zabłockiego 6</t>
  </si>
  <si>
    <t>WITONIA</t>
  </si>
  <si>
    <t>775-240-69-78</t>
  </si>
  <si>
    <t>99-335</t>
  </si>
  <si>
    <t>ul.Stefana Starzyńskiego 6A</t>
  </si>
  <si>
    <t>WIZNA</t>
  </si>
  <si>
    <t>718-142-93-01</t>
  </si>
  <si>
    <t>18-430</t>
  </si>
  <si>
    <t>pl. kpt. Władysława Raginisa 35</t>
  </si>
  <si>
    <t>WIŻAJNY</t>
  </si>
  <si>
    <t>844-215-33-19</t>
  </si>
  <si>
    <t>16-407</t>
  </si>
  <si>
    <t>ul.Szkolna 11</t>
  </si>
  <si>
    <t>WLEŃ</t>
  </si>
  <si>
    <t>616-127-63-77</t>
  </si>
  <si>
    <t>59-610</t>
  </si>
  <si>
    <t>Pl.Bohaterów Nysy 7</t>
  </si>
  <si>
    <t>WŁADYSŁAWOWO</t>
  </si>
  <si>
    <t>587-158-44-26</t>
  </si>
  <si>
    <t>84-120</t>
  </si>
  <si>
    <t>ul.Gen.J. Hallera 19</t>
  </si>
  <si>
    <t>WŁADYSŁAWÓW</t>
  </si>
  <si>
    <t>668-185-76-43</t>
  </si>
  <si>
    <t>62-710</t>
  </si>
  <si>
    <t>ul.Rynek 43</t>
  </si>
  <si>
    <t>WŁOCŁAWEK</t>
  </si>
  <si>
    <t>888-287-83-34</t>
  </si>
  <si>
    <t>87-800</t>
  </si>
  <si>
    <t>ul.Królewiecka 7</t>
  </si>
  <si>
    <t>Włocławek</t>
  </si>
  <si>
    <t>888-303-12-55</t>
  </si>
  <si>
    <t>Zielony Rynek 11/13</t>
  </si>
  <si>
    <t>włocławski</t>
  </si>
  <si>
    <t>888-311-57-91</t>
  </si>
  <si>
    <t>ul.Cyganka 28</t>
  </si>
  <si>
    <t>WŁODAWA</t>
  </si>
  <si>
    <t>565-140-99-74</t>
  </si>
  <si>
    <t>Al.J.Piłsudskiego 41</t>
  </si>
  <si>
    <t>565-144-57-40</t>
  </si>
  <si>
    <t>Al.Jana Pawła II 22</t>
  </si>
  <si>
    <t>włodawski</t>
  </si>
  <si>
    <t>565-143-77-52</t>
  </si>
  <si>
    <t>Al.J.Piłsudskiego 24</t>
  </si>
  <si>
    <t>WŁODOWICE</t>
  </si>
  <si>
    <t>577-102-15-57</t>
  </si>
  <si>
    <t>42-421</t>
  </si>
  <si>
    <t>ul.Krakowska 26</t>
  </si>
  <si>
    <t>WŁOSZAKOWICE</t>
  </si>
  <si>
    <t>697-226-61-60</t>
  </si>
  <si>
    <t>64-140</t>
  </si>
  <si>
    <t>ul.Kurpińskiego 29</t>
  </si>
  <si>
    <t>WŁOSZCZOWA</t>
  </si>
  <si>
    <t>609-000-22-17</t>
  </si>
  <si>
    <t>29-100</t>
  </si>
  <si>
    <t>ul. Partyzantów 14</t>
  </si>
  <si>
    <t>włoszczowski</t>
  </si>
  <si>
    <t>656-185-59-37</t>
  </si>
  <si>
    <t>ul.Wiśniowa 10</t>
  </si>
  <si>
    <t>Wodociąg Lisowice</t>
  </si>
  <si>
    <t>020907Z</t>
  </si>
  <si>
    <t>691-196-66-73</t>
  </si>
  <si>
    <t>UL. RYNEK 7</t>
  </si>
  <si>
    <t>WODYNIE</t>
  </si>
  <si>
    <t>ul.Siedlecka 43</t>
  </si>
  <si>
    <t>WODZIERADY</t>
  </si>
  <si>
    <t>831-156-61-10</t>
  </si>
  <si>
    <t>98-105</t>
  </si>
  <si>
    <t>Wodzierady 24</t>
  </si>
  <si>
    <t>WODZISŁAW</t>
  </si>
  <si>
    <t>656-221-59-50</t>
  </si>
  <si>
    <t>28-330</t>
  </si>
  <si>
    <t>ul.Krakowska 6</t>
  </si>
  <si>
    <t>WODZISŁAW ŚLĄSKI</t>
  </si>
  <si>
    <t>44-300</t>
  </si>
  <si>
    <t>ul.Bogumińska 4</t>
  </si>
  <si>
    <t>wodzisławski</t>
  </si>
  <si>
    <t>647-217-52-18</t>
  </si>
  <si>
    <t>ul.Bogumińska 2</t>
  </si>
  <si>
    <t>WOHYŃ</t>
  </si>
  <si>
    <t>538-154-36-38</t>
  </si>
  <si>
    <t>21-310</t>
  </si>
  <si>
    <t>ul.Radzyńska 4</t>
  </si>
  <si>
    <t>WOJASZÓWKA</t>
  </si>
  <si>
    <t>684-236-62-13</t>
  </si>
  <si>
    <t>38-471</t>
  </si>
  <si>
    <t>Wojaszówka 115</t>
  </si>
  <si>
    <t>WOJCIECHOWICE</t>
  </si>
  <si>
    <t>863-154-02-30</t>
  </si>
  <si>
    <t>27-532</t>
  </si>
  <si>
    <t>Wojciechowice 50</t>
  </si>
  <si>
    <t>WOJCIECHÓW</t>
  </si>
  <si>
    <t>713-288-15-09</t>
  </si>
  <si>
    <t>24-204</t>
  </si>
  <si>
    <t>Wojciechów 5</t>
  </si>
  <si>
    <t>WOJCIESZKÓW</t>
  </si>
  <si>
    <t>825-103-65-60</t>
  </si>
  <si>
    <t>21-411</t>
  </si>
  <si>
    <t>ul.Kościelna 38</t>
  </si>
  <si>
    <t>WOJCIESZÓW</t>
  </si>
  <si>
    <t>694-156-60-91</t>
  </si>
  <si>
    <t>Wojcieszów</t>
  </si>
  <si>
    <t>59-550</t>
  </si>
  <si>
    <t>WOJKOWICE</t>
  </si>
  <si>
    <t>625-100-57-42</t>
  </si>
  <si>
    <t>42-580</t>
  </si>
  <si>
    <t>ul.Jana III Sobieskiego 290a</t>
  </si>
  <si>
    <t>WOJNICZ</t>
  </si>
  <si>
    <t>32-830</t>
  </si>
  <si>
    <t>WOJSŁAWICE</t>
  </si>
  <si>
    <t>563-215-83-53</t>
  </si>
  <si>
    <t>22-120</t>
  </si>
  <si>
    <t>ul.Rynek 30</t>
  </si>
  <si>
    <t>WOLA KRZYSZTOPORSKA</t>
  </si>
  <si>
    <t>771-102-92-08</t>
  </si>
  <si>
    <t>Wola Krzysztoporska</t>
  </si>
  <si>
    <t>97-371</t>
  </si>
  <si>
    <t>ul. Kościuszki 5</t>
  </si>
  <si>
    <t>WOLA MYSŁOWSKA</t>
  </si>
  <si>
    <t>825-205-81-09</t>
  </si>
  <si>
    <t>21-426</t>
  </si>
  <si>
    <t>Wola Mysłowska 57</t>
  </si>
  <si>
    <t>WOLA UHRUSKA</t>
  </si>
  <si>
    <t>565-144-67-22</t>
  </si>
  <si>
    <t>22-230</t>
  </si>
  <si>
    <t>WOLANÓW</t>
  </si>
  <si>
    <t>948-239-12-96</t>
  </si>
  <si>
    <t>26-625</t>
  </si>
  <si>
    <t>ul.Radomska 20</t>
  </si>
  <si>
    <t>WOLBÓRZ</t>
  </si>
  <si>
    <t>771-265-76-16</t>
  </si>
  <si>
    <t>97-320</t>
  </si>
  <si>
    <t>PL. JAGIEŁŁY 28</t>
  </si>
  <si>
    <t>WOLBROM</t>
  </si>
  <si>
    <t>637-200-34-23</t>
  </si>
  <si>
    <t>32-340</t>
  </si>
  <si>
    <t>WOLIN</t>
  </si>
  <si>
    <t>986-016-48-52</t>
  </si>
  <si>
    <t>Wolin</t>
  </si>
  <si>
    <t>72-510</t>
  </si>
  <si>
    <t>ul. Zamkowa 23</t>
  </si>
  <si>
    <t>WOLSZTYN</t>
  </si>
  <si>
    <t>64-200</t>
  </si>
  <si>
    <t>wolsztyński</t>
  </si>
  <si>
    <t>ul. 5 Stycznia 5</t>
  </si>
  <si>
    <t>WOŁCZYN</t>
  </si>
  <si>
    <t>751-175-03-49</t>
  </si>
  <si>
    <t>46-250</t>
  </si>
  <si>
    <t>WOŁOMIN</t>
  </si>
  <si>
    <t>125-133-37-22</t>
  </si>
  <si>
    <t>wołomiński</t>
  </si>
  <si>
    <t>125-094-06-09</t>
  </si>
  <si>
    <t>ul.Prądzyńskiego 3</t>
  </si>
  <si>
    <t>wołowski</t>
  </si>
  <si>
    <t>988-021-92-08</t>
  </si>
  <si>
    <t>WOŁÓW</t>
  </si>
  <si>
    <t>56-100</t>
  </si>
  <si>
    <t>pl.Piastowski 2</t>
  </si>
  <si>
    <t>988-017-74-96</t>
  </si>
  <si>
    <t>WOŹNIKI</t>
  </si>
  <si>
    <t>575-100-30-13</t>
  </si>
  <si>
    <t>42-289</t>
  </si>
  <si>
    <t>WÓLKA</t>
  </si>
  <si>
    <t>713-287-29-53</t>
  </si>
  <si>
    <t>Jakubowice Murowane</t>
  </si>
  <si>
    <t>20-258</t>
  </si>
  <si>
    <t>Jakubowice Murowane 8</t>
  </si>
  <si>
    <t>WRĘCZYCA WIELKA</t>
  </si>
  <si>
    <t>574-204-70-28</t>
  </si>
  <si>
    <t>42-130</t>
  </si>
  <si>
    <t>WROCŁAW</t>
  </si>
  <si>
    <t>50-141</t>
  </si>
  <si>
    <t>pl. Nowy Targ 1-8</t>
  </si>
  <si>
    <t>wrocławski</t>
  </si>
  <si>
    <t>897-164-79-61</t>
  </si>
  <si>
    <t>50-440</t>
  </si>
  <si>
    <t>ul.Kościuszki 131</t>
  </si>
  <si>
    <t>WRONKI</t>
  </si>
  <si>
    <t>763-100-20-06</t>
  </si>
  <si>
    <t>64-510</t>
  </si>
  <si>
    <t>ul.Ratuszowa 5</t>
  </si>
  <si>
    <t>WRÓBLEW</t>
  </si>
  <si>
    <t>827-216-27-03</t>
  </si>
  <si>
    <t>98-285</t>
  </si>
  <si>
    <t>Wróblew 15</t>
  </si>
  <si>
    <t>wrzesiński</t>
  </si>
  <si>
    <t>789-148-01-68</t>
  </si>
  <si>
    <t>WRZEŚNIA</t>
  </si>
  <si>
    <t>62-300</t>
  </si>
  <si>
    <t>ul.Chopina 10</t>
  </si>
  <si>
    <t>789-100-13-86</t>
  </si>
  <si>
    <t>WSCHOWA</t>
  </si>
  <si>
    <t>925-193-15-51</t>
  </si>
  <si>
    <t>67-400</t>
  </si>
  <si>
    <t>wschowski</t>
  </si>
  <si>
    <t>925-188-83-70</t>
  </si>
  <si>
    <t>Wschowa</t>
  </si>
  <si>
    <t>Pl. Kosynierów 1c</t>
  </si>
  <si>
    <t>WYDMINY</t>
  </si>
  <si>
    <t>pl. RYNEK 1/1</t>
  </si>
  <si>
    <t>WYMIARKI</t>
  </si>
  <si>
    <t>924-160-13-78</t>
  </si>
  <si>
    <t>68-131</t>
  </si>
  <si>
    <t>ul.Księcia Witolda 5</t>
  </si>
  <si>
    <t>WYRY</t>
  </si>
  <si>
    <t>635-183-22-90</t>
  </si>
  <si>
    <t>43-175</t>
  </si>
  <si>
    <t>ul.Główna 133</t>
  </si>
  <si>
    <t>WYRYKI</t>
  </si>
  <si>
    <t>22-205</t>
  </si>
  <si>
    <t>Wyryki 154</t>
  </si>
  <si>
    <t>WYRZYSK</t>
  </si>
  <si>
    <t>764-260-71-73</t>
  </si>
  <si>
    <t>89-300</t>
  </si>
  <si>
    <t>ul.Bydgoska 29</t>
  </si>
  <si>
    <t>WYSOKA</t>
  </si>
  <si>
    <t>764-261-31-56</t>
  </si>
  <si>
    <t>89-320</t>
  </si>
  <si>
    <t>Plac Powstańców Wielkopolskich  20/21</t>
  </si>
  <si>
    <t>WYSOKIE</t>
  </si>
  <si>
    <t>713-299-13-33</t>
  </si>
  <si>
    <t>23-145</t>
  </si>
  <si>
    <t>WYSOKIE MAZOWIECKIE</t>
  </si>
  <si>
    <t>722-162-03-48</t>
  </si>
  <si>
    <t>18-200</t>
  </si>
  <si>
    <t>ul.Mickiewicza 1a</t>
  </si>
  <si>
    <t>722-159-74-83</t>
  </si>
  <si>
    <t>ul.Ludowa 15</t>
  </si>
  <si>
    <t>wysokomazowiecki</t>
  </si>
  <si>
    <t>722-160-00-38</t>
  </si>
  <si>
    <t>Wysokie Mazowieckie</t>
  </si>
  <si>
    <t>ul. Ludowa 15 A</t>
  </si>
  <si>
    <t>WYSZKI</t>
  </si>
  <si>
    <t>543-206-71-43</t>
  </si>
  <si>
    <t>17-132</t>
  </si>
  <si>
    <t>ul.Piórkowska 2</t>
  </si>
  <si>
    <t>wyszkowski</t>
  </si>
  <si>
    <t>762-188-69-20</t>
  </si>
  <si>
    <t>WYSZKÓW</t>
  </si>
  <si>
    <t>Al.Róż 2</t>
  </si>
  <si>
    <t>Aleja Róż 2</t>
  </si>
  <si>
    <t>WYSZOGRÓD</t>
  </si>
  <si>
    <t>774-321-14-07</t>
  </si>
  <si>
    <t>ul.Rębowska 37</t>
  </si>
  <si>
    <t>WYŚMIERZYCE</t>
  </si>
  <si>
    <t>798-145-76-93</t>
  </si>
  <si>
    <t>26-811</t>
  </si>
  <si>
    <t>ul.A. Mickiewicza 75</t>
  </si>
  <si>
    <t>ZABIERZÓW</t>
  </si>
  <si>
    <t>676-170-64-90</t>
  </si>
  <si>
    <t>32-080</t>
  </si>
  <si>
    <t>ZABŁUDÓW</t>
  </si>
  <si>
    <t>16-060</t>
  </si>
  <si>
    <t>ZABÓR</t>
  </si>
  <si>
    <t>973-035-29-63</t>
  </si>
  <si>
    <t>66-003</t>
  </si>
  <si>
    <t>ul.Lipowa 15</t>
  </si>
  <si>
    <t>ZABRODZIE</t>
  </si>
  <si>
    <t>762-190-10-22</t>
  </si>
  <si>
    <t>ul.Wł.St.Reymonta 51</t>
  </si>
  <si>
    <t>Zabrze</t>
  </si>
  <si>
    <t>648-100-77-79</t>
  </si>
  <si>
    <t>ZABRZE</t>
  </si>
  <si>
    <t>41-800</t>
  </si>
  <si>
    <t>ul.Powstańców  Śląskich 5-7</t>
  </si>
  <si>
    <t>zachodniopomorskie</t>
  </si>
  <si>
    <t>851-287-14-98</t>
  </si>
  <si>
    <t>70-540</t>
  </si>
  <si>
    <t>ul.Korsarzy 34</t>
  </si>
  <si>
    <t>ZADZIM</t>
  </si>
  <si>
    <t>828-110-69-63</t>
  </si>
  <si>
    <t>99-232</t>
  </si>
  <si>
    <t>Zadzim 44</t>
  </si>
  <si>
    <t>ZAGNAŃSK</t>
  </si>
  <si>
    <t>959-167-12-96</t>
  </si>
  <si>
    <t>26-050</t>
  </si>
  <si>
    <t>ul.Spacerowa 8</t>
  </si>
  <si>
    <t>ZAGÓRÓW</t>
  </si>
  <si>
    <t>667-168-86-76</t>
  </si>
  <si>
    <t>Zagórów</t>
  </si>
  <si>
    <t>62-410</t>
  </si>
  <si>
    <t>ZAGÓRZ</t>
  </si>
  <si>
    <t>687-144-41-57</t>
  </si>
  <si>
    <t>38-540</t>
  </si>
  <si>
    <t>ZAGRODNO</t>
  </si>
  <si>
    <t>694-156-61-39</t>
  </si>
  <si>
    <t>59-516</t>
  </si>
  <si>
    <t>Zagrodno 52</t>
  </si>
  <si>
    <t>ZAKLICZYN</t>
  </si>
  <si>
    <t>32-840</t>
  </si>
  <si>
    <t>ZAKLIKÓW</t>
  </si>
  <si>
    <t>865-239-63-24</t>
  </si>
  <si>
    <t>37-470</t>
  </si>
  <si>
    <t>ul.Zachodnia 15</t>
  </si>
  <si>
    <t>736-000-77-98</t>
  </si>
  <si>
    <t>Zakopane</t>
  </si>
  <si>
    <t>Kościuszki 13</t>
  </si>
  <si>
    <t>ZAKROCZYM</t>
  </si>
  <si>
    <t>531-166-46-96</t>
  </si>
  <si>
    <t>ul.Warszawska 7</t>
  </si>
  <si>
    <t>ZAKRZEW</t>
  </si>
  <si>
    <t>796-173-36-35</t>
  </si>
  <si>
    <t>26-652</t>
  </si>
  <si>
    <t>Zakrzew 51</t>
  </si>
  <si>
    <t>713-299-43-20</t>
  </si>
  <si>
    <t>23-155</t>
  </si>
  <si>
    <t>ZAKRZEW 26</t>
  </si>
  <si>
    <t>ZAKRZEWO</t>
  </si>
  <si>
    <t>891-162-20-70</t>
  </si>
  <si>
    <t>87-707</t>
  </si>
  <si>
    <t>Leśna 1</t>
  </si>
  <si>
    <t>767-160-94-18</t>
  </si>
  <si>
    <t>77-424</t>
  </si>
  <si>
    <t>ul.Kujańska 5</t>
  </si>
  <si>
    <t>ZAKRZÓWEK</t>
  </si>
  <si>
    <t>715-177-15-61</t>
  </si>
  <si>
    <t>23-213</t>
  </si>
  <si>
    <t>ul.Żeromskiego 24</t>
  </si>
  <si>
    <t>ZALESIE</t>
  </si>
  <si>
    <t>537-235-47-83</t>
  </si>
  <si>
    <t>21-512</t>
  </si>
  <si>
    <t>ul.Warszawska 34</t>
  </si>
  <si>
    <t>ZALESZANY</t>
  </si>
  <si>
    <t>865-239-39-81</t>
  </si>
  <si>
    <t>37-415</t>
  </si>
  <si>
    <t>ul. Tadeusza Kośćiuszki 16</t>
  </si>
  <si>
    <t>ZALEWO</t>
  </si>
  <si>
    <t>744-000-71-80</t>
  </si>
  <si>
    <t>14-230</t>
  </si>
  <si>
    <t>ul.Częstochowska 8</t>
  </si>
  <si>
    <t>ZAŁUSKI</t>
  </si>
  <si>
    <t>567-178-34-57</t>
  </si>
  <si>
    <t>Załuski 67</t>
  </si>
  <si>
    <t>zambrowski</t>
  </si>
  <si>
    <t>723-143-18-09</t>
  </si>
  <si>
    <t>ZAMBRÓW</t>
  </si>
  <si>
    <t>18-300</t>
  </si>
  <si>
    <t>ul.Fabryczna 3</t>
  </si>
  <si>
    <t>723-162-22-31</t>
  </si>
  <si>
    <t>723-154-72-97</t>
  </si>
  <si>
    <t>zamojski</t>
  </si>
  <si>
    <t>922-294-59-06</t>
  </si>
  <si>
    <t>ZAMOŚĆ</t>
  </si>
  <si>
    <t>22-400</t>
  </si>
  <si>
    <t>ul.Przemysłowa 4</t>
  </si>
  <si>
    <t>Zamość</t>
  </si>
  <si>
    <t>ul.Rynek Wielki 13</t>
  </si>
  <si>
    <t>922-271-76-48</t>
  </si>
  <si>
    <t>ul.Peowiaków 92</t>
  </si>
  <si>
    <t>ZANIEMYŚL</t>
  </si>
  <si>
    <t>786-162-27-64</t>
  </si>
  <si>
    <t>63-020</t>
  </si>
  <si>
    <t>ul.Średzka 9</t>
  </si>
  <si>
    <t>ZAPOLICE</t>
  </si>
  <si>
    <t>829-170-82-96</t>
  </si>
  <si>
    <t>98-161</t>
  </si>
  <si>
    <t>Pl.Strażacki 5</t>
  </si>
  <si>
    <t>ZARĘBY KOŚCIELNE</t>
  </si>
  <si>
    <t>759-162-49-24</t>
  </si>
  <si>
    <t>KOWALSKA 14</t>
  </si>
  <si>
    <t>ZARSZYN</t>
  </si>
  <si>
    <t>687-158-65-90</t>
  </si>
  <si>
    <t>38-530</t>
  </si>
  <si>
    <t>ul. Bieszczadzka 74</t>
  </si>
  <si>
    <t>ZARZECZE</t>
  </si>
  <si>
    <t>37-205</t>
  </si>
  <si>
    <t>ZATOR</t>
  </si>
  <si>
    <t>549-219-74-64</t>
  </si>
  <si>
    <t>32-640</t>
  </si>
  <si>
    <t>Plac Marszałka Józefa Piłsudskiego 1</t>
  </si>
  <si>
    <t>ZATORY</t>
  </si>
  <si>
    <t>568-154-16-32</t>
  </si>
  <si>
    <t>ul.  Jana Pawła II 106</t>
  </si>
  <si>
    <t>ZAWADY</t>
  </si>
  <si>
    <t>966-208-86-36</t>
  </si>
  <si>
    <t>16-075</t>
  </si>
  <si>
    <t>Pl.Wolności 12</t>
  </si>
  <si>
    <t>ZAWADZKIE</t>
  </si>
  <si>
    <t>756-186-07-61</t>
  </si>
  <si>
    <t>47-120</t>
  </si>
  <si>
    <t>ul.Dębowa 13</t>
  </si>
  <si>
    <t>ZAWICHOST</t>
  </si>
  <si>
    <t>864-183-31-98</t>
  </si>
  <si>
    <t>27-630</t>
  </si>
  <si>
    <t>ul.Żeromskiego 50</t>
  </si>
  <si>
    <t>ZAWIDÓW</t>
  </si>
  <si>
    <t>615-180-67-15</t>
  </si>
  <si>
    <t>59-970</t>
  </si>
  <si>
    <t>Pl.Zwycięstwa 21/22</t>
  </si>
  <si>
    <t>ZAWIDZ</t>
  </si>
  <si>
    <t>776-169-88-45</t>
  </si>
  <si>
    <t>ul.Mazowiecka 24</t>
  </si>
  <si>
    <t>zawierciański</t>
  </si>
  <si>
    <t>ZAWIERCIE</t>
  </si>
  <si>
    <t>42-400</t>
  </si>
  <si>
    <t>ul.Sienkiewicza 34</t>
  </si>
  <si>
    <t>649-228-61-97</t>
  </si>
  <si>
    <t>ul.Leśna 2</t>
  </si>
  <si>
    <t>ZAWOJA</t>
  </si>
  <si>
    <t>552-158-85-30</t>
  </si>
  <si>
    <t>34-222</t>
  </si>
  <si>
    <t>Zawoja 1307</t>
  </si>
  <si>
    <t>ZAWONIA</t>
  </si>
  <si>
    <t>915-160-37-87</t>
  </si>
  <si>
    <t>55-106</t>
  </si>
  <si>
    <t>ul.Trzebnicka 11</t>
  </si>
  <si>
    <t>ZĄBKI</t>
  </si>
  <si>
    <t>125-133-22-95</t>
  </si>
  <si>
    <t>ZĄBKOWICE ŚLĄSKIE</t>
  </si>
  <si>
    <t>57-200</t>
  </si>
  <si>
    <t>ul.1 Maja 15</t>
  </si>
  <si>
    <t>ząbkowicki</t>
  </si>
  <si>
    <t>887-162-92-54</t>
  </si>
  <si>
    <t>ul.Sienkiewicza 11</t>
  </si>
  <si>
    <t>ZBĄSZYNEK</t>
  </si>
  <si>
    <t>927-144-34-87</t>
  </si>
  <si>
    <t>66-210</t>
  </si>
  <si>
    <t>ZBĄSZYŃ</t>
  </si>
  <si>
    <t>788-191-76-17</t>
  </si>
  <si>
    <t>64-360</t>
  </si>
  <si>
    <t>ul.Por. Żwirki 1</t>
  </si>
  <si>
    <t>ZBICZNO</t>
  </si>
  <si>
    <t>874-168-36-28</t>
  </si>
  <si>
    <t>87-305</t>
  </si>
  <si>
    <t>ul. Szosa Brodnicka 53</t>
  </si>
  <si>
    <t>ZBLEWO</t>
  </si>
  <si>
    <t>592-120-25-86</t>
  </si>
  <si>
    <t>83-210</t>
  </si>
  <si>
    <t>ZBÓJNA</t>
  </si>
  <si>
    <t>718-202-76-16</t>
  </si>
  <si>
    <t>18-416</t>
  </si>
  <si>
    <t>ul.Łomżyńska 64</t>
  </si>
  <si>
    <t>ZBÓJNO</t>
  </si>
  <si>
    <t>503-004-01-65</t>
  </si>
  <si>
    <t>87-645</t>
  </si>
  <si>
    <t>Zbójno</t>
  </si>
  <si>
    <t>ZBROSŁAWICE</t>
  </si>
  <si>
    <t>645-110-58-85</t>
  </si>
  <si>
    <t>42-674</t>
  </si>
  <si>
    <t>ul.Oświęcimska 2</t>
  </si>
  <si>
    <t>ZBUCZYN</t>
  </si>
  <si>
    <t>821-166-16-13</t>
  </si>
  <si>
    <t>ul.Jana Pawła II 1</t>
  </si>
  <si>
    <t>ZDUNY</t>
  </si>
  <si>
    <t>834-101-76-61</t>
  </si>
  <si>
    <t>Zduny</t>
  </si>
  <si>
    <t>99-440</t>
  </si>
  <si>
    <t>621-169-40-95</t>
  </si>
  <si>
    <t>63-760</t>
  </si>
  <si>
    <t>ZDUŃSKA WOLA</t>
  </si>
  <si>
    <t>829-170-82-73</t>
  </si>
  <si>
    <t>98-220</t>
  </si>
  <si>
    <t>ul.S.Złotnickiego 12</t>
  </si>
  <si>
    <t>829-164-31-31</t>
  </si>
  <si>
    <t>ul.Zielona 30</t>
  </si>
  <si>
    <t>zduńskowolski</t>
  </si>
  <si>
    <t>829-151-93-36</t>
  </si>
  <si>
    <t>ul.Złotnickiego 25</t>
  </si>
  <si>
    <t>ZDZIESZOWICE</t>
  </si>
  <si>
    <t>749-109-39-99</t>
  </si>
  <si>
    <t>Zdzieszowice</t>
  </si>
  <si>
    <t>47-330</t>
  </si>
  <si>
    <t>ul.Bolesława Chrobrego 34</t>
  </si>
  <si>
    <t>ZEBRZYDOWICE</t>
  </si>
  <si>
    <t>548-243-09-01</t>
  </si>
  <si>
    <t>43-410</t>
  </si>
  <si>
    <t>ul. Ks. Antoniego Janusza 6</t>
  </si>
  <si>
    <t>ZELÓW</t>
  </si>
  <si>
    <t>769-205-16-48</t>
  </si>
  <si>
    <t>97-425</t>
  </si>
  <si>
    <t>ul. Żeromskiego 23</t>
  </si>
  <si>
    <t>ZEMBRZYCE</t>
  </si>
  <si>
    <t>552-157-68-05</t>
  </si>
  <si>
    <t>34-210</t>
  </si>
  <si>
    <t>Zembrzyce 540</t>
  </si>
  <si>
    <t>ZĘBOWICE</t>
  </si>
  <si>
    <t>751-134-58-09</t>
  </si>
  <si>
    <t>46-048</t>
  </si>
  <si>
    <t>ul.Murka 2</t>
  </si>
  <si>
    <t>zgierski</t>
  </si>
  <si>
    <t>732-217-00-07</t>
  </si>
  <si>
    <t>ZGIERZ</t>
  </si>
  <si>
    <t>95-100</t>
  </si>
  <si>
    <t>ul.Sadowa 6A</t>
  </si>
  <si>
    <t>732-100-31-70</t>
  </si>
  <si>
    <t>Plac Jana Pawła II 16</t>
  </si>
  <si>
    <t>732-201-15-56</t>
  </si>
  <si>
    <t>ul.Łęczycka 4</t>
  </si>
  <si>
    <t>ZGORZELEC</t>
  </si>
  <si>
    <t>615-180-86-54</t>
  </si>
  <si>
    <t>59-900</t>
  </si>
  <si>
    <t>ul.Kościuszki 70</t>
  </si>
  <si>
    <t>615-003-04-31</t>
  </si>
  <si>
    <t>ul.Domańskiego 7</t>
  </si>
  <si>
    <t>zgorzelecki</t>
  </si>
  <si>
    <t>615-181-11-88</t>
  </si>
  <si>
    <t>ul.Bohaterów II Armii WP 8</t>
  </si>
  <si>
    <t>929-000-53-92</t>
  </si>
  <si>
    <t>ZIELONA GÓRA</t>
  </si>
  <si>
    <t>65-424</t>
  </si>
  <si>
    <t>ul.Podgórna 22</t>
  </si>
  <si>
    <t>ZIELONKA</t>
  </si>
  <si>
    <t>125-133-48-16</t>
  </si>
  <si>
    <t>ZIELONKI</t>
  </si>
  <si>
    <t>513-003-81-62</t>
  </si>
  <si>
    <t>32-087</t>
  </si>
  <si>
    <t>ul.Krakowskie Przedmieście 116</t>
  </si>
  <si>
    <t>zielonogórski</t>
  </si>
  <si>
    <t>ul.Podgórna 5</t>
  </si>
  <si>
    <t>Zielonogórski Związek Powiatowo-Gminny</t>
  </si>
  <si>
    <t>080903Z</t>
  </si>
  <si>
    <t>973-103-32-08</t>
  </si>
  <si>
    <t>Czerwieńsk</t>
  </si>
  <si>
    <t>Ogrodowa 9</t>
  </si>
  <si>
    <t>ZIĘBICE</t>
  </si>
  <si>
    <t>887-163-52-14</t>
  </si>
  <si>
    <t>57-220</t>
  </si>
  <si>
    <t>ul.Przemysłowa 10</t>
  </si>
  <si>
    <t>ZŁAWIEŚ WIELKA</t>
  </si>
  <si>
    <t>879-246-99-51</t>
  </si>
  <si>
    <t>87-134</t>
  </si>
  <si>
    <t>ul.Handlowa 7</t>
  </si>
  <si>
    <t>ZŁOCIENIEC</t>
  </si>
  <si>
    <t>674-100-20-18</t>
  </si>
  <si>
    <t>78-520</t>
  </si>
  <si>
    <t>ul.Stary Rynek 3</t>
  </si>
  <si>
    <t>ZŁOCZEW</t>
  </si>
  <si>
    <t>827-223-44-66</t>
  </si>
  <si>
    <t>98-270</t>
  </si>
  <si>
    <t>ul.Szkolna 16</t>
  </si>
  <si>
    <t>ZŁOTA</t>
  </si>
  <si>
    <t>662-175-00-02</t>
  </si>
  <si>
    <t>28-425</t>
  </si>
  <si>
    <t>ul. Sienkiewicza 79</t>
  </si>
  <si>
    <t>ZŁOTNIKI KUJAWSKIE</t>
  </si>
  <si>
    <t>556-256-19-30</t>
  </si>
  <si>
    <t>88-180</t>
  </si>
  <si>
    <t>ul.Powstańców Wielkopolskich 6</t>
  </si>
  <si>
    <t>ZŁOTORYJA</t>
  </si>
  <si>
    <t>694-156-61-22</t>
  </si>
  <si>
    <t>59-500</t>
  </si>
  <si>
    <t>Al.Miła 4</t>
  </si>
  <si>
    <t>694-156-61-16</t>
  </si>
  <si>
    <t>Złotoryja</t>
  </si>
  <si>
    <t>Plac Orląt Lwowskich 1</t>
  </si>
  <si>
    <t>złotoryjski</t>
  </si>
  <si>
    <t>694-168-23-48</t>
  </si>
  <si>
    <t>pl.Niepodległości 8</t>
  </si>
  <si>
    <t>złotowski</t>
  </si>
  <si>
    <t>767-159-75-89</t>
  </si>
  <si>
    <t>ZŁOTÓW</t>
  </si>
  <si>
    <t>77-400</t>
  </si>
  <si>
    <t>Al.Piasta 32</t>
  </si>
  <si>
    <t>767-000-66-00</t>
  </si>
  <si>
    <t>Al.Piasta 1</t>
  </si>
  <si>
    <t>767-161-06-28</t>
  </si>
  <si>
    <t>ul.Leśna 7</t>
  </si>
  <si>
    <t>ZŁOTY STOK</t>
  </si>
  <si>
    <t>887-163-51-83</t>
  </si>
  <si>
    <t>57-250</t>
  </si>
  <si>
    <t>Rynek 22</t>
  </si>
  <si>
    <t>Zwiazek Gmin KWISA</t>
  </si>
  <si>
    <t>021001Z</t>
  </si>
  <si>
    <t>613-126-24-36</t>
  </si>
  <si>
    <t>Lubań</t>
  </si>
  <si>
    <t>Rynek- Sukiennice 38</t>
  </si>
  <si>
    <t>Zwiazek Gmin Ziemi Hrubieszowskiej w Hrubieszowie</t>
  </si>
  <si>
    <t>060403Z</t>
  </si>
  <si>
    <t>Zwiazek Gmin Ziemi Kozienickiej w Kozienicach</t>
  </si>
  <si>
    <t>140705Z</t>
  </si>
  <si>
    <t>Zwiazek Gmin Ziemi Makowskiej</t>
  </si>
  <si>
    <t>141101Z</t>
  </si>
  <si>
    <t>ul. Stanisława Moniuszki 6</t>
  </si>
  <si>
    <t>Związek Aqua Silesia w Głogówku w likwidacji</t>
  </si>
  <si>
    <t>160504Z</t>
  </si>
  <si>
    <t>749-170-38-02</t>
  </si>
  <si>
    <t>Głogówek</t>
  </si>
  <si>
    <t>Związek Bieszczadzkich Gmin Pogranicza</t>
  </si>
  <si>
    <t>Związek Celowy Gmin</t>
  </si>
  <si>
    <t>086101Z</t>
  </si>
  <si>
    <t>599-261-94-83</t>
  </si>
  <si>
    <t>Gorzów Wlkp.</t>
  </si>
  <si>
    <t>ul.Sikorskiego 3-4</t>
  </si>
  <si>
    <t>Związek Celowy Powiatowo-Gminny „Jedź z nami”</t>
  </si>
  <si>
    <t>161105Z</t>
  </si>
  <si>
    <t>756-197-98-41</t>
  </si>
  <si>
    <t>ul. Jordanowska 2</t>
  </si>
  <si>
    <t>Związek Celowy Powiatów Województwa Zachodniopomorskiego</t>
  </si>
  <si>
    <t>320801Z</t>
  </si>
  <si>
    <t>671-168-57-68</t>
  </si>
  <si>
    <t>Szczecinek</t>
  </si>
  <si>
    <t>Związek Gmin - Międzygminny Ośrodek Opiekuńczy</t>
  </si>
  <si>
    <t>041408Z</t>
  </si>
  <si>
    <t>559-204-03-48</t>
  </si>
  <si>
    <t>Pruszcz</t>
  </si>
  <si>
    <t>ul. Łowińska 9</t>
  </si>
  <si>
    <t>Związek Gmin "Barcja"</t>
  </si>
  <si>
    <t>Pl. M. J. Piłsudskiego 1</t>
  </si>
  <si>
    <t>Związek Gmin "Bledzew-Przytoczna-Skwierzyna"</t>
  </si>
  <si>
    <t>080305Z</t>
  </si>
  <si>
    <t>Związek Gmin "Bychowo"</t>
  </si>
  <si>
    <t>022002Z</t>
  </si>
  <si>
    <t>915-134-10-34</t>
  </si>
  <si>
    <t>Prusice</t>
  </si>
  <si>
    <t xml:space="preserve">Kolejowa 30 </t>
  </si>
  <si>
    <t>Związek Gmin "Czyste środowisko" w Wasilkowie</t>
  </si>
  <si>
    <t>200213Z</t>
  </si>
  <si>
    <t>966-161-30-46</t>
  </si>
  <si>
    <t>Wasilków</t>
  </si>
  <si>
    <t>ul. Białostocka 7</t>
  </si>
  <si>
    <t>Związek Gmin "EKOWOD"</t>
  </si>
  <si>
    <t>280901Z</t>
  </si>
  <si>
    <t>743-158-56-12</t>
  </si>
  <si>
    <t>Lidzbark Warmiński</t>
  </si>
  <si>
    <t>ul. Olsztyńska 10D</t>
  </si>
  <si>
    <t>Związek Gmin "IZTAR"</t>
  </si>
  <si>
    <t>160911Z</t>
  </si>
  <si>
    <t>Związek Gmin "Jeziorak"</t>
  </si>
  <si>
    <t>280701Z</t>
  </si>
  <si>
    <t>ul. Sienkiewicza 32</t>
  </si>
  <si>
    <t>Związek Gmin "Krajna"</t>
  </si>
  <si>
    <t>303101Z</t>
  </si>
  <si>
    <t>Złotów</t>
  </si>
  <si>
    <t>ul. Wawrzyniaka 4A</t>
  </si>
  <si>
    <t>Związek Gmin "Park Inwestycyjny Malbork-Sztum" w Malborku</t>
  </si>
  <si>
    <t>220904Z</t>
  </si>
  <si>
    <t>Związek Gmin "Podkarpacka Komunikacja Samochodowa"</t>
  </si>
  <si>
    <t>181613Z</t>
  </si>
  <si>
    <t>517-028-37-49</t>
  </si>
  <si>
    <t>ul. Wyzwolenia 6</t>
  </si>
  <si>
    <t>Związek Gmin "Podradomska Komunikacja Samochodowa"</t>
  </si>
  <si>
    <t>146301Z</t>
  </si>
  <si>
    <t>948-259-49-12</t>
  </si>
  <si>
    <t>ul. 1905 Roku 47</t>
  </si>
  <si>
    <t>Związek Gmin "PROKADO"</t>
  </si>
  <si>
    <t>160910Z</t>
  </si>
  <si>
    <t>Prószków</t>
  </si>
  <si>
    <t>ul. Kościuszki 23</t>
  </si>
  <si>
    <t>Związek Gmin "Radomka"</t>
  </si>
  <si>
    <t>142509Z</t>
  </si>
  <si>
    <t>798-130-05-20</t>
  </si>
  <si>
    <t>Przytyk</t>
  </si>
  <si>
    <t>ul. Zachęta 57</t>
  </si>
  <si>
    <t>Związek Gmin "Wspólny Telefon"</t>
  </si>
  <si>
    <t>301012Z</t>
  </si>
  <si>
    <t>Związek Gmin „Pisa-Narew”</t>
  </si>
  <si>
    <t>281603Z</t>
  </si>
  <si>
    <t>849-158-33-33</t>
  </si>
  <si>
    <t>Pisz</t>
  </si>
  <si>
    <t>ul. Gustawa Gizewiusza 5</t>
  </si>
  <si>
    <t>Związek Gmin Bieszczadzkich</t>
  </si>
  <si>
    <t>180104Z</t>
  </si>
  <si>
    <t>Związek Gmin Bolesław i Mędrzechów z siedzibą w Mędrzechowie</t>
  </si>
  <si>
    <t>120401Z</t>
  </si>
  <si>
    <t>871-148-37-70</t>
  </si>
  <si>
    <t>Mędrzechów</t>
  </si>
  <si>
    <t>Związek Gmin do Spraw Wodociągów i Kanalizacji w Dąbrowie Tarnowskiej</t>
  </si>
  <si>
    <t>120402Z</t>
  </si>
  <si>
    <t>871-176-50-72</t>
  </si>
  <si>
    <t>Dąbrowa Tarnowska</t>
  </si>
  <si>
    <t>Związek Gmin Doliny Wielopolki i Tuszymki</t>
  </si>
  <si>
    <t>181503Z</t>
  </si>
  <si>
    <t>Ropczyce</t>
  </si>
  <si>
    <t>ul. Kriesego 1</t>
  </si>
  <si>
    <t>Związek Gmin Dolnego Dorzecza Rzeki Raby</t>
  </si>
  <si>
    <t>120101Z</t>
  </si>
  <si>
    <t>868-148-40-83</t>
  </si>
  <si>
    <t>Związek Gmin Dolnego Sanu w Stalowej Woli</t>
  </si>
  <si>
    <t>181801Z</t>
  </si>
  <si>
    <t>Związek Gmin Dolnej Odry z siedzibą w Chojnie</t>
  </si>
  <si>
    <t>320604Z</t>
  </si>
  <si>
    <t>858-173-86-21</t>
  </si>
  <si>
    <t>Chojna</t>
  </si>
  <si>
    <t>ul. Narciarska 57</t>
  </si>
  <si>
    <t>Związek Gmin Dorzecza Brdy</t>
  </si>
  <si>
    <t>046101Z</t>
  </si>
  <si>
    <t>Związek Gmin Dorzecza Górnej Raby i Krakowa</t>
  </si>
  <si>
    <t>120903Z</t>
  </si>
  <si>
    <t>681-123-67-80</t>
  </si>
  <si>
    <t xml:space="preserve">Mszana Dolna </t>
  </si>
  <si>
    <t xml:space="preserve">ul.Krakowska 27E </t>
  </si>
  <si>
    <t>Związek Gmin Dorzecza Górnej Skawy - Świnna Poręba</t>
  </si>
  <si>
    <t>121502Z</t>
  </si>
  <si>
    <t>Sucha Beskidzak</t>
  </si>
  <si>
    <t>ul. Wadowicka 4a</t>
  </si>
  <si>
    <t>Związek Gmin Dorzecza Łęgu w Gorzycach</t>
  </si>
  <si>
    <t>182002Z</t>
  </si>
  <si>
    <t>Związek Gmin Dorzecza Rzeki Troi</t>
  </si>
  <si>
    <t>160204Z</t>
  </si>
  <si>
    <t>748-153-53-78</t>
  </si>
  <si>
    <t>Kietrz</t>
  </si>
  <si>
    <t>ul. 3 Maja 1</t>
  </si>
  <si>
    <t>Związek Gmin Dorzecza Wideł Rzek Dunajec i Poprad w Rytrze</t>
  </si>
  <si>
    <t>121015Z</t>
  </si>
  <si>
    <t>Związek Gmin Dorzecza Wisłoki</t>
  </si>
  <si>
    <t>180501Z</t>
  </si>
  <si>
    <t>Związek Gmin Fortecznych Twierdzy Przemyśl</t>
  </si>
  <si>
    <t>181308Z</t>
  </si>
  <si>
    <t>795-244-93-72</t>
  </si>
  <si>
    <t>Przemysl</t>
  </si>
  <si>
    <t>35-700</t>
  </si>
  <si>
    <t>ul. Tadeusza Kosciuszki 7</t>
  </si>
  <si>
    <t>Związek Gmin Gorzowskich</t>
  </si>
  <si>
    <t>Związek Gmin Gór Świętokrzyskich</t>
  </si>
  <si>
    <t>260402Z</t>
  </si>
  <si>
    <t>664-177-24-03</t>
  </si>
  <si>
    <t>Bieliny</t>
  </si>
  <si>
    <t>ul. Partyzantów 17</t>
  </si>
  <si>
    <t>Związek Gmin Gubin w Gubinie</t>
  </si>
  <si>
    <t>080201Z</t>
  </si>
  <si>
    <t>Związek Gmin i Powiatów Kanału Elbląskiego i Pojezierza Iławskiego</t>
  </si>
  <si>
    <t>281501Z</t>
  </si>
  <si>
    <t>ul. A.Mickiewicza 24</t>
  </si>
  <si>
    <t>Związek Gmin Ińskiego Parku Krajobrazowego</t>
  </si>
  <si>
    <t>321805Z</t>
  </si>
  <si>
    <t>Związek Gmin Jeziora Rożnowskiego</t>
  </si>
  <si>
    <t>121003Z</t>
  </si>
  <si>
    <t>734-102-59-73</t>
  </si>
  <si>
    <t xml:space="preserve">Gródek nad Dunajcem </t>
  </si>
  <si>
    <t>Gródek nad Dunjacem 54</t>
  </si>
  <si>
    <t>Związek Gmin Karkonoskich</t>
  </si>
  <si>
    <t>026101Z</t>
  </si>
  <si>
    <t>611-100-31-63</t>
  </si>
  <si>
    <t>Mysłakowice</t>
  </si>
  <si>
    <t>ul. Robotnicza 6</t>
  </si>
  <si>
    <t>Związek Gmin Kcynia, Nakło, Szubin</t>
  </si>
  <si>
    <t>041003Z</t>
  </si>
  <si>
    <t>558-154-59-03</t>
  </si>
  <si>
    <t>Nakło</t>
  </si>
  <si>
    <t>Młyńska 22</t>
  </si>
  <si>
    <t>Związek Gmin Krynicko-Popradzkich</t>
  </si>
  <si>
    <t>121013Z</t>
  </si>
  <si>
    <t>734-327-28-13</t>
  </si>
  <si>
    <t>Muszyna</t>
  </si>
  <si>
    <t>Związek Gmin Kumiałka - Biebrza</t>
  </si>
  <si>
    <t>201103Z</t>
  </si>
  <si>
    <t>545-116-90-57</t>
  </si>
  <si>
    <t>Korycin</t>
  </si>
  <si>
    <t>ul. Knyszyńska 2a</t>
  </si>
  <si>
    <t>Związek Gmin Mazurskich "Jurand"</t>
  </si>
  <si>
    <t>281701Z</t>
  </si>
  <si>
    <t>Związek Gmin Miasteckich</t>
  </si>
  <si>
    <t>220106Z</t>
  </si>
  <si>
    <t>Związek Gmin Nad Iłżanką</t>
  </si>
  <si>
    <t>142503Z</t>
  </si>
  <si>
    <t>796-214-67-33</t>
  </si>
  <si>
    <t>Iłża</t>
  </si>
  <si>
    <t>Związek Gmin Nadnerzańskich</t>
  </si>
  <si>
    <t>101103Z</t>
  </si>
  <si>
    <t>Związek Gmin Nadobrzańskich</t>
  </si>
  <si>
    <t>300401Z</t>
  </si>
  <si>
    <t>696-167-77-35</t>
  </si>
  <si>
    <t>Zbąszyń</t>
  </si>
  <si>
    <t>ul. Żwirki 1</t>
  </si>
  <si>
    <t>Związek Gmin Powiatu Dzierżoniowskiego "ZGPD-7" w Dzierżoniowie</t>
  </si>
  <si>
    <t>020205Z</t>
  </si>
  <si>
    <t>882-192-29-57</t>
  </si>
  <si>
    <t>Dzierżoniów</t>
  </si>
  <si>
    <t xml:space="preserve">ul. Świdnicka 38, 58-200 Dzierżoniów </t>
  </si>
  <si>
    <t>Związek Gmin Powiatu Kieleckiego w Zlewni Górnej Nidy w Morawicy</t>
  </si>
  <si>
    <t>260412Z</t>
  </si>
  <si>
    <t>657-250-79-15</t>
  </si>
  <si>
    <t>Morawica</t>
  </si>
  <si>
    <t>ul. Kielecka 38</t>
  </si>
  <si>
    <t>Związek Gmin Powiatu Radomszczańskiego w Gidlach</t>
  </si>
  <si>
    <t>101203Z</t>
  </si>
  <si>
    <t>Związek Gmin Powidzkiego Parku Krajobrazowego w Powidzu</t>
  </si>
  <si>
    <t>302305Z</t>
  </si>
  <si>
    <t>Związek Gmin Regionu Kutnowskiego</t>
  </si>
  <si>
    <t>100201Z</t>
  </si>
  <si>
    <t>Kutno</t>
  </si>
  <si>
    <t>ul. Wojska Polskiego 10A</t>
  </si>
  <si>
    <t>Związek Gmin Regionu Ostródzko-Iławskiego "Czyste Środowisko"</t>
  </si>
  <si>
    <t>741-150-89-04</t>
  </si>
  <si>
    <t>ul. Stefana Czarnieckiego 28</t>
  </si>
  <si>
    <t>Związek Gmin Regionu Płockiego</t>
  </si>
  <si>
    <t>146201Z</t>
  </si>
  <si>
    <t>Związek Gmin Regionu Poddębickiego</t>
  </si>
  <si>
    <t>828-132-79-31</t>
  </si>
  <si>
    <t>Poddębice</t>
  </si>
  <si>
    <t>ul. Łódzka 17/21</t>
  </si>
  <si>
    <t>Związek Gmin Regionu Puszczy Białowieskiej</t>
  </si>
  <si>
    <t>200301Z</t>
  </si>
  <si>
    <t>ul. Mickiewicza 46</t>
  </si>
  <si>
    <t>Związek Gmin Regionu Słupeckiego</t>
  </si>
  <si>
    <t>302301Z</t>
  </si>
  <si>
    <t>667-166-14-01</t>
  </si>
  <si>
    <t>Słupca</t>
  </si>
  <si>
    <t>Związek Gmin Rypińskich w Rypinie</t>
  </si>
  <si>
    <t>041201Z</t>
  </si>
  <si>
    <t>Związek Gmin Śląska Opolskiego</t>
  </si>
  <si>
    <t>ul. Piastowska 17</t>
  </si>
  <si>
    <t>Związek Gmin Śnieżnickich</t>
  </si>
  <si>
    <t>020806Z</t>
  </si>
  <si>
    <t>881-135-28-14</t>
  </si>
  <si>
    <t>Bystrzyca Kłodzka</t>
  </si>
  <si>
    <t>Mały Rynek 2/1</t>
  </si>
  <si>
    <t>Związek Gmin Trzebiatów - Rewal w Trzebiatowie</t>
  </si>
  <si>
    <t>320508Z</t>
  </si>
  <si>
    <t>Związek Gmin Turystycznych Pogórza Dynowskiego</t>
  </si>
  <si>
    <t>181601Z</t>
  </si>
  <si>
    <t>Związek Gmin Warmińsko-Mazurskich</t>
  </si>
  <si>
    <t>286201Z</t>
  </si>
  <si>
    <t>Związek Gmin Wierzyca</t>
  </si>
  <si>
    <t>592-226-01-72</t>
  </si>
  <si>
    <t>ul. gen.Władysława Sikorskiego 18</t>
  </si>
  <si>
    <t>Związek Gmin Wód Granicznych Rzeki Czarna Orawa z siedzibą w Jabłonce</t>
  </si>
  <si>
    <t>121105Z</t>
  </si>
  <si>
    <t>Związek Gmin Wyspy Wolin</t>
  </si>
  <si>
    <t>320704Z</t>
  </si>
  <si>
    <t>855-000-41-77</t>
  </si>
  <si>
    <t>ul. Świerczewskiego 4a</t>
  </si>
  <si>
    <t>Związek Gmin Zagłębia Miedziowego</t>
  </si>
  <si>
    <t>021604Z</t>
  </si>
  <si>
    <t>692-112-09-43</t>
  </si>
  <si>
    <t>Polkowice</t>
  </si>
  <si>
    <t>Mała 1</t>
  </si>
  <si>
    <t>Związek Gmin Zalewu Zegrzyńskiego z siedzibą w Legionowie</t>
  </si>
  <si>
    <t>140801Z</t>
  </si>
  <si>
    <t>536-176-52-87</t>
  </si>
  <si>
    <t>Legionowo</t>
  </si>
  <si>
    <t>ul. Sikorskiego 11</t>
  </si>
  <si>
    <t>Związek Gmin Ziemi Gorlickiej</t>
  </si>
  <si>
    <t>120501Z</t>
  </si>
  <si>
    <t>Gorlice</t>
  </si>
  <si>
    <t>Gorlice, ul.Jagiełły 10</t>
  </si>
  <si>
    <t>Związek Gmin Ziemi Kujawskiej</t>
  </si>
  <si>
    <t>040101Z</t>
  </si>
  <si>
    <t>Związek Gmin Ziemi Lubaczowskiej</t>
  </si>
  <si>
    <t>180901Z</t>
  </si>
  <si>
    <t>Związek Gmin Ziemi Przeworskiej w Przeworsku</t>
  </si>
  <si>
    <t>181406Z</t>
  </si>
  <si>
    <t>Związek Gmin Ziemi Wieluńskiej</t>
  </si>
  <si>
    <t>101709Z</t>
  </si>
  <si>
    <t>Związek Gmin Ziemi Włoszczowskiej</t>
  </si>
  <si>
    <t>261306Z</t>
  </si>
  <si>
    <t>656-207-88-03</t>
  </si>
  <si>
    <t xml:space="preserve">Włoszczowa </t>
  </si>
  <si>
    <t>Związek Gmin Ziemi Zgorzeleckiej</t>
  </si>
  <si>
    <t>022502Z</t>
  </si>
  <si>
    <t>Zgorzelec</t>
  </si>
  <si>
    <t>ul. Domańskiego 6</t>
  </si>
  <si>
    <t>Związek Gmin Zlewni Jeziora Miedwie w Stargardzie Szczecińskim</t>
  </si>
  <si>
    <t>321410Z</t>
  </si>
  <si>
    <t>Związek Gmin Zlewni Rzeki Biała z siedzibą w Gromniku</t>
  </si>
  <si>
    <t>121602Z</t>
  </si>
  <si>
    <t>Związek Gmin Zlewni Rzeki Bystrzycy</t>
  </si>
  <si>
    <t>021901Z</t>
  </si>
  <si>
    <t>Związek Komunalny</t>
  </si>
  <si>
    <t>180301Z</t>
  </si>
  <si>
    <t xml:space="preserve">Związek Komunalny "Biebrza" </t>
  </si>
  <si>
    <t>200803Z</t>
  </si>
  <si>
    <t>Jaświły</t>
  </si>
  <si>
    <t>Zabiele 37</t>
  </si>
  <si>
    <t>Związek Komunalny "Komunikacja Międzygminna" w Chrzanowie</t>
  </si>
  <si>
    <t>120303Z</t>
  </si>
  <si>
    <t>632-000-94-02</t>
  </si>
  <si>
    <t>Chrzanów</t>
  </si>
  <si>
    <t>Al. Henryka 20</t>
  </si>
  <si>
    <t>Związek Komunalny "Nieskażone Środowisko"</t>
  </si>
  <si>
    <t>141002Z</t>
  </si>
  <si>
    <t>496-006-24-62</t>
  </si>
  <si>
    <t>Łosice</t>
  </si>
  <si>
    <t>ul. Ekologiczna 5</t>
  </si>
  <si>
    <t>Związek Komunalny "Paprotnia"</t>
  </si>
  <si>
    <t>142606Z</t>
  </si>
  <si>
    <t>821-214-31-74</t>
  </si>
  <si>
    <t>Paprotnia</t>
  </si>
  <si>
    <t>ul. Jana Pawła II 20</t>
  </si>
  <si>
    <t>Związek Komunalny "Pasmo"</t>
  </si>
  <si>
    <t>060303Z</t>
  </si>
  <si>
    <t>Związek Komunalny d/s Ekologii w Żywcu</t>
  </si>
  <si>
    <t>241701Z</t>
  </si>
  <si>
    <t>Związek Komunalny do Eksploatacji Sieci Centralnego Wodociągu Żuławskiego</t>
  </si>
  <si>
    <t>220908Z</t>
  </si>
  <si>
    <t>Związek Komunalny Gmin "Czyste Miasto, Czysta Gmina"</t>
  </si>
  <si>
    <t>306101Z</t>
  </si>
  <si>
    <t>Związek Komunalny Gmin "Komunikacja Międzygminna"</t>
  </si>
  <si>
    <t>121205Z</t>
  </si>
  <si>
    <t>637-180-73-90</t>
  </si>
  <si>
    <t>olkusz</t>
  </si>
  <si>
    <t>Al. 1000-lecia 2c</t>
  </si>
  <si>
    <t>Związek Komunalny Gmin "Novelty"</t>
  </si>
  <si>
    <t>141406Z</t>
  </si>
  <si>
    <t>Związek Komunalny Gmin d/s Wodociągów i Kanalizacji w Częstochowie</t>
  </si>
  <si>
    <t>246401Z</t>
  </si>
  <si>
    <t>42-202</t>
  </si>
  <si>
    <t>ul. Jaskrowska 14/20</t>
  </si>
  <si>
    <t>Związek Komunalny Gmin do Spraw Wodociągów i Kanalizacji - Brzesko</t>
  </si>
  <si>
    <t>120202Z</t>
  </si>
  <si>
    <t>869-163-11-89</t>
  </si>
  <si>
    <t>Brzesko</t>
  </si>
  <si>
    <t>Solskiego 13</t>
  </si>
  <si>
    <t>Związek Komunalny Gmin Nadpilicznych</t>
  </si>
  <si>
    <t>101601Z</t>
  </si>
  <si>
    <t>Związek Komunalny Gmin Powiatu Chełmińskiego</t>
  </si>
  <si>
    <t>040406Z</t>
  </si>
  <si>
    <t>875-155-52-86</t>
  </si>
  <si>
    <t>Stolno</t>
  </si>
  <si>
    <t>Stolno 105</t>
  </si>
  <si>
    <t>Związek Komunalny Gmin Powiatu Radzyńskiego w Radzyniu Podlaskim</t>
  </si>
  <si>
    <t>061500Z</t>
  </si>
  <si>
    <t>538-169-52-94</t>
  </si>
  <si>
    <t>Biała 185 B</t>
  </si>
  <si>
    <t>Związek Komunalny Gmin w Bełchatowie</t>
  </si>
  <si>
    <t>100104Z</t>
  </si>
  <si>
    <t>Kleszczów</t>
  </si>
  <si>
    <t xml:space="preserve">Kleszczów ul. Główna 47 </t>
  </si>
  <si>
    <t>Związek Komunalny Gmin w Bełżycach</t>
  </si>
  <si>
    <t>060901Z</t>
  </si>
  <si>
    <t>717-125-45-96</t>
  </si>
  <si>
    <t>24-200 Bełżyce ul. Przemysłowa 48a</t>
  </si>
  <si>
    <t>Związek Komunalny Gmin Wieprz, Zator i Babice d/s Budowy Oczyszczalni Ścieków i Kolektorów</t>
  </si>
  <si>
    <t>121309Z</t>
  </si>
  <si>
    <t>Związek Komunalny Gmin Ziemi Lubartowskiej</t>
  </si>
  <si>
    <t>714-188-86-46</t>
  </si>
  <si>
    <t>ul. Rynek II 6</t>
  </si>
  <si>
    <t>Związek Komunalny Wodociągów i Kanalizacji</t>
  </si>
  <si>
    <t>657-038-65-54</t>
  </si>
  <si>
    <t>25-701</t>
  </si>
  <si>
    <t>ul. Krakowska 64</t>
  </si>
  <si>
    <t>Związek Komunalnym Gmin – Oczyszczalnia Ścieków Ożarowice</t>
  </si>
  <si>
    <t>241306Z</t>
  </si>
  <si>
    <t>625-245-15-38</t>
  </si>
  <si>
    <t>Ożarowice</t>
  </si>
  <si>
    <t>ul. Tarnogórska 67</t>
  </si>
  <si>
    <t>Związek Miast i Gmin Dorzecza Parsęty</t>
  </si>
  <si>
    <t>320103Z</t>
  </si>
  <si>
    <t>Związek Miast i Gmin Zlewni Wdy</t>
  </si>
  <si>
    <t>221301Z</t>
  </si>
  <si>
    <t>Związek Miast i Gmin Źródła Rzeki Prosny w Praszce</t>
  </si>
  <si>
    <t>160804Z</t>
  </si>
  <si>
    <t>Związek Miasta i Gminy Lubartów</t>
  </si>
  <si>
    <t>060807Z</t>
  </si>
  <si>
    <t>714-184-36-90</t>
  </si>
  <si>
    <t>ul. Jana Pawła II 12</t>
  </si>
  <si>
    <t>Związek Miądzygminny Wodociągów i Kanalizacji Wiejskich</t>
  </si>
  <si>
    <t>080411Z</t>
  </si>
  <si>
    <t>697-001-12-89</t>
  </si>
  <si>
    <t>ul. Nowopolna 5</t>
  </si>
  <si>
    <t xml:space="preserve">Związek Międzygminny "Bóbr" </t>
  </si>
  <si>
    <t>020101Z</t>
  </si>
  <si>
    <t>612-181-79-38</t>
  </si>
  <si>
    <t>ul. Łasicka 17/14</t>
  </si>
  <si>
    <t>Związek Międzygminny "Bzura" z siedzibą w Łowiczu</t>
  </si>
  <si>
    <t>100501Z</t>
  </si>
  <si>
    <t>834-186-01-85</t>
  </si>
  <si>
    <t>ul. Pijarska 1/9</t>
  </si>
  <si>
    <t>Związek Międzygminny "Centrum Zagospodarowania Odpadów - SELEKT"</t>
  </si>
  <si>
    <t>301102Z</t>
  </si>
  <si>
    <t>698-171-62-72</t>
  </si>
  <si>
    <t>Czempiń</t>
  </si>
  <si>
    <t>ul. Kościańskie Przedmieście 2B</t>
  </si>
  <si>
    <t>Związek Międzygminny "Czysty Region"</t>
  </si>
  <si>
    <t>160301Z</t>
  </si>
  <si>
    <t>749-204-59-56</t>
  </si>
  <si>
    <t>Kędzierzyn-Koźle</t>
  </si>
  <si>
    <t>47-225</t>
  </si>
  <si>
    <t>ul. Szkolna 15</t>
  </si>
  <si>
    <t>Związek Międzygminny "Edukacyjny Związek Międzygminny Gostkowo - Niepart"</t>
  </si>
  <si>
    <t>300403Z</t>
  </si>
  <si>
    <t>696-185-46-28</t>
  </si>
  <si>
    <t>Krobia</t>
  </si>
  <si>
    <t>Niepart 45</t>
  </si>
  <si>
    <t>Związek Międzygminny "EKO SIÓDEMKA"</t>
  </si>
  <si>
    <t>301204Z</t>
  </si>
  <si>
    <t>621-181-22-06</t>
  </si>
  <si>
    <t>Krotoszyn</t>
  </si>
  <si>
    <t>ul. Kołłątaja 7</t>
  </si>
  <si>
    <t>Związek Międzygminny "Ekologia"</t>
  </si>
  <si>
    <t>260202Z</t>
  </si>
  <si>
    <t>656-198-68-69</t>
  </si>
  <si>
    <t>Jędrzejów</t>
  </si>
  <si>
    <t>ul. Reymonta 12</t>
  </si>
  <si>
    <t>Związek Międzygminny "Gospodarka Komunalna w Ełku</t>
  </si>
  <si>
    <t>280502Z</t>
  </si>
  <si>
    <t>848-171-96-47</t>
  </si>
  <si>
    <t>Ełk</t>
  </si>
  <si>
    <t xml:space="preserve"> ul. Piłsudskiego 10</t>
  </si>
  <si>
    <t>Związek Międzygminny "Gospodarka Komunalna"</t>
  </si>
  <si>
    <t>ul. Piłsudskiego 4</t>
  </si>
  <si>
    <t>Związek Międzygminny "Gospodarka Odpadami Aglomeracji Poznańskiej" w likwidacji</t>
  </si>
  <si>
    <t>306400Z</t>
  </si>
  <si>
    <t>781-187-93-66</t>
  </si>
  <si>
    <t>61-119</t>
  </si>
  <si>
    <t>ul. św. Michała 43</t>
  </si>
  <si>
    <t>Związek Międzygminny "Kampinos" w Kampinosie</t>
  </si>
  <si>
    <t>143203Z</t>
  </si>
  <si>
    <t>Kampinos</t>
  </si>
  <si>
    <t xml:space="preserve"> ul.Niepokalanowska  3</t>
  </si>
  <si>
    <t>Związek Międzygminny "Mazowsze Zachodnie"</t>
  </si>
  <si>
    <t>143802Z</t>
  </si>
  <si>
    <t>838-172-77-42</t>
  </si>
  <si>
    <t>Mszczonów</t>
  </si>
  <si>
    <t>ul. Grójecka 45</t>
  </si>
  <si>
    <t>Związek Międzygminny "Nida 2000"</t>
  </si>
  <si>
    <t>260105Z</t>
  </si>
  <si>
    <t>655-120-07-49</t>
  </si>
  <si>
    <t>Solec Zdrój</t>
  </si>
  <si>
    <t>ul. 1-go Maja 10</t>
  </si>
  <si>
    <t>Związek Międzygminny "Nidzica"</t>
  </si>
  <si>
    <t>260303Z</t>
  </si>
  <si>
    <t>662-005-00-76</t>
  </si>
  <si>
    <t>KAZIMIERZA W-KA</t>
  </si>
  <si>
    <t>ul.ZIELONA 12 28-500 KAZIMIERZA WIELKA</t>
  </si>
  <si>
    <t>Związek Międzygminny "Obra" w Wolsztynie</t>
  </si>
  <si>
    <t>302903Z</t>
  </si>
  <si>
    <t>Wolsztyn</t>
  </si>
  <si>
    <t>Berzyna 6</t>
  </si>
  <si>
    <t>Związek Międzygminny "Odra-Warta"</t>
  </si>
  <si>
    <t>Związek Międzygminny "Pilski Region Gospodarki Odpadami Komunalnymi"</t>
  </si>
  <si>
    <t>301901Z</t>
  </si>
  <si>
    <t>764-266-39-06</t>
  </si>
  <si>
    <t>Piła</t>
  </si>
  <si>
    <t>ul. Dąbrowskiego 8 ( p. 310 )</t>
  </si>
  <si>
    <t>Związek Międzygminny "Puszcza Zielonka" w Murowanej Goślinie</t>
  </si>
  <si>
    <t>302111Z</t>
  </si>
  <si>
    <t>Związek Międzygminny "Schronisko dla Zwierząt-SCHRONISKO"</t>
  </si>
  <si>
    <t>302108Z</t>
  </si>
  <si>
    <t>777-318-74-41</t>
  </si>
  <si>
    <t>Kostrzyn</t>
  </si>
  <si>
    <t>u.Dworcowa 5</t>
  </si>
  <si>
    <t>Związek Międzygminny "UTRATA"</t>
  </si>
  <si>
    <t>142103Z</t>
  </si>
  <si>
    <t>534-199-58-25</t>
  </si>
  <si>
    <t>Pruszków</t>
  </si>
  <si>
    <t>Bohaterów Warszawy 4</t>
  </si>
  <si>
    <t>Związek Międzygminny "Utylizator" w Skarżysku-Kamiennej</t>
  </si>
  <si>
    <t>261001Z</t>
  </si>
  <si>
    <t>Związek Międzygminny "Warszawski Związek Wodociągów i Kanalizacji" w Warszawie</t>
  </si>
  <si>
    <t>143104Z</t>
  </si>
  <si>
    <t>Związek Międzygminny „EKO-PRZYSZŁOŚĆ</t>
  </si>
  <si>
    <t>080401Z</t>
  </si>
  <si>
    <t>925-209-96-00</t>
  </si>
  <si>
    <t>Nowa Sól</t>
  </si>
  <si>
    <t>ul. Arciszewskiego 10</t>
  </si>
  <si>
    <t>Związek Międzygminny do Spraw Gazyfikacji, Rozwoju Terenów Wiejskich i Ochrony Środowiska z siedzibą w Proszowicach</t>
  </si>
  <si>
    <t>121405Z</t>
  </si>
  <si>
    <t>Proszowice</t>
  </si>
  <si>
    <t>Proszowice, ul. 3 Maja 72/32</t>
  </si>
  <si>
    <t>Związek Międzygminny Gmin Dorzecza Rzeki Raduni w Kartuzach</t>
  </si>
  <si>
    <t>220502Z</t>
  </si>
  <si>
    <t>Związek Międzygminny Gmin Powiatu Tureckiego</t>
  </si>
  <si>
    <t>302701Z</t>
  </si>
  <si>
    <t>668-196-67-05</t>
  </si>
  <si>
    <t>Turek</t>
  </si>
  <si>
    <t>ul. Kaliska 59</t>
  </si>
  <si>
    <t>Związek Międzygminny Gmin Żabno i Lisia Góra ds. zaopatrzenia wsi w wodę z siedzibą w Lisiej Górze</t>
  </si>
  <si>
    <t>121615Z</t>
  </si>
  <si>
    <t>871-124-37-64</t>
  </si>
  <si>
    <t>Lisia Góra</t>
  </si>
  <si>
    <t>Związek Międzygminny Gospodarka Odpadami Stałymi - Czysta Gmina w Szamotułach</t>
  </si>
  <si>
    <t>302407Z</t>
  </si>
  <si>
    <t>Związek Międzygminny Panki-Przystajń ds. Ochrony Wód w Pankach</t>
  </si>
  <si>
    <t>240606Z</t>
  </si>
  <si>
    <t>574-187-95-60</t>
  </si>
  <si>
    <t>Panki</t>
  </si>
  <si>
    <t>ul. Łąkowa 8</t>
  </si>
  <si>
    <t>Związek Międzygminny pod nazwą "Natura"</t>
  </si>
  <si>
    <t>140605Z</t>
  </si>
  <si>
    <t>797-205-17-09</t>
  </si>
  <si>
    <t>Grójec</t>
  </si>
  <si>
    <t>Plac Wolności 12</t>
  </si>
  <si>
    <t xml:space="preserve">Związek Międzygminny Ślęza - Oława </t>
  </si>
  <si>
    <t>021704Z</t>
  </si>
  <si>
    <t>914-151-38-70</t>
  </si>
  <si>
    <t>Św.Katarzyna</t>
  </si>
  <si>
    <t>55-010</t>
  </si>
  <si>
    <t>ul. Żernicka 17</t>
  </si>
  <si>
    <t>Związek Międzygminny Wodociągów i Kanalizacji</t>
  </si>
  <si>
    <t>306201Z</t>
  </si>
  <si>
    <t>ul.Nadbrzeżna 6a</t>
  </si>
  <si>
    <t>Związek Międzygminny Wodociągów i Kanalizacji Wiejskich</t>
  </si>
  <si>
    <t>143301Z</t>
  </si>
  <si>
    <t>824-000-26-81</t>
  </si>
  <si>
    <t>Węgrów</t>
  </si>
  <si>
    <t>ul. Gdańska 118</t>
  </si>
  <si>
    <t>Związek Międzygminny Wodociągów i Kanalizacji Wiejskich - Wola Rzędzińska</t>
  </si>
  <si>
    <t>126301Z</t>
  </si>
  <si>
    <t>993-006-44-82</t>
  </si>
  <si>
    <t>Wola Rzędzińska</t>
  </si>
  <si>
    <t>33-150</t>
  </si>
  <si>
    <t>Wola Rzędzińska 184 c</t>
  </si>
  <si>
    <t>Związek Międzygminny Zatoki Puckiej</t>
  </si>
  <si>
    <t>221104Z</t>
  </si>
  <si>
    <t>Plac Obrońców Wybrzaża 11</t>
  </si>
  <si>
    <t>Związek Międzygminny Ziemia Lubaczowska</t>
  </si>
  <si>
    <t>793-162-65-73</t>
  </si>
  <si>
    <t xml:space="preserve"> ul. Jasna 1</t>
  </si>
  <si>
    <t>Związek Międzygminy "Inwestkom"</t>
  </si>
  <si>
    <t>ZWIĄZEK POWIATOWO - GMINNY "DĘBINA"</t>
  </si>
  <si>
    <t>201101Z</t>
  </si>
  <si>
    <t>545-182-47-63</t>
  </si>
  <si>
    <t>ul. marsz. Józefa Piłsudskiego 8</t>
  </si>
  <si>
    <t>ZWIĄZEK POWIATOWO - GMINNY "DOLINA KRYNKI"</t>
  </si>
  <si>
    <t>201104Z</t>
  </si>
  <si>
    <t>545-182-47-86</t>
  </si>
  <si>
    <t>ZWIĄZEK POWIATOWO - GMINNY "DOLINA RZEKI SIDRA"</t>
  </si>
  <si>
    <t>201107Z</t>
  </si>
  <si>
    <t>545-182-47-57</t>
  </si>
  <si>
    <t>ZWIĄZEK POWIATOWO - GMINNY "NAD BIEBRZĄ"</t>
  </si>
  <si>
    <t>201106Z</t>
  </si>
  <si>
    <t>545-182-47-92</t>
  </si>
  <si>
    <t>ZWIĄZEK POWIATOWO - GMINNY "POGRANICZE"</t>
  </si>
  <si>
    <t>201105Z</t>
  </si>
  <si>
    <t>545-182-47-40</t>
  </si>
  <si>
    <t xml:space="preserve">Związek Powiatowo - Gminny Powiatu Żagańskiego </t>
  </si>
  <si>
    <t>924-191-88-33</t>
  </si>
  <si>
    <t>ul. Dworcowa 39</t>
  </si>
  <si>
    <t>Związek Powiatowo-Gminny "Grodziskie Przewozy Autobusowe"</t>
  </si>
  <si>
    <t>140504Z</t>
  </si>
  <si>
    <t>529-183-64-43</t>
  </si>
  <si>
    <t>Grodzisk Mazowiecki</t>
  </si>
  <si>
    <t>ul. Kościuszki 32A</t>
  </si>
  <si>
    <t>Związek Powiatowo-Gminny „Sejmik Średzki” w Środzie Wielkopolskiej</t>
  </si>
  <si>
    <t>302504Z</t>
  </si>
  <si>
    <t>786-170-58-23</t>
  </si>
  <si>
    <t>ul. Ignacego Daszyńskiego 5</t>
  </si>
  <si>
    <t>ZWIĄZEK POWIATOWO-GMINNY POD NAZWĄ "JEDŹMY RAZEM!"</t>
  </si>
  <si>
    <t>240901Z</t>
  </si>
  <si>
    <t>577-199-48-92</t>
  </si>
  <si>
    <t>Myszków</t>
  </si>
  <si>
    <t>ul. Pułaskiego 6</t>
  </si>
  <si>
    <t>Związek Powiatów Lubuskich</t>
  </si>
  <si>
    <t>080805Z</t>
  </si>
  <si>
    <t>927-193-58-88</t>
  </si>
  <si>
    <t>ul. Podgórna 5</t>
  </si>
  <si>
    <t>Związek Powiatów Województwa Dolnośląskiego z siedzibą w Głogowie</t>
  </si>
  <si>
    <t>020301Z</t>
  </si>
  <si>
    <t>693-217-46-06</t>
  </si>
  <si>
    <t>Głogów</t>
  </si>
  <si>
    <t>ul. Generała Władysława Sikorskiego 21</t>
  </si>
  <si>
    <t>Związek Powiatów Województwa Kujawsko-Pomorskiego z siedzibą w Żninie</t>
  </si>
  <si>
    <t>041906Z</t>
  </si>
  <si>
    <t>562-180-32-58</t>
  </si>
  <si>
    <t>Żnin</t>
  </si>
  <si>
    <t>88-400</t>
  </si>
  <si>
    <t>ul. Potockiego 1</t>
  </si>
  <si>
    <t>Związek Powiatów Województwa Łódzkiego z siedzibą w Piotrkowie Trybunalskim</t>
  </si>
  <si>
    <t>106200Z</t>
  </si>
  <si>
    <t>771-289-00-34</t>
  </si>
  <si>
    <t>ul. 3 Maja 33</t>
  </si>
  <si>
    <t>Związek Powiatów Województwa Podlaskiego</t>
  </si>
  <si>
    <t>201001Z</t>
  </si>
  <si>
    <t>544-153-78-32</t>
  </si>
  <si>
    <t>Siemiatycze</t>
  </si>
  <si>
    <t xml:space="preserve">Związek Zachodniopomorskiej Strefy Centralnej z siedzibą w Drawsku Pomorskim </t>
  </si>
  <si>
    <t>320302Z</t>
  </si>
  <si>
    <t>253-029-93-73</t>
  </si>
  <si>
    <t>Drawsko Pomorskie</t>
  </si>
  <si>
    <t>ul. Park Chopina 2</t>
  </si>
  <si>
    <t>Związek Ziemi Ostrowskiej</t>
  </si>
  <si>
    <t>141601Z</t>
  </si>
  <si>
    <t>Ostrów Mazowiecka</t>
  </si>
  <si>
    <t xml:space="preserve"> ul. 3 Maja 66</t>
  </si>
  <si>
    <t>ZWIERZYN</t>
  </si>
  <si>
    <t>599-100-80-91</t>
  </si>
  <si>
    <t>66-542</t>
  </si>
  <si>
    <t>ul.Wojska Polskiego 8</t>
  </si>
  <si>
    <t>ZWIERZYNIEC</t>
  </si>
  <si>
    <t>922-270-89-74</t>
  </si>
  <si>
    <t>22-470</t>
  </si>
  <si>
    <t>ZWOLEŃ</t>
  </si>
  <si>
    <t>811-122-43-91</t>
  </si>
  <si>
    <t>26-700</t>
  </si>
  <si>
    <t>Pl.Kochanowskiego 1</t>
  </si>
  <si>
    <t>zwoleński</t>
  </si>
  <si>
    <t>811-176-61-00</t>
  </si>
  <si>
    <t>ul.Wł.Jagiełły 4</t>
  </si>
  <si>
    <t>ŻABIA WOLA</t>
  </si>
  <si>
    <t>838-142-64-72</t>
  </si>
  <si>
    <t>96-321</t>
  </si>
  <si>
    <t>ul.Główna 3</t>
  </si>
  <si>
    <t>ŻABNO</t>
  </si>
  <si>
    <t>871-000-44-19</t>
  </si>
  <si>
    <t>33-240</t>
  </si>
  <si>
    <t>ŻAGAŃ</t>
  </si>
  <si>
    <t>924-100-06-73</t>
  </si>
  <si>
    <t>Pl.Słowiański 17</t>
  </si>
  <si>
    <t>924-100-10-69</t>
  </si>
  <si>
    <t>ul.Armii Krajowej 9</t>
  </si>
  <si>
    <t>żagański</t>
  </si>
  <si>
    <t>924-163-31-19</t>
  </si>
  <si>
    <t>ul.Dworcowa 39</t>
  </si>
  <si>
    <t>ŻARKI</t>
  </si>
  <si>
    <t>577-134-82-93</t>
  </si>
  <si>
    <t>42-310</t>
  </si>
  <si>
    <t>ul.Kościuszki 15/17</t>
  </si>
  <si>
    <t>ŻARNOWIEC</t>
  </si>
  <si>
    <t>649-229-77-23</t>
  </si>
  <si>
    <t>42-439</t>
  </si>
  <si>
    <t>ul.Krakowska 34</t>
  </si>
  <si>
    <t>ŻARNÓW</t>
  </si>
  <si>
    <t>768-171-78-07</t>
  </si>
  <si>
    <t>26-330</t>
  </si>
  <si>
    <t>ul.Opoczyńska 5</t>
  </si>
  <si>
    <t>ŻARÓW</t>
  </si>
  <si>
    <t>884-100-98-48</t>
  </si>
  <si>
    <t>Żarów</t>
  </si>
  <si>
    <t>58-130</t>
  </si>
  <si>
    <t>ul. Zamkowa 2</t>
  </si>
  <si>
    <t>żarski</t>
  </si>
  <si>
    <t>928-174-25-18</t>
  </si>
  <si>
    <t>ŻARY</t>
  </si>
  <si>
    <t>68-200</t>
  </si>
  <si>
    <t>Al. Jana Pawła II 5</t>
  </si>
  <si>
    <t>ul.Rynek 1-5</t>
  </si>
  <si>
    <t>928-129-85-32</t>
  </si>
  <si>
    <t>Aleja Jana Pawła II 6</t>
  </si>
  <si>
    <t>ŻEGOCINA</t>
  </si>
  <si>
    <t>868-102-13-19</t>
  </si>
  <si>
    <t>32-731</t>
  </si>
  <si>
    <t>ŻEGOCINA 316</t>
  </si>
  <si>
    <t>ŻELAZKÓW</t>
  </si>
  <si>
    <t>968-037-12-59</t>
  </si>
  <si>
    <t>62-817</t>
  </si>
  <si>
    <t>Żelazków 138</t>
  </si>
  <si>
    <t>ŻELECHLINEK</t>
  </si>
  <si>
    <t>773-176-02-84</t>
  </si>
  <si>
    <t>97-226</t>
  </si>
  <si>
    <t>ŻELECHÓW</t>
  </si>
  <si>
    <t>826-203-72-38</t>
  </si>
  <si>
    <t>ŻERKÓW</t>
  </si>
  <si>
    <t>617-100-62-31</t>
  </si>
  <si>
    <t>63-210</t>
  </si>
  <si>
    <t>ŻMIGRÓD</t>
  </si>
  <si>
    <t>915-160-37-41</t>
  </si>
  <si>
    <t>55-140</t>
  </si>
  <si>
    <t>Pl.Wojska Polskiego 2-3</t>
  </si>
  <si>
    <t>ŻMUDŹ</t>
  </si>
  <si>
    <t>22-114</t>
  </si>
  <si>
    <t>ul. Kasztanowa 22</t>
  </si>
  <si>
    <t>ŻNIN</t>
  </si>
  <si>
    <t>562-179-09-69</t>
  </si>
  <si>
    <t>ul.700-lecia 39</t>
  </si>
  <si>
    <t>żniński</t>
  </si>
  <si>
    <t>562-180-39-91</t>
  </si>
  <si>
    <t>ul.Potockiego 1</t>
  </si>
  <si>
    <t>ŻOŁYNIA</t>
  </si>
  <si>
    <t>815-163-34-92</t>
  </si>
  <si>
    <t>37-110</t>
  </si>
  <si>
    <t>Żory</t>
  </si>
  <si>
    <t>651-100-16-47</t>
  </si>
  <si>
    <t>ŻORY</t>
  </si>
  <si>
    <t>44-240</t>
  </si>
  <si>
    <t>al.Wojska Polskiego 25</t>
  </si>
  <si>
    <t>ŻÓŁKIEWKA</t>
  </si>
  <si>
    <t>564-169-29-51</t>
  </si>
  <si>
    <t>Żółkiewka</t>
  </si>
  <si>
    <t>22-335</t>
  </si>
  <si>
    <t>ul. Hetmana Żółkiewskiego 2</t>
  </si>
  <si>
    <t>ŻÓRAWINA</t>
  </si>
  <si>
    <t>914-100-25-20</t>
  </si>
  <si>
    <t>55-020</t>
  </si>
  <si>
    <t>ul.Kolejowa 6</t>
  </si>
  <si>
    <t>ŻUKOWICE</t>
  </si>
  <si>
    <t>693-194-05-82</t>
  </si>
  <si>
    <t>67-231</t>
  </si>
  <si>
    <t>Żukowice 148</t>
  </si>
  <si>
    <t>ŻUKOWO</t>
  </si>
  <si>
    <t>589-001-16-54</t>
  </si>
  <si>
    <t>83-330</t>
  </si>
  <si>
    <t>ul.Gdańska 52</t>
  </si>
  <si>
    <t>ŻURAWICA</t>
  </si>
  <si>
    <t>795-230-73-47</t>
  </si>
  <si>
    <t>37-710</t>
  </si>
  <si>
    <t>ul. Ojca Św.Jana Pawła II 1</t>
  </si>
  <si>
    <t>ŻUROMIN</t>
  </si>
  <si>
    <t>511-027-02-69</t>
  </si>
  <si>
    <t>Pl.Piłsudskiego 3</t>
  </si>
  <si>
    <t>żuromiński</t>
  </si>
  <si>
    <t>511-010-80-08</t>
  </si>
  <si>
    <t>Plac  Józefa Piłsudskiego 4</t>
  </si>
  <si>
    <t>ŻYCHLIN</t>
  </si>
  <si>
    <t>775-240-69-61</t>
  </si>
  <si>
    <t>99-320</t>
  </si>
  <si>
    <t>ul.Barlickiego 15</t>
  </si>
  <si>
    <t>ŻYRAKÓW</t>
  </si>
  <si>
    <t>872-222-20-62</t>
  </si>
  <si>
    <t>39-204</t>
  </si>
  <si>
    <t>Żyraków 137</t>
  </si>
  <si>
    <t>żyrardowski</t>
  </si>
  <si>
    <t>838-161-05-89</t>
  </si>
  <si>
    <t>ŻYRARDÓW</t>
  </si>
  <si>
    <t>96-300</t>
  </si>
  <si>
    <t>ul.Limanowskiego 45</t>
  </si>
  <si>
    <t>ŻYRZYN</t>
  </si>
  <si>
    <t>716-268-98-05</t>
  </si>
  <si>
    <t>24-103</t>
  </si>
  <si>
    <t>ul.Powstania Styczniowego 10</t>
  </si>
  <si>
    <t>ŻYTNO</t>
  </si>
  <si>
    <t>772-226-02-28</t>
  </si>
  <si>
    <t>97-532</t>
  </si>
  <si>
    <t>ul.Krótka 4</t>
  </si>
  <si>
    <t>ŻYWIEC</t>
  </si>
  <si>
    <t>553-251-08-85</t>
  </si>
  <si>
    <t>34-300</t>
  </si>
  <si>
    <t>żywiecki</t>
  </si>
  <si>
    <t>553-209-26-72</t>
  </si>
  <si>
    <t>ul.Krasińskiego 13</t>
  </si>
  <si>
    <t>02</t>
  </si>
  <si>
    <t>04</t>
  </si>
  <si>
    <t>06</t>
  </si>
  <si>
    <t>08</t>
  </si>
  <si>
    <t>00</t>
  </si>
  <si>
    <t>01</t>
  </si>
  <si>
    <t>03</t>
  </si>
  <si>
    <t>05</t>
  </si>
  <si>
    <t>07</t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</si>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</sst>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49" fontId="0" fillId="0" borderId="0" xfId="0" applyNumberFormat="1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5"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Słownik_JST_2022" displayName="Słownik_JST_2022" ref="A1:O3030" totalsRowShown="0">
  <autoFilter ref="A1:O3030"/>
  <sortState ref="A2:P3030">
    <sortCondition ref="A1:A3030"/>
  </sortState>
  <tableColumns count="15">
    <tableColumn id="1" name="Nazwa"/>
    <tableColumn id="2" name="WK" dataDxfId="4"/>
    <tableColumn id="3" name="PK" dataDxfId="3"/>
    <tableColumn id="4" name="GK" dataDxfId="2"/>
    <tableColumn id="5" name="GT" dataDxfId="1"/>
    <tableColumn id="6" name="PT" dataDxfId="0"/>
    <tableColumn id="7" name="Typ jednostki"/>
    <tableColumn id="8" name="Podtyp jednostki"/>
    <tableColumn id="9" name="Kod GUS"/>
    <tableColumn id="10" name="Kod MSWiA"/>
    <tableColumn id="11" name="REGON"/>
    <tableColumn id="12" name="NIP"/>
    <tableColumn id="13" name="Miejscowosc"/>
    <tableColumn id="14" name="Kod pocztowy"/>
    <tableColumn id="15" name="Adres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30"/>
  <sheetViews>
    <sheetView tabSelected="1" workbookViewId="0"/>
  </sheetViews>
  <sheetFormatPr defaultRowHeight="15" x14ac:dyDescent="0.25"/>
  <cols>
    <col min="1" max="1" width="44.7109375" customWidth="1"/>
    <col min="2" max="4" width="6.28515625" customWidth="1"/>
    <col min="5" max="5" width="5.42578125" customWidth="1"/>
    <col min="6" max="6" width="5.7109375" customWidth="1"/>
    <col min="7" max="7" width="25.7109375" bestFit="1" customWidth="1"/>
    <col min="8" max="8" width="22" bestFit="1" customWidth="1"/>
    <col min="9" max="9" width="25.7109375" bestFit="1" customWidth="1"/>
    <col min="10" max="10" width="22" bestFit="1" customWidth="1"/>
    <col min="11" max="11" width="10.85546875" customWidth="1"/>
    <col min="12" max="12" width="13.7109375" customWidth="1"/>
    <col min="13" max="13" width="27.7109375" bestFit="1" customWidth="1"/>
    <col min="14" max="14" width="13.28515625" bestFit="1" customWidth="1"/>
    <col min="15" max="15" width="27.7109375" bestFit="1" customWidth="1"/>
    <col min="16" max="16" width="57.28515625" bestFit="1" customWidth="1"/>
    <col min="17" max="17" width="68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15</v>
      </c>
      <c r="B2" s="1" t="s">
        <v>10692</v>
      </c>
      <c r="C2" s="1" t="s">
        <v>10693</v>
      </c>
      <c r="D2" s="1" t="s">
        <v>10690</v>
      </c>
      <c r="E2" s="1">
        <v>2</v>
      </c>
      <c r="F2" s="1">
        <v>0</v>
      </c>
      <c r="G2" t="s">
        <v>16</v>
      </c>
      <c r="H2" t="s">
        <v>17</v>
      </c>
      <c r="I2">
        <v>608022</v>
      </c>
      <c r="K2">
        <v>431019900</v>
      </c>
      <c r="L2" t="s">
        <v>18</v>
      </c>
      <c r="M2" t="s">
        <v>15</v>
      </c>
      <c r="N2" t="s">
        <v>19</v>
      </c>
      <c r="O2" t="s">
        <v>20</v>
      </c>
    </row>
    <row r="3" spans="1:15" x14ac:dyDescent="0.25">
      <c r="A3" t="s">
        <v>21</v>
      </c>
      <c r="B3" s="1" t="s">
        <v>10692</v>
      </c>
      <c r="C3" s="1">
        <v>20</v>
      </c>
      <c r="D3" s="1" t="s">
        <v>10695</v>
      </c>
      <c r="E3" s="1">
        <v>2</v>
      </c>
      <c r="F3" s="1">
        <v>0</v>
      </c>
      <c r="G3" t="s">
        <v>16</v>
      </c>
      <c r="H3" t="s">
        <v>17</v>
      </c>
      <c r="I3">
        <v>620012</v>
      </c>
      <c r="K3">
        <v>950368486</v>
      </c>
      <c r="L3" t="s">
        <v>25</v>
      </c>
      <c r="M3" t="s">
        <v>21</v>
      </c>
      <c r="N3" t="s">
        <v>26</v>
      </c>
      <c r="O3" t="s">
        <v>27</v>
      </c>
    </row>
    <row r="4" spans="1:15" x14ac:dyDescent="0.25">
      <c r="A4" t="s">
        <v>21</v>
      </c>
      <c r="B4" s="1" t="s">
        <v>10692</v>
      </c>
      <c r="C4" s="1">
        <v>11</v>
      </c>
      <c r="D4" s="1" t="s">
        <v>10696</v>
      </c>
      <c r="E4" s="1">
        <v>2</v>
      </c>
      <c r="F4" s="1">
        <v>0</v>
      </c>
      <c r="G4" t="s">
        <v>16</v>
      </c>
      <c r="H4" t="s">
        <v>17</v>
      </c>
      <c r="I4">
        <v>611032</v>
      </c>
      <c r="K4">
        <v>532464</v>
      </c>
      <c r="L4" t="s">
        <v>22</v>
      </c>
      <c r="M4" t="s">
        <v>21</v>
      </c>
      <c r="N4" t="s">
        <v>23</v>
      </c>
      <c r="O4" t="s">
        <v>24</v>
      </c>
    </row>
    <row r="5" spans="1:15" x14ac:dyDescent="0.25">
      <c r="A5" t="s">
        <v>28</v>
      </c>
      <c r="B5" s="1">
        <v>18</v>
      </c>
      <c r="C5" s="1">
        <v>14</v>
      </c>
      <c r="D5" s="1" t="s">
        <v>10690</v>
      </c>
      <c r="E5" s="1">
        <v>2</v>
      </c>
      <c r="F5" s="1">
        <v>0</v>
      </c>
      <c r="G5" t="s">
        <v>16</v>
      </c>
      <c r="H5" t="s">
        <v>17</v>
      </c>
      <c r="I5">
        <v>1814022</v>
      </c>
      <c r="K5">
        <v>650900660</v>
      </c>
      <c r="M5" t="s">
        <v>28</v>
      </c>
      <c r="N5" t="s">
        <v>29</v>
      </c>
      <c r="O5" t="s">
        <v>30</v>
      </c>
    </row>
    <row r="6" spans="1:15" x14ac:dyDescent="0.25">
      <c r="A6" t="s">
        <v>31</v>
      </c>
      <c r="B6" s="1" t="s">
        <v>10691</v>
      </c>
      <c r="C6" s="1" t="s">
        <v>10695</v>
      </c>
      <c r="D6" s="1" t="s">
        <v>10694</v>
      </c>
      <c r="E6" s="1">
        <v>0</v>
      </c>
      <c r="F6" s="1">
        <v>1</v>
      </c>
      <c r="G6" t="s">
        <v>32</v>
      </c>
      <c r="I6">
        <v>401000</v>
      </c>
      <c r="K6">
        <v>910866471</v>
      </c>
      <c r="L6" t="s">
        <v>33</v>
      </c>
      <c r="M6" t="s">
        <v>34</v>
      </c>
      <c r="N6" t="s">
        <v>35</v>
      </c>
      <c r="O6" t="s">
        <v>36</v>
      </c>
    </row>
    <row r="7" spans="1:15" x14ac:dyDescent="0.25">
      <c r="A7" t="s">
        <v>37</v>
      </c>
      <c r="B7" s="1">
        <v>10</v>
      </c>
      <c r="C7" s="1">
        <v>10</v>
      </c>
      <c r="D7" s="1" t="s">
        <v>10695</v>
      </c>
      <c r="E7" s="1">
        <v>2</v>
      </c>
      <c r="F7" s="1">
        <v>0</v>
      </c>
      <c r="G7" t="s">
        <v>16</v>
      </c>
      <c r="H7" t="s">
        <v>17</v>
      </c>
      <c r="I7">
        <v>1010012</v>
      </c>
      <c r="K7">
        <v>590648072</v>
      </c>
      <c r="L7" t="s">
        <v>38</v>
      </c>
      <c r="M7" t="s">
        <v>37</v>
      </c>
      <c r="N7" t="s">
        <v>39</v>
      </c>
      <c r="O7" t="s">
        <v>40</v>
      </c>
    </row>
    <row r="8" spans="1:15" x14ac:dyDescent="0.25">
      <c r="A8" t="s">
        <v>37</v>
      </c>
      <c r="B8" s="1" t="s">
        <v>10692</v>
      </c>
      <c r="C8" s="1" t="s">
        <v>10690</v>
      </c>
      <c r="D8" s="1" t="s">
        <v>10690</v>
      </c>
      <c r="E8" s="1">
        <v>2</v>
      </c>
      <c r="F8" s="1">
        <v>0</v>
      </c>
      <c r="G8" t="s">
        <v>16</v>
      </c>
      <c r="H8" t="s">
        <v>17</v>
      </c>
      <c r="I8">
        <v>602022</v>
      </c>
      <c r="K8">
        <v>950014328</v>
      </c>
      <c r="L8" t="s">
        <v>41</v>
      </c>
      <c r="M8" t="s">
        <v>37</v>
      </c>
      <c r="N8" t="s">
        <v>42</v>
      </c>
      <c r="O8" t="s">
        <v>43</v>
      </c>
    </row>
    <row r="9" spans="1:15" x14ac:dyDescent="0.25">
      <c r="A9" t="s">
        <v>34</v>
      </c>
      <c r="B9" s="1" t="s">
        <v>10691</v>
      </c>
      <c r="C9" s="1" t="s">
        <v>10695</v>
      </c>
      <c r="D9" s="1" t="s">
        <v>10695</v>
      </c>
      <c r="E9" s="1">
        <v>1</v>
      </c>
      <c r="F9" s="1">
        <v>0</v>
      </c>
      <c r="G9" t="s">
        <v>16</v>
      </c>
      <c r="H9" t="s">
        <v>46</v>
      </c>
      <c r="I9">
        <v>401011</v>
      </c>
      <c r="K9">
        <v>910866382</v>
      </c>
      <c r="L9" t="s">
        <v>47</v>
      </c>
      <c r="M9" t="s">
        <v>34</v>
      </c>
      <c r="N9" t="s">
        <v>35</v>
      </c>
      <c r="O9" t="s">
        <v>48</v>
      </c>
    </row>
    <row r="10" spans="1:15" x14ac:dyDescent="0.25">
      <c r="A10" t="s">
        <v>34</v>
      </c>
      <c r="B10" s="1" t="s">
        <v>10691</v>
      </c>
      <c r="C10" s="1" t="s">
        <v>10695</v>
      </c>
      <c r="D10" s="1" t="s">
        <v>10691</v>
      </c>
      <c r="E10" s="1">
        <v>2</v>
      </c>
      <c r="F10" s="1">
        <v>0</v>
      </c>
      <c r="G10" t="s">
        <v>16</v>
      </c>
      <c r="H10" t="s">
        <v>17</v>
      </c>
      <c r="I10">
        <v>401042</v>
      </c>
      <c r="K10">
        <v>910866413</v>
      </c>
      <c r="L10" t="s">
        <v>44</v>
      </c>
      <c r="M10" t="s">
        <v>34</v>
      </c>
      <c r="N10" t="s">
        <v>35</v>
      </c>
      <c r="O10" t="s">
        <v>45</v>
      </c>
    </row>
    <row r="11" spans="1:15" x14ac:dyDescent="0.25">
      <c r="A11" t="s">
        <v>49</v>
      </c>
      <c r="B11" s="1">
        <v>10</v>
      </c>
      <c r="C11" s="1">
        <v>20</v>
      </c>
      <c r="D11" s="1" t="s">
        <v>10691</v>
      </c>
      <c r="E11" s="1">
        <v>3</v>
      </c>
      <c r="F11" s="1">
        <v>0</v>
      </c>
      <c r="G11" t="s">
        <v>16</v>
      </c>
      <c r="H11" t="s">
        <v>50</v>
      </c>
      <c r="I11">
        <v>1020043</v>
      </c>
      <c r="K11">
        <v>472057738</v>
      </c>
      <c r="M11" t="s">
        <v>49</v>
      </c>
      <c r="N11" t="s">
        <v>51</v>
      </c>
      <c r="O11" t="s">
        <v>52</v>
      </c>
    </row>
    <row r="12" spans="1:15" x14ac:dyDescent="0.25">
      <c r="A12" t="s">
        <v>53</v>
      </c>
      <c r="B12" s="1">
        <v>12</v>
      </c>
      <c r="C12" s="1" t="s">
        <v>10696</v>
      </c>
      <c r="D12" s="1" t="s">
        <v>10695</v>
      </c>
      <c r="E12" s="1">
        <v>3</v>
      </c>
      <c r="F12" s="1">
        <v>0</v>
      </c>
      <c r="G12" t="s">
        <v>16</v>
      </c>
      <c r="H12" t="s">
        <v>50</v>
      </c>
      <c r="I12">
        <v>1203013</v>
      </c>
      <c r="K12">
        <v>351555967</v>
      </c>
      <c r="L12" t="s">
        <v>54</v>
      </c>
      <c r="M12" t="s">
        <v>53</v>
      </c>
      <c r="N12" t="s">
        <v>55</v>
      </c>
      <c r="O12" t="s">
        <v>56</v>
      </c>
    </row>
    <row r="13" spans="1:15" x14ac:dyDescent="0.25">
      <c r="A13" t="s">
        <v>57</v>
      </c>
      <c r="B13" s="1">
        <v>10</v>
      </c>
      <c r="C13" s="1" t="s">
        <v>10692</v>
      </c>
      <c r="D13" s="1" t="s">
        <v>10690</v>
      </c>
      <c r="E13" s="1">
        <v>2</v>
      </c>
      <c r="F13" s="1">
        <v>0</v>
      </c>
      <c r="G13" t="s">
        <v>16</v>
      </c>
      <c r="H13" t="s">
        <v>17</v>
      </c>
      <c r="I13">
        <v>1006022</v>
      </c>
      <c r="K13">
        <v>472057744</v>
      </c>
      <c r="L13" t="s">
        <v>58</v>
      </c>
      <c r="M13" t="s">
        <v>57</v>
      </c>
      <c r="N13" t="s">
        <v>59</v>
      </c>
      <c r="O13" t="s">
        <v>60</v>
      </c>
    </row>
    <row r="14" spans="1:15" x14ac:dyDescent="0.25">
      <c r="A14" t="s">
        <v>61</v>
      </c>
      <c r="B14" s="1">
        <v>12</v>
      </c>
      <c r="C14" s="1">
        <v>18</v>
      </c>
      <c r="D14" s="1" t="s">
        <v>10695</v>
      </c>
      <c r="E14" s="1">
        <v>3</v>
      </c>
      <c r="F14" s="1">
        <v>0</v>
      </c>
      <c r="G14" t="s">
        <v>16</v>
      </c>
      <c r="H14" t="s">
        <v>50</v>
      </c>
      <c r="I14">
        <v>1218013</v>
      </c>
      <c r="K14">
        <v>72182031</v>
      </c>
      <c r="L14" t="s">
        <v>62</v>
      </c>
      <c r="M14" t="s">
        <v>61</v>
      </c>
      <c r="N14" t="s">
        <v>63</v>
      </c>
      <c r="O14" t="s">
        <v>64</v>
      </c>
    </row>
    <row r="15" spans="1:15" x14ac:dyDescent="0.25">
      <c r="A15" t="s">
        <v>65</v>
      </c>
      <c r="B15" s="1">
        <v>14</v>
      </c>
      <c r="C15" s="1">
        <v>16</v>
      </c>
      <c r="D15" s="1" t="s">
        <v>10690</v>
      </c>
      <c r="E15" s="1">
        <v>2</v>
      </c>
      <c r="F15" s="1">
        <v>0</v>
      </c>
      <c r="G15" t="s">
        <v>16</v>
      </c>
      <c r="H15" t="s">
        <v>17</v>
      </c>
      <c r="I15">
        <v>1416022</v>
      </c>
      <c r="K15">
        <v>450670083</v>
      </c>
      <c r="L15" t="s">
        <v>66</v>
      </c>
      <c r="M15" t="s">
        <v>65</v>
      </c>
      <c r="N15" t="str">
        <f>"07-305"</f>
        <v>07-305</v>
      </c>
      <c r="O15" t="s">
        <v>67</v>
      </c>
    </row>
    <row r="16" spans="1:15" x14ac:dyDescent="0.25">
      <c r="A16" t="s">
        <v>68</v>
      </c>
      <c r="B16" s="1" t="s">
        <v>10692</v>
      </c>
      <c r="C16" s="1" t="s">
        <v>10698</v>
      </c>
      <c r="D16" s="1" t="s">
        <v>10690</v>
      </c>
      <c r="E16" s="1">
        <v>3</v>
      </c>
      <c r="F16" s="1">
        <v>0</v>
      </c>
      <c r="G16" t="s">
        <v>16</v>
      </c>
      <c r="H16" t="s">
        <v>50</v>
      </c>
      <c r="I16">
        <v>607023</v>
      </c>
      <c r="K16">
        <v>830409620</v>
      </c>
      <c r="M16" t="s">
        <v>68</v>
      </c>
      <c r="N16" t="s">
        <v>69</v>
      </c>
      <c r="O16" t="s">
        <v>70</v>
      </c>
    </row>
    <row r="17" spans="1:15" x14ac:dyDescent="0.25">
      <c r="A17" t="s">
        <v>71</v>
      </c>
      <c r="B17" s="1">
        <v>20</v>
      </c>
      <c r="C17" s="1" t="s">
        <v>10695</v>
      </c>
      <c r="D17" s="1" t="s">
        <v>10694</v>
      </c>
      <c r="E17" s="1">
        <v>0</v>
      </c>
      <c r="F17" s="1">
        <v>1</v>
      </c>
      <c r="G17" t="s">
        <v>32</v>
      </c>
      <c r="I17">
        <v>2001000</v>
      </c>
      <c r="K17">
        <v>790670906</v>
      </c>
      <c r="M17" t="s">
        <v>72</v>
      </c>
      <c r="N17" t="s">
        <v>73</v>
      </c>
      <c r="O17" t="s">
        <v>74</v>
      </c>
    </row>
    <row r="18" spans="1:15" x14ac:dyDescent="0.25">
      <c r="A18" t="s">
        <v>75</v>
      </c>
      <c r="B18" s="1">
        <v>20</v>
      </c>
      <c r="C18" s="1" t="s">
        <v>10695</v>
      </c>
      <c r="D18" s="1" t="s">
        <v>10695</v>
      </c>
      <c r="E18" s="1">
        <v>1</v>
      </c>
      <c r="F18" s="1">
        <v>0</v>
      </c>
      <c r="G18" t="s">
        <v>16</v>
      </c>
      <c r="H18" t="s">
        <v>46</v>
      </c>
      <c r="I18">
        <v>2001011</v>
      </c>
      <c r="K18">
        <v>790670817</v>
      </c>
      <c r="L18" t="s">
        <v>76</v>
      </c>
      <c r="M18" t="s">
        <v>75</v>
      </c>
      <c r="N18" t="s">
        <v>73</v>
      </c>
      <c r="O18" t="s">
        <v>77</v>
      </c>
    </row>
    <row r="19" spans="1:15" x14ac:dyDescent="0.25">
      <c r="A19" t="s">
        <v>75</v>
      </c>
      <c r="B19" s="1">
        <v>20</v>
      </c>
      <c r="C19" s="1" t="s">
        <v>10695</v>
      </c>
      <c r="D19" s="1" t="s">
        <v>10690</v>
      </c>
      <c r="E19" s="1">
        <v>2</v>
      </c>
      <c r="F19" s="1">
        <v>0</v>
      </c>
      <c r="G19" t="s">
        <v>16</v>
      </c>
      <c r="H19" t="s">
        <v>17</v>
      </c>
      <c r="I19">
        <v>2001022</v>
      </c>
      <c r="K19">
        <v>790670929</v>
      </c>
      <c r="L19" t="s">
        <v>78</v>
      </c>
      <c r="M19" t="s">
        <v>75</v>
      </c>
      <c r="N19" t="s">
        <v>73</v>
      </c>
      <c r="O19" t="s">
        <v>79</v>
      </c>
    </row>
    <row r="20" spans="1:15" x14ac:dyDescent="0.25">
      <c r="A20" t="s">
        <v>80</v>
      </c>
      <c r="B20" s="1">
        <v>30</v>
      </c>
      <c r="C20" s="1" t="s">
        <v>10699</v>
      </c>
      <c r="D20" s="1" t="s">
        <v>10690</v>
      </c>
      <c r="E20" s="1">
        <v>2</v>
      </c>
      <c r="F20" s="1">
        <v>0</v>
      </c>
      <c r="G20" t="s">
        <v>16</v>
      </c>
      <c r="H20" t="s">
        <v>17</v>
      </c>
      <c r="I20">
        <v>3009022</v>
      </c>
      <c r="K20">
        <v>311019020</v>
      </c>
      <c r="L20" t="s">
        <v>81</v>
      </c>
      <c r="M20" t="s">
        <v>80</v>
      </c>
      <c r="N20" t="s">
        <v>82</v>
      </c>
      <c r="O20" t="s">
        <v>83</v>
      </c>
    </row>
    <row r="21" spans="1:15" x14ac:dyDescent="0.25">
      <c r="A21" t="s">
        <v>84</v>
      </c>
      <c r="B21" s="1">
        <v>12</v>
      </c>
      <c r="C21" s="1" t="s">
        <v>10696</v>
      </c>
      <c r="D21" s="1" t="s">
        <v>10690</v>
      </c>
      <c r="E21" s="1">
        <v>2</v>
      </c>
      <c r="F21" s="1">
        <v>0</v>
      </c>
      <c r="G21" t="s">
        <v>16</v>
      </c>
      <c r="H21" t="s">
        <v>17</v>
      </c>
      <c r="I21">
        <v>1203022</v>
      </c>
      <c r="K21">
        <v>276259020</v>
      </c>
      <c r="L21" t="s">
        <v>85</v>
      </c>
      <c r="M21" t="s">
        <v>84</v>
      </c>
      <c r="N21" t="s">
        <v>86</v>
      </c>
      <c r="O21" t="s">
        <v>87</v>
      </c>
    </row>
    <row r="22" spans="1:15" x14ac:dyDescent="0.25">
      <c r="A22" t="s">
        <v>88</v>
      </c>
      <c r="B22" s="1" t="s">
        <v>10693</v>
      </c>
      <c r="C22" s="1" t="s">
        <v>10699</v>
      </c>
      <c r="D22" s="1" t="s">
        <v>10695</v>
      </c>
      <c r="E22" s="1">
        <v>3</v>
      </c>
      <c r="F22" s="1">
        <v>0</v>
      </c>
      <c r="G22" t="s">
        <v>16</v>
      </c>
      <c r="H22" t="s">
        <v>50</v>
      </c>
      <c r="I22">
        <v>809013</v>
      </c>
      <c r="K22">
        <v>970770563</v>
      </c>
      <c r="L22" t="s">
        <v>89</v>
      </c>
      <c r="M22" t="s">
        <v>88</v>
      </c>
      <c r="N22" t="s">
        <v>90</v>
      </c>
      <c r="O22" t="s">
        <v>91</v>
      </c>
    </row>
    <row r="23" spans="1:15" x14ac:dyDescent="0.25">
      <c r="A23" t="s">
        <v>92</v>
      </c>
      <c r="B23" s="1">
        <v>16</v>
      </c>
      <c r="C23" s="1" t="s">
        <v>10690</v>
      </c>
      <c r="D23" s="1" t="s">
        <v>10695</v>
      </c>
      <c r="E23" s="1">
        <v>3</v>
      </c>
      <c r="F23" s="1">
        <v>0</v>
      </c>
      <c r="G23" t="s">
        <v>16</v>
      </c>
      <c r="H23" t="s">
        <v>50</v>
      </c>
      <c r="I23">
        <v>1602013</v>
      </c>
      <c r="K23">
        <v>531412817</v>
      </c>
      <c r="L23" t="s">
        <v>93</v>
      </c>
      <c r="M23" t="s">
        <v>92</v>
      </c>
      <c r="N23" t="s">
        <v>94</v>
      </c>
      <c r="O23" t="s">
        <v>95</v>
      </c>
    </row>
    <row r="24" spans="1:15" x14ac:dyDescent="0.25">
      <c r="A24" t="s">
        <v>96</v>
      </c>
      <c r="B24" s="1">
        <v>14</v>
      </c>
      <c r="C24" s="1">
        <v>20</v>
      </c>
      <c r="D24" s="1" t="s">
        <v>10696</v>
      </c>
      <c r="E24" s="1">
        <v>2</v>
      </c>
      <c r="F24" s="1">
        <v>0</v>
      </c>
      <c r="G24" t="s">
        <v>16</v>
      </c>
      <c r="H24" t="s">
        <v>17</v>
      </c>
      <c r="I24">
        <v>1420032</v>
      </c>
      <c r="K24">
        <v>130378054</v>
      </c>
      <c r="L24" t="s">
        <v>97</v>
      </c>
      <c r="M24" t="s">
        <v>96</v>
      </c>
      <c r="N24" t="str">
        <f>"09-130"</f>
        <v>09-130</v>
      </c>
      <c r="O24" t="s">
        <v>98</v>
      </c>
    </row>
    <row r="25" spans="1:15" x14ac:dyDescent="0.25">
      <c r="A25" t="s">
        <v>99</v>
      </c>
      <c r="B25" s="1">
        <v>26</v>
      </c>
      <c r="C25" s="1" t="s">
        <v>10692</v>
      </c>
      <c r="D25" s="1" t="s">
        <v>10695</v>
      </c>
      <c r="E25" s="1">
        <v>2</v>
      </c>
      <c r="F25" s="1">
        <v>0</v>
      </c>
      <c r="G25" t="s">
        <v>16</v>
      </c>
      <c r="H25" t="s">
        <v>17</v>
      </c>
      <c r="I25">
        <v>2606012</v>
      </c>
      <c r="K25">
        <v>830409815</v>
      </c>
      <c r="L25" t="s">
        <v>100</v>
      </c>
      <c r="M25" t="s">
        <v>99</v>
      </c>
      <c r="N25" t="s">
        <v>101</v>
      </c>
      <c r="O25" t="s">
        <v>102</v>
      </c>
    </row>
    <row r="26" spans="1:15" x14ac:dyDescent="0.25">
      <c r="A26" t="s">
        <v>103</v>
      </c>
      <c r="B26" s="1">
        <v>20</v>
      </c>
      <c r="C26" s="1">
        <v>12</v>
      </c>
      <c r="D26" s="1" t="s">
        <v>10695</v>
      </c>
      <c r="E26" s="1">
        <v>2</v>
      </c>
      <c r="F26" s="1">
        <v>0</v>
      </c>
      <c r="G26" t="s">
        <v>16</v>
      </c>
      <c r="H26" t="s">
        <v>17</v>
      </c>
      <c r="I26">
        <v>2012012</v>
      </c>
      <c r="K26">
        <v>790670852</v>
      </c>
      <c r="L26" t="s">
        <v>104</v>
      </c>
      <c r="M26" t="s">
        <v>103</v>
      </c>
      <c r="N26" t="s">
        <v>105</v>
      </c>
      <c r="O26" t="s">
        <v>91</v>
      </c>
    </row>
    <row r="27" spans="1:15" x14ac:dyDescent="0.25">
      <c r="A27" t="s">
        <v>106</v>
      </c>
      <c r="B27" s="1">
        <v>18</v>
      </c>
      <c r="C27" s="1">
        <v>21</v>
      </c>
      <c r="D27" s="1" t="s">
        <v>10695</v>
      </c>
      <c r="E27" s="1">
        <v>2</v>
      </c>
      <c r="F27" s="1">
        <v>0</v>
      </c>
      <c r="G27" t="s">
        <v>16</v>
      </c>
      <c r="H27" t="s">
        <v>17</v>
      </c>
      <c r="I27">
        <v>1821012</v>
      </c>
      <c r="K27">
        <v>370440005</v>
      </c>
      <c r="L27" t="s">
        <v>107</v>
      </c>
      <c r="M27" t="s">
        <v>106</v>
      </c>
      <c r="N27" t="s">
        <v>108</v>
      </c>
      <c r="O27" t="s">
        <v>109</v>
      </c>
    </row>
    <row r="28" spans="1:15" x14ac:dyDescent="0.25">
      <c r="A28" t="s">
        <v>110</v>
      </c>
      <c r="B28" s="1">
        <v>26</v>
      </c>
      <c r="C28" s="1" t="s">
        <v>10698</v>
      </c>
      <c r="D28" s="1" t="s">
        <v>10690</v>
      </c>
      <c r="E28" s="1">
        <v>2</v>
      </c>
      <c r="F28" s="1">
        <v>0</v>
      </c>
      <c r="G28" t="s">
        <v>16</v>
      </c>
      <c r="H28" t="s">
        <v>17</v>
      </c>
      <c r="I28">
        <v>2607022</v>
      </c>
      <c r="K28">
        <v>291009946</v>
      </c>
      <c r="L28" t="s">
        <v>111</v>
      </c>
      <c r="M28" t="s">
        <v>110</v>
      </c>
      <c r="N28" t="s">
        <v>112</v>
      </c>
      <c r="O28" t="s">
        <v>113</v>
      </c>
    </row>
    <row r="29" spans="1:15" x14ac:dyDescent="0.25">
      <c r="A29" t="s">
        <v>114</v>
      </c>
      <c r="B29" s="1">
        <v>32</v>
      </c>
      <c r="C29" s="1" t="s">
        <v>10692</v>
      </c>
      <c r="D29" s="1" t="s">
        <v>10695</v>
      </c>
      <c r="E29" s="1">
        <v>2</v>
      </c>
      <c r="F29" s="1">
        <v>0</v>
      </c>
      <c r="G29" t="s">
        <v>16</v>
      </c>
      <c r="H29" t="s">
        <v>17</v>
      </c>
      <c r="I29">
        <v>3206012</v>
      </c>
      <c r="K29">
        <v>811684597</v>
      </c>
      <c r="L29" t="s">
        <v>115</v>
      </c>
      <c r="M29" t="s">
        <v>114</v>
      </c>
      <c r="N29" t="s">
        <v>116</v>
      </c>
      <c r="O29" t="s">
        <v>117</v>
      </c>
    </row>
    <row r="30" spans="1:15" x14ac:dyDescent="0.25">
      <c r="A30" t="s">
        <v>118</v>
      </c>
      <c r="B30" s="1">
        <v>28</v>
      </c>
      <c r="C30" s="1">
        <v>18</v>
      </c>
      <c r="D30" s="1" t="s">
        <v>10695</v>
      </c>
      <c r="E30" s="1">
        <v>2</v>
      </c>
      <c r="F30" s="1">
        <v>0</v>
      </c>
      <c r="G30" t="s">
        <v>16</v>
      </c>
      <c r="H30" t="s">
        <v>17</v>
      </c>
      <c r="I30">
        <v>2818012</v>
      </c>
      <c r="K30">
        <v>790671188</v>
      </c>
      <c r="L30" t="s">
        <v>119</v>
      </c>
      <c r="M30" t="s">
        <v>118</v>
      </c>
      <c r="N30" t="s">
        <v>120</v>
      </c>
      <c r="O30" t="s">
        <v>121</v>
      </c>
    </row>
    <row r="31" spans="1:15" x14ac:dyDescent="0.25">
      <c r="A31" t="s">
        <v>122</v>
      </c>
      <c r="B31" s="1">
        <v>14</v>
      </c>
      <c r="C31" s="1">
        <v>15</v>
      </c>
      <c r="D31" s="1" t="s">
        <v>10695</v>
      </c>
      <c r="E31" s="1">
        <v>2</v>
      </c>
      <c r="F31" s="1">
        <v>0</v>
      </c>
      <c r="G31" t="s">
        <v>16</v>
      </c>
      <c r="H31" t="s">
        <v>17</v>
      </c>
      <c r="I31">
        <v>1415012</v>
      </c>
      <c r="K31">
        <v>550668380</v>
      </c>
      <c r="L31" t="s">
        <v>123</v>
      </c>
      <c r="M31" t="s">
        <v>122</v>
      </c>
      <c r="N31" t="str">
        <f>"06-320"</f>
        <v>06-320</v>
      </c>
      <c r="O31" t="s">
        <v>124</v>
      </c>
    </row>
    <row r="32" spans="1:15" x14ac:dyDescent="0.25">
      <c r="A32" t="s">
        <v>125</v>
      </c>
      <c r="B32" s="1">
        <v>30</v>
      </c>
      <c r="C32" s="1" t="s">
        <v>10693</v>
      </c>
      <c r="D32" s="1" t="s">
        <v>10695</v>
      </c>
      <c r="E32" s="1">
        <v>2</v>
      </c>
      <c r="F32" s="1">
        <v>0</v>
      </c>
      <c r="G32" t="s">
        <v>16</v>
      </c>
      <c r="H32" t="s">
        <v>17</v>
      </c>
      <c r="I32">
        <v>3008012</v>
      </c>
      <c r="K32">
        <v>250855529</v>
      </c>
      <c r="L32" t="s">
        <v>129</v>
      </c>
      <c r="M32" t="s">
        <v>125</v>
      </c>
      <c r="N32" t="s">
        <v>130</v>
      </c>
      <c r="O32" t="s">
        <v>131</v>
      </c>
    </row>
    <row r="33" spans="1:15" x14ac:dyDescent="0.25">
      <c r="A33" t="s">
        <v>125</v>
      </c>
      <c r="B33" s="1" t="s">
        <v>10692</v>
      </c>
      <c r="C33" s="1">
        <v>14</v>
      </c>
      <c r="D33" s="1" t="s">
        <v>10690</v>
      </c>
      <c r="E33" s="1">
        <v>2</v>
      </c>
      <c r="F33" s="1">
        <v>0</v>
      </c>
      <c r="G33" t="s">
        <v>16</v>
      </c>
      <c r="H33" t="s">
        <v>17</v>
      </c>
      <c r="I33">
        <v>614022</v>
      </c>
      <c r="K33">
        <v>431019891</v>
      </c>
      <c r="L33" t="s">
        <v>132</v>
      </c>
      <c r="M33" t="s">
        <v>125</v>
      </c>
      <c r="N33" t="s">
        <v>133</v>
      </c>
      <c r="O33" t="s">
        <v>134</v>
      </c>
    </row>
    <row r="34" spans="1:15" x14ac:dyDescent="0.25">
      <c r="A34" t="s">
        <v>125</v>
      </c>
      <c r="B34" s="1">
        <v>14</v>
      </c>
      <c r="C34" s="1" t="s">
        <v>10697</v>
      </c>
      <c r="D34" s="1" t="s">
        <v>10696</v>
      </c>
      <c r="E34" s="1">
        <v>2</v>
      </c>
      <c r="F34" s="1">
        <v>0</v>
      </c>
      <c r="G34" t="s">
        <v>16</v>
      </c>
      <c r="H34" t="s">
        <v>17</v>
      </c>
      <c r="I34">
        <v>1405032</v>
      </c>
      <c r="K34">
        <v>750147834</v>
      </c>
      <c r="L34" t="s">
        <v>126</v>
      </c>
      <c r="M34" t="s">
        <v>125</v>
      </c>
      <c r="N34" t="s">
        <v>127</v>
      </c>
      <c r="O34" t="s">
        <v>128</v>
      </c>
    </row>
    <row r="35" spans="1:15" x14ac:dyDescent="0.25">
      <c r="A35" t="s">
        <v>135</v>
      </c>
      <c r="B35" s="1">
        <v>18</v>
      </c>
      <c r="C35" s="1">
        <v>20</v>
      </c>
      <c r="D35" s="1" t="s">
        <v>10695</v>
      </c>
      <c r="E35" s="1">
        <v>3</v>
      </c>
      <c r="F35" s="1">
        <v>0</v>
      </c>
      <c r="G35" t="s">
        <v>16</v>
      </c>
      <c r="H35" t="s">
        <v>50</v>
      </c>
      <c r="I35">
        <v>1820013</v>
      </c>
      <c r="K35">
        <v>830409152</v>
      </c>
      <c r="L35" t="s">
        <v>136</v>
      </c>
      <c r="M35" t="s">
        <v>137</v>
      </c>
      <c r="N35" t="s">
        <v>138</v>
      </c>
      <c r="O35" t="s">
        <v>139</v>
      </c>
    </row>
    <row r="36" spans="1:15" x14ac:dyDescent="0.25">
      <c r="A36" t="s">
        <v>140</v>
      </c>
      <c r="B36" s="1">
        <v>28</v>
      </c>
      <c r="C36" s="1" t="s">
        <v>10693</v>
      </c>
      <c r="D36" s="1" t="s">
        <v>10690</v>
      </c>
      <c r="E36" s="1">
        <v>2</v>
      </c>
      <c r="F36" s="1">
        <v>0</v>
      </c>
      <c r="G36" t="s">
        <v>16</v>
      </c>
      <c r="H36" t="s">
        <v>17</v>
      </c>
      <c r="I36">
        <v>2808022</v>
      </c>
      <c r="K36">
        <v>510744013</v>
      </c>
      <c r="L36" t="s">
        <v>141</v>
      </c>
      <c r="M36" t="s">
        <v>140</v>
      </c>
      <c r="N36" t="str">
        <f>"11-410"</f>
        <v>11-410</v>
      </c>
      <c r="O36" t="s">
        <v>142</v>
      </c>
    </row>
    <row r="37" spans="1:15" x14ac:dyDescent="0.25">
      <c r="A37" t="s">
        <v>143</v>
      </c>
      <c r="B37" s="1" t="s">
        <v>10691</v>
      </c>
      <c r="C37" s="1">
        <v>19</v>
      </c>
      <c r="D37" s="1" t="s">
        <v>10695</v>
      </c>
      <c r="E37" s="1">
        <v>3</v>
      </c>
      <c r="F37" s="1">
        <v>0</v>
      </c>
      <c r="G37" t="s">
        <v>16</v>
      </c>
      <c r="H37" t="s">
        <v>50</v>
      </c>
      <c r="I37">
        <v>419013</v>
      </c>
      <c r="K37">
        <v>92351179</v>
      </c>
      <c r="L37" t="s">
        <v>144</v>
      </c>
      <c r="M37" t="s">
        <v>145</v>
      </c>
      <c r="N37" t="s">
        <v>146</v>
      </c>
      <c r="O37" t="s">
        <v>147</v>
      </c>
    </row>
    <row r="38" spans="1:15" x14ac:dyDescent="0.25">
      <c r="A38" t="s">
        <v>148</v>
      </c>
      <c r="B38" s="1">
        <v>28</v>
      </c>
      <c r="C38" s="1">
        <v>14</v>
      </c>
      <c r="D38" s="1" t="s">
        <v>10695</v>
      </c>
      <c r="E38" s="1">
        <v>3</v>
      </c>
      <c r="F38" s="1">
        <v>0</v>
      </c>
      <c r="G38" t="s">
        <v>16</v>
      </c>
      <c r="H38" t="s">
        <v>50</v>
      </c>
      <c r="I38">
        <v>2814013</v>
      </c>
      <c r="K38">
        <v>510743574</v>
      </c>
      <c r="L38" t="s">
        <v>149</v>
      </c>
      <c r="M38" t="s">
        <v>148</v>
      </c>
      <c r="N38" t="str">
        <f>"11-010"</f>
        <v>11-010</v>
      </c>
      <c r="O38" t="s">
        <v>150</v>
      </c>
    </row>
    <row r="39" spans="1:15" x14ac:dyDescent="0.25">
      <c r="A39" t="s">
        <v>151</v>
      </c>
      <c r="B39" s="1" t="s">
        <v>10690</v>
      </c>
      <c r="C39" s="1">
        <v>24</v>
      </c>
      <c r="D39" s="1" t="s">
        <v>10695</v>
      </c>
      <c r="E39" s="1">
        <v>3</v>
      </c>
      <c r="F39" s="1">
        <v>0</v>
      </c>
      <c r="G39" t="s">
        <v>16</v>
      </c>
      <c r="H39" t="s">
        <v>50</v>
      </c>
      <c r="I39">
        <v>224013</v>
      </c>
      <c r="K39">
        <v>890718410</v>
      </c>
      <c r="L39" t="s">
        <v>152</v>
      </c>
      <c r="M39" t="s">
        <v>151</v>
      </c>
      <c r="N39" t="s">
        <v>153</v>
      </c>
      <c r="O39" t="s">
        <v>154</v>
      </c>
    </row>
    <row r="40" spans="1:15" x14ac:dyDescent="0.25">
      <c r="A40" t="s">
        <v>155</v>
      </c>
      <c r="B40" s="1">
        <v>20</v>
      </c>
      <c r="C40" s="1" t="s">
        <v>10695</v>
      </c>
      <c r="D40" s="1" t="s">
        <v>10696</v>
      </c>
      <c r="E40" s="1">
        <v>2</v>
      </c>
      <c r="F40" s="1">
        <v>0</v>
      </c>
      <c r="G40" t="s">
        <v>16</v>
      </c>
      <c r="H40" t="s">
        <v>17</v>
      </c>
      <c r="I40">
        <v>2001032</v>
      </c>
      <c r="K40">
        <v>790670941</v>
      </c>
      <c r="L40" t="s">
        <v>156</v>
      </c>
      <c r="M40" t="s">
        <v>155</v>
      </c>
      <c r="N40" t="s">
        <v>157</v>
      </c>
      <c r="O40" t="s">
        <v>158</v>
      </c>
    </row>
    <row r="41" spans="1:15" x14ac:dyDescent="0.25">
      <c r="A41" t="s">
        <v>159</v>
      </c>
      <c r="B41" s="1">
        <v>32</v>
      </c>
      <c r="C41" s="1">
        <v>10</v>
      </c>
      <c r="D41" s="1" t="s">
        <v>10695</v>
      </c>
      <c r="E41" s="1">
        <v>3</v>
      </c>
      <c r="F41" s="1">
        <v>0</v>
      </c>
      <c r="G41" t="s">
        <v>16</v>
      </c>
      <c r="H41" t="s">
        <v>50</v>
      </c>
      <c r="I41">
        <v>3210013</v>
      </c>
      <c r="K41">
        <v>210967047</v>
      </c>
      <c r="L41" t="s">
        <v>160</v>
      </c>
      <c r="M41" t="s">
        <v>159</v>
      </c>
      <c r="N41" t="s">
        <v>161</v>
      </c>
      <c r="O41" t="s">
        <v>162</v>
      </c>
    </row>
    <row r="42" spans="1:15" x14ac:dyDescent="0.25">
      <c r="A42" t="s">
        <v>163</v>
      </c>
      <c r="B42" s="1" t="s">
        <v>10691</v>
      </c>
      <c r="C42" s="1" t="s">
        <v>10690</v>
      </c>
      <c r="D42" s="1" t="s">
        <v>10692</v>
      </c>
      <c r="E42" s="1">
        <v>2</v>
      </c>
      <c r="F42" s="1">
        <v>0</v>
      </c>
      <c r="G42" t="s">
        <v>16</v>
      </c>
      <c r="H42" t="s">
        <v>17</v>
      </c>
      <c r="I42">
        <v>402062</v>
      </c>
      <c r="K42">
        <v>871118425</v>
      </c>
      <c r="L42" t="s">
        <v>164</v>
      </c>
      <c r="M42" t="s">
        <v>165</v>
      </c>
      <c r="N42" t="s">
        <v>166</v>
      </c>
      <c r="O42" t="s">
        <v>167</v>
      </c>
    </row>
    <row r="43" spans="1:15" x14ac:dyDescent="0.25">
      <c r="A43" t="s">
        <v>168</v>
      </c>
      <c r="B43" s="1">
        <v>28</v>
      </c>
      <c r="C43" s="1" t="s">
        <v>10695</v>
      </c>
      <c r="D43" s="1" t="s">
        <v>10695</v>
      </c>
      <c r="E43" s="1">
        <v>1</v>
      </c>
      <c r="F43" s="1">
        <v>0</v>
      </c>
      <c r="G43" t="s">
        <v>16</v>
      </c>
      <c r="H43" t="s">
        <v>46</v>
      </c>
      <c r="I43">
        <v>2801011</v>
      </c>
      <c r="K43">
        <v>510743485</v>
      </c>
      <c r="L43" t="s">
        <v>169</v>
      </c>
      <c r="M43" t="s">
        <v>168</v>
      </c>
      <c r="N43" t="str">
        <f>"11-200"</f>
        <v>11-200</v>
      </c>
      <c r="O43" t="s">
        <v>170</v>
      </c>
    </row>
    <row r="44" spans="1:15" x14ac:dyDescent="0.25">
      <c r="A44" t="s">
        <v>168</v>
      </c>
      <c r="B44" s="1">
        <v>28</v>
      </c>
      <c r="C44" s="1" t="s">
        <v>10695</v>
      </c>
      <c r="D44" s="1" t="s">
        <v>10696</v>
      </c>
      <c r="E44" s="1">
        <v>2</v>
      </c>
      <c r="F44" s="1">
        <v>0</v>
      </c>
      <c r="G44" t="s">
        <v>16</v>
      </c>
      <c r="H44" t="s">
        <v>17</v>
      </c>
      <c r="I44">
        <v>2801032</v>
      </c>
      <c r="K44">
        <v>532719</v>
      </c>
      <c r="M44" t="s">
        <v>168</v>
      </c>
      <c r="N44" t="str">
        <f>"11-200"</f>
        <v>11-200</v>
      </c>
      <c r="O44" t="s">
        <v>171</v>
      </c>
    </row>
    <row r="45" spans="1:15" x14ac:dyDescent="0.25">
      <c r="A45" t="s">
        <v>172</v>
      </c>
      <c r="B45" s="1">
        <v>28</v>
      </c>
      <c r="C45" s="1" t="s">
        <v>10695</v>
      </c>
      <c r="D45" s="1" t="s">
        <v>10694</v>
      </c>
      <c r="E45" s="1">
        <v>0</v>
      </c>
      <c r="F45" s="1">
        <v>1</v>
      </c>
      <c r="G45" t="s">
        <v>32</v>
      </c>
      <c r="I45">
        <v>2801000</v>
      </c>
      <c r="K45">
        <v>510742439</v>
      </c>
      <c r="L45" t="s">
        <v>173</v>
      </c>
      <c r="M45" t="s">
        <v>174</v>
      </c>
      <c r="N45" t="str">
        <f>"11-200"</f>
        <v>11-200</v>
      </c>
      <c r="O45" t="s">
        <v>175</v>
      </c>
    </row>
    <row r="46" spans="1:15" x14ac:dyDescent="0.25">
      <c r="A46" t="s">
        <v>176</v>
      </c>
      <c r="B46" s="1" t="s">
        <v>10691</v>
      </c>
      <c r="C46" s="1">
        <v>18</v>
      </c>
      <c r="D46" s="1" t="s">
        <v>10690</v>
      </c>
      <c r="E46" s="1">
        <v>2</v>
      </c>
      <c r="F46" s="1">
        <v>0</v>
      </c>
      <c r="G46" t="s">
        <v>16</v>
      </c>
      <c r="H46" t="s">
        <v>17</v>
      </c>
      <c r="I46">
        <v>418022</v>
      </c>
      <c r="K46">
        <v>910866790</v>
      </c>
      <c r="L46" t="s">
        <v>177</v>
      </c>
      <c r="M46" t="s">
        <v>176</v>
      </c>
      <c r="N46" t="s">
        <v>178</v>
      </c>
      <c r="O46" t="s">
        <v>179</v>
      </c>
    </row>
    <row r="47" spans="1:15" x14ac:dyDescent="0.25">
      <c r="A47" t="s">
        <v>180</v>
      </c>
      <c r="B47" s="1">
        <v>32</v>
      </c>
      <c r="C47" s="1">
        <v>15</v>
      </c>
      <c r="D47" s="1" t="s">
        <v>10690</v>
      </c>
      <c r="E47" s="1">
        <v>3</v>
      </c>
      <c r="F47" s="1">
        <v>0</v>
      </c>
      <c r="G47" t="s">
        <v>16</v>
      </c>
      <c r="H47" t="s">
        <v>50</v>
      </c>
      <c r="I47">
        <v>3215023</v>
      </c>
      <c r="K47">
        <v>330920417</v>
      </c>
      <c r="L47" t="s">
        <v>181</v>
      </c>
      <c r="M47" t="s">
        <v>180</v>
      </c>
      <c r="N47" t="s">
        <v>182</v>
      </c>
      <c r="O47" t="s">
        <v>183</v>
      </c>
    </row>
    <row r="48" spans="1:15" x14ac:dyDescent="0.25">
      <c r="A48" t="s">
        <v>184</v>
      </c>
      <c r="B48" s="1" t="s">
        <v>10692</v>
      </c>
      <c r="C48" s="1" t="s">
        <v>10697</v>
      </c>
      <c r="D48" s="1" t="s">
        <v>10695</v>
      </c>
      <c r="E48" s="1">
        <v>2</v>
      </c>
      <c r="F48" s="1">
        <v>0</v>
      </c>
      <c r="G48" t="s">
        <v>16</v>
      </c>
      <c r="H48" t="s">
        <v>17</v>
      </c>
      <c r="I48">
        <v>605012</v>
      </c>
      <c r="K48">
        <v>830409554</v>
      </c>
      <c r="L48" t="s">
        <v>185</v>
      </c>
      <c r="M48" t="s">
        <v>184</v>
      </c>
      <c r="N48" t="s">
        <v>186</v>
      </c>
      <c r="O48" t="s">
        <v>187</v>
      </c>
    </row>
    <row r="49" spans="1:15" x14ac:dyDescent="0.25">
      <c r="A49" t="s">
        <v>188</v>
      </c>
      <c r="B49" s="1" t="s">
        <v>10691</v>
      </c>
      <c r="C49" s="1" t="s">
        <v>10695</v>
      </c>
      <c r="D49" s="1" t="s">
        <v>10697</v>
      </c>
      <c r="E49" s="1">
        <v>2</v>
      </c>
      <c r="F49" s="1">
        <v>0</v>
      </c>
      <c r="G49" t="s">
        <v>16</v>
      </c>
      <c r="H49" t="s">
        <v>17</v>
      </c>
      <c r="I49">
        <v>401052</v>
      </c>
      <c r="K49">
        <v>910866420</v>
      </c>
      <c r="M49" t="s">
        <v>188</v>
      </c>
      <c r="N49" t="s">
        <v>189</v>
      </c>
      <c r="O49" t="s">
        <v>190</v>
      </c>
    </row>
    <row r="50" spans="1:15" x14ac:dyDescent="0.25">
      <c r="A50" t="s">
        <v>191</v>
      </c>
      <c r="B50" s="1">
        <v>10</v>
      </c>
      <c r="C50" s="1" t="s">
        <v>10690</v>
      </c>
      <c r="D50" s="1" t="s">
        <v>10690</v>
      </c>
      <c r="E50" s="1">
        <v>2</v>
      </c>
      <c r="F50" s="1">
        <v>0</v>
      </c>
      <c r="G50" t="s">
        <v>16</v>
      </c>
      <c r="H50" t="s">
        <v>17</v>
      </c>
      <c r="I50">
        <v>1002022</v>
      </c>
      <c r="K50">
        <v>611015543</v>
      </c>
      <c r="L50" t="s">
        <v>192</v>
      </c>
      <c r="M50" t="s">
        <v>191</v>
      </c>
      <c r="N50" t="s">
        <v>193</v>
      </c>
      <c r="O50" t="s">
        <v>194</v>
      </c>
    </row>
    <row r="51" spans="1:15" x14ac:dyDescent="0.25">
      <c r="A51" t="s">
        <v>195</v>
      </c>
      <c r="B51" s="1">
        <v>26</v>
      </c>
      <c r="C51" s="1" t="s">
        <v>10696</v>
      </c>
      <c r="D51" s="1" t="s">
        <v>10695</v>
      </c>
      <c r="E51" s="1">
        <v>2</v>
      </c>
      <c r="F51" s="1">
        <v>0</v>
      </c>
      <c r="G51" t="s">
        <v>16</v>
      </c>
      <c r="H51" t="s">
        <v>17</v>
      </c>
      <c r="I51">
        <v>2603012</v>
      </c>
      <c r="K51">
        <v>291009952</v>
      </c>
      <c r="M51" t="s">
        <v>195</v>
      </c>
      <c r="N51" t="s">
        <v>196</v>
      </c>
      <c r="O51" t="s">
        <v>197</v>
      </c>
    </row>
    <row r="52" spans="1:15" x14ac:dyDescent="0.25">
      <c r="A52" t="s">
        <v>198</v>
      </c>
      <c r="B52" s="1">
        <v>14</v>
      </c>
      <c r="C52" s="1" t="s">
        <v>10692</v>
      </c>
      <c r="D52" s="1" t="s">
        <v>10695</v>
      </c>
      <c r="E52" s="1">
        <v>2</v>
      </c>
      <c r="F52" s="1">
        <v>0</v>
      </c>
      <c r="G52" t="s">
        <v>16</v>
      </c>
      <c r="H52" t="s">
        <v>17</v>
      </c>
      <c r="I52">
        <v>1406012</v>
      </c>
      <c r="K52">
        <v>670223505</v>
      </c>
      <c r="L52" t="s">
        <v>199</v>
      </c>
      <c r="M52" t="s">
        <v>198</v>
      </c>
      <c r="N52" t="str">
        <f>"05-622"</f>
        <v>05-622</v>
      </c>
      <c r="O52" t="s">
        <v>200</v>
      </c>
    </row>
    <row r="53" spans="1:15" x14ac:dyDescent="0.25">
      <c r="A53" t="s">
        <v>201</v>
      </c>
      <c r="B53" s="1">
        <v>10</v>
      </c>
      <c r="C53" s="1" t="s">
        <v>10695</v>
      </c>
      <c r="D53" s="1" t="s">
        <v>10694</v>
      </c>
      <c r="E53" s="1">
        <v>0</v>
      </c>
      <c r="F53" s="1">
        <v>1</v>
      </c>
      <c r="G53" t="s">
        <v>32</v>
      </c>
      <c r="I53">
        <v>1001000</v>
      </c>
      <c r="K53">
        <v>590648422</v>
      </c>
      <c r="L53" t="s">
        <v>202</v>
      </c>
      <c r="M53" t="s">
        <v>203</v>
      </c>
      <c r="N53" t="s">
        <v>204</v>
      </c>
      <c r="O53" t="s">
        <v>205</v>
      </c>
    </row>
    <row r="54" spans="1:15" x14ac:dyDescent="0.25">
      <c r="A54" t="s">
        <v>203</v>
      </c>
      <c r="B54" s="1">
        <v>10</v>
      </c>
      <c r="C54" s="1" t="s">
        <v>10695</v>
      </c>
      <c r="D54" s="1" t="s">
        <v>10695</v>
      </c>
      <c r="E54" s="1">
        <v>1</v>
      </c>
      <c r="F54" s="1">
        <v>0</v>
      </c>
      <c r="G54" t="s">
        <v>16</v>
      </c>
      <c r="H54" t="s">
        <v>46</v>
      </c>
      <c r="I54">
        <v>1001011</v>
      </c>
      <c r="K54">
        <v>590648244</v>
      </c>
      <c r="L54" t="s">
        <v>206</v>
      </c>
      <c r="M54" t="s">
        <v>203</v>
      </c>
      <c r="N54" t="s">
        <v>204</v>
      </c>
      <c r="O54" t="s">
        <v>207</v>
      </c>
    </row>
    <row r="55" spans="1:15" x14ac:dyDescent="0.25">
      <c r="A55" t="s">
        <v>203</v>
      </c>
      <c r="B55" s="1">
        <v>10</v>
      </c>
      <c r="C55" s="1" t="s">
        <v>10695</v>
      </c>
      <c r="D55" s="1" t="s">
        <v>10690</v>
      </c>
      <c r="E55" s="1">
        <v>2</v>
      </c>
      <c r="F55" s="1">
        <v>0</v>
      </c>
      <c r="G55" t="s">
        <v>16</v>
      </c>
      <c r="H55" t="s">
        <v>17</v>
      </c>
      <c r="I55">
        <v>1001022</v>
      </c>
      <c r="K55">
        <v>590648215</v>
      </c>
      <c r="L55" t="s">
        <v>208</v>
      </c>
      <c r="M55" t="s">
        <v>203</v>
      </c>
      <c r="N55" t="s">
        <v>204</v>
      </c>
      <c r="O55" t="s">
        <v>209</v>
      </c>
    </row>
    <row r="56" spans="1:15" x14ac:dyDescent="0.25">
      <c r="A56" t="s">
        <v>210</v>
      </c>
      <c r="B56" s="1" t="s">
        <v>10692</v>
      </c>
      <c r="C56" s="1">
        <v>18</v>
      </c>
      <c r="D56" s="1" t="s">
        <v>10690</v>
      </c>
      <c r="E56" s="1">
        <v>2</v>
      </c>
      <c r="F56" s="1">
        <v>0</v>
      </c>
      <c r="G56" t="s">
        <v>16</v>
      </c>
      <c r="H56" t="s">
        <v>17</v>
      </c>
      <c r="I56">
        <v>618022</v>
      </c>
      <c r="K56">
        <v>950368894</v>
      </c>
      <c r="L56" t="s">
        <v>211</v>
      </c>
      <c r="M56" t="s">
        <v>210</v>
      </c>
      <c r="N56" t="s">
        <v>212</v>
      </c>
      <c r="O56" t="s">
        <v>213</v>
      </c>
    </row>
    <row r="57" spans="1:15" x14ac:dyDescent="0.25">
      <c r="A57" t="s">
        <v>214</v>
      </c>
      <c r="B57" s="1" t="s">
        <v>10692</v>
      </c>
      <c r="C57" s="1" t="s">
        <v>10699</v>
      </c>
      <c r="D57" s="1" t="s">
        <v>10695</v>
      </c>
      <c r="E57" s="1">
        <v>3</v>
      </c>
      <c r="F57" s="1">
        <v>0</v>
      </c>
      <c r="G57" t="s">
        <v>16</v>
      </c>
      <c r="H57" t="s">
        <v>50</v>
      </c>
      <c r="I57">
        <v>609013</v>
      </c>
      <c r="K57">
        <v>431020084</v>
      </c>
      <c r="L57" t="s">
        <v>215</v>
      </c>
      <c r="M57" t="s">
        <v>214</v>
      </c>
      <c r="N57" t="s">
        <v>216</v>
      </c>
      <c r="O57" t="s">
        <v>217</v>
      </c>
    </row>
    <row r="58" spans="1:15" x14ac:dyDescent="0.25">
      <c r="A58" t="s">
        <v>218</v>
      </c>
      <c r="B58" s="1">
        <v>24</v>
      </c>
      <c r="C58" s="1" t="s">
        <v>10690</v>
      </c>
      <c r="D58" s="1" t="s">
        <v>10694</v>
      </c>
      <c r="E58" s="1" t="s">
        <v>219</v>
      </c>
      <c r="F58" s="1">
        <v>6</v>
      </c>
      <c r="G58" t="s">
        <v>220</v>
      </c>
      <c r="I58" t="s">
        <v>221</v>
      </c>
      <c r="J58">
        <v>6</v>
      </c>
      <c r="K58">
        <v>367126283</v>
      </c>
      <c r="L58" t="s">
        <v>222</v>
      </c>
      <c r="M58" t="s">
        <v>223</v>
      </c>
      <c r="N58" t="s">
        <v>224</v>
      </c>
      <c r="O58" t="s">
        <v>225</v>
      </c>
    </row>
    <row r="59" spans="1:15" x14ac:dyDescent="0.25">
      <c r="A59" t="s">
        <v>226</v>
      </c>
      <c r="B59" s="1">
        <v>18</v>
      </c>
      <c r="C59" s="1">
        <v>17</v>
      </c>
      <c r="D59" s="1" t="s">
        <v>10690</v>
      </c>
      <c r="E59" s="1">
        <v>2</v>
      </c>
      <c r="F59" s="1">
        <v>0</v>
      </c>
      <c r="G59" t="s">
        <v>16</v>
      </c>
      <c r="H59" t="s">
        <v>17</v>
      </c>
      <c r="I59">
        <v>1817022</v>
      </c>
      <c r="K59">
        <v>370440726</v>
      </c>
      <c r="L59" t="s">
        <v>227</v>
      </c>
      <c r="M59" t="s">
        <v>226</v>
      </c>
      <c r="N59" t="s">
        <v>228</v>
      </c>
      <c r="O59" t="s">
        <v>229</v>
      </c>
    </row>
    <row r="60" spans="1:15" x14ac:dyDescent="0.25">
      <c r="A60" t="s">
        <v>230</v>
      </c>
      <c r="B60" s="1">
        <v>24</v>
      </c>
      <c r="C60" s="1" t="s">
        <v>10690</v>
      </c>
      <c r="D60" s="1" t="s">
        <v>10690</v>
      </c>
      <c r="E60" s="1">
        <v>2</v>
      </c>
      <c r="F60" s="1">
        <v>0</v>
      </c>
      <c r="G60" t="s">
        <v>16</v>
      </c>
      <c r="H60" t="s">
        <v>17</v>
      </c>
      <c r="I60">
        <v>2402022</v>
      </c>
      <c r="K60">
        <v>276258144</v>
      </c>
      <c r="L60" t="s">
        <v>231</v>
      </c>
      <c r="M60" t="s">
        <v>230</v>
      </c>
      <c r="N60" t="s">
        <v>232</v>
      </c>
      <c r="O60" t="s">
        <v>233</v>
      </c>
    </row>
    <row r="61" spans="1:15" x14ac:dyDescent="0.25">
      <c r="A61" t="s">
        <v>234</v>
      </c>
      <c r="B61" s="1">
        <v>10</v>
      </c>
      <c r="C61" s="1">
        <v>16</v>
      </c>
      <c r="D61" s="1" t="s">
        <v>10690</v>
      </c>
      <c r="E61" s="1">
        <v>2</v>
      </c>
      <c r="F61" s="1">
        <v>0</v>
      </c>
      <c r="G61" t="s">
        <v>16</v>
      </c>
      <c r="H61" t="s">
        <v>17</v>
      </c>
      <c r="I61">
        <v>1016022</v>
      </c>
      <c r="K61">
        <v>590647894</v>
      </c>
      <c r="L61" t="s">
        <v>235</v>
      </c>
      <c r="M61" t="s">
        <v>234</v>
      </c>
      <c r="N61" t="s">
        <v>236</v>
      </c>
      <c r="O61" t="s">
        <v>237</v>
      </c>
    </row>
    <row r="62" spans="1:15" x14ac:dyDescent="0.25">
      <c r="A62" t="s">
        <v>238</v>
      </c>
      <c r="B62" s="1">
        <v>24</v>
      </c>
      <c r="C62" s="1" t="s">
        <v>10695</v>
      </c>
      <c r="D62" s="1" t="s">
        <v>10695</v>
      </c>
      <c r="E62" s="1">
        <v>1</v>
      </c>
      <c r="F62" s="1">
        <v>0</v>
      </c>
      <c r="G62" t="s">
        <v>16</v>
      </c>
      <c r="H62" t="s">
        <v>46</v>
      </c>
      <c r="I62">
        <v>2401011</v>
      </c>
      <c r="K62">
        <v>276257446</v>
      </c>
      <c r="L62" t="s">
        <v>239</v>
      </c>
      <c r="M62" t="s">
        <v>238</v>
      </c>
      <c r="N62" t="s">
        <v>240</v>
      </c>
      <c r="O62" t="s">
        <v>241</v>
      </c>
    </row>
    <row r="63" spans="1:15" x14ac:dyDescent="0.25">
      <c r="A63" t="s">
        <v>242</v>
      </c>
      <c r="B63" s="1">
        <v>32</v>
      </c>
      <c r="C63" s="1" t="s">
        <v>10699</v>
      </c>
      <c r="D63" s="1" t="s">
        <v>10695</v>
      </c>
      <c r="E63" s="1">
        <v>2</v>
      </c>
      <c r="F63" s="1">
        <v>0</v>
      </c>
      <c r="G63" t="s">
        <v>16</v>
      </c>
      <c r="H63" t="s">
        <v>17</v>
      </c>
      <c r="I63">
        <v>3209012</v>
      </c>
      <c r="K63">
        <v>330920529</v>
      </c>
      <c r="L63" t="s">
        <v>243</v>
      </c>
      <c r="M63" t="s">
        <v>242</v>
      </c>
      <c r="N63" t="s">
        <v>244</v>
      </c>
      <c r="O63" t="s">
        <v>245</v>
      </c>
    </row>
    <row r="64" spans="1:15" x14ac:dyDescent="0.25">
      <c r="A64" t="s">
        <v>246</v>
      </c>
      <c r="B64" s="1">
        <v>24</v>
      </c>
      <c r="C64" s="1" t="s">
        <v>10695</v>
      </c>
      <c r="D64" s="1" t="s">
        <v>10694</v>
      </c>
      <c r="E64" s="1">
        <v>0</v>
      </c>
      <c r="F64" s="1">
        <v>1</v>
      </c>
      <c r="G64" t="s">
        <v>32</v>
      </c>
      <c r="I64">
        <v>2401000</v>
      </c>
      <c r="K64">
        <v>276254940</v>
      </c>
      <c r="L64" t="s">
        <v>247</v>
      </c>
      <c r="M64" t="s">
        <v>238</v>
      </c>
      <c r="N64" t="s">
        <v>240</v>
      </c>
      <c r="O64" t="s">
        <v>248</v>
      </c>
    </row>
    <row r="65" spans="1:15" x14ac:dyDescent="0.25">
      <c r="A65" t="s">
        <v>249</v>
      </c>
      <c r="B65" s="1" t="s">
        <v>10692</v>
      </c>
      <c r="C65" s="1" t="s">
        <v>10695</v>
      </c>
      <c r="D65" s="1" t="s">
        <v>10694</v>
      </c>
      <c r="E65" s="1">
        <v>0</v>
      </c>
      <c r="F65" s="1">
        <v>1</v>
      </c>
      <c r="G65" t="s">
        <v>32</v>
      </c>
      <c r="I65">
        <v>601000</v>
      </c>
      <c r="K65">
        <v>30237345</v>
      </c>
      <c r="L65" t="s">
        <v>250</v>
      </c>
      <c r="M65" t="s">
        <v>251</v>
      </c>
      <c r="N65" t="s">
        <v>252</v>
      </c>
      <c r="O65" t="s">
        <v>253</v>
      </c>
    </row>
    <row r="66" spans="1:15" x14ac:dyDescent="0.25">
      <c r="A66" t="s">
        <v>254</v>
      </c>
      <c r="B66" s="1">
        <v>16</v>
      </c>
      <c r="C66" s="1">
        <v>10</v>
      </c>
      <c r="D66" s="1" t="s">
        <v>10695</v>
      </c>
      <c r="E66" s="1">
        <v>3</v>
      </c>
      <c r="F66" s="1">
        <v>0</v>
      </c>
      <c r="G66" t="s">
        <v>16</v>
      </c>
      <c r="H66" t="s">
        <v>50</v>
      </c>
      <c r="I66">
        <v>1610013</v>
      </c>
      <c r="K66">
        <v>531413343</v>
      </c>
      <c r="L66" t="s">
        <v>258</v>
      </c>
      <c r="M66" t="s">
        <v>254</v>
      </c>
      <c r="N66" t="s">
        <v>259</v>
      </c>
      <c r="O66" t="s">
        <v>260</v>
      </c>
    </row>
    <row r="67" spans="1:15" x14ac:dyDescent="0.25">
      <c r="A67" t="s">
        <v>254</v>
      </c>
      <c r="B67" s="1">
        <v>10</v>
      </c>
      <c r="C67" s="1">
        <v>17</v>
      </c>
      <c r="D67" s="1" t="s">
        <v>10695</v>
      </c>
      <c r="E67" s="1">
        <v>2</v>
      </c>
      <c r="F67" s="1">
        <v>0</v>
      </c>
      <c r="G67" t="s">
        <v>16</v>
      </c>
      <c r="H67" t="s">
        <v>17</v>
      </c>
      <c r="I67">
        <v>1017012</v>
      </c>
      <c r="K67">
        <v>730934602</v>
      </c>
      <c r="L67" t="s">
        <v>255</v>
      </c>
      <c r="M67" t="s">
        <v>254</v>
      </c>
      <c r="N67" t="s">
        <v>256</v>
      </c>
      <c r="O67" t="s">
        <v>257</v>
      </c>
    </row>
    <row r="68" spans="1:15" x14ac:dyDescent="0.25">
      <c r="A68" t="s">
        <v>261</v>
      </c>
      <c r="B68" s="1">
        <v>28</v>
      </c>
      <c r="C68" s="1">
        <v>16</v>
      </c>
      <c r="D68" s="1" t="s">
        <v>10695</v>
      </c>
      <c r="E68" s="1">
        <v>3</v>
      </c>
      <c r="F68" s="1">
        <v>0</v>
      </c>
      <c r="G68" t="s">
        <v>16</v>
      </c>
      <c r="H68" t="s">
        <v>50</v>
      </c>
      <c r="I68">
        <v>2816013</v>
      </c>
      <c r="K68">
        <v>527919</v>
      </c>
      <c r="L68" t="s">
        <v>262</v>
      </c>
      <c r="M68" t="s">
        <v>261</v>
      </c>
      <c r="N68" t="str">
        <f>"12-230"</f>
        <v>12-230</v>
      </c>
      <c r="O68" t="s">
        <v>263</v>
      </c>
    </row>
    <row r="69" spans="1:15" x14ac:dyDescent="0.25">
      <c r="A69" t="s">
        <v>251</v>
      </c>
      <c r="B69" s="1" t="s">
        <v>10692</v>
      </c>
      <c r="C69" s="1">
        <v>61</v>
      </c>
      <c r="D69" s="1" t="s">
        <v>10694</v>
      </c>
      <c r="E69" s="1">
        <v>0</v>
      </c>
      <c r="F69" s="1">
        <v>2</v>
      </c>
      <c r="G69" t="s">
        <v>264</v>
      </c>
      <c r="I69">
        <v>661000</v>
      </c>
      <c r="K69">
        <v>30237380</v>
      </c>
      <c r="L69" t="s">
        <v>265</v>
      </c>
      <c r="M69" t="s">
        <v>251</v>
      </c>
      <c r="N69" t="s">
        <v>252</v>
      </c>
      <c r="O69" t="s">
        <v>266</v>
      </c>
    </row>
    <row r="70" spans="1:15" x14ac:dyDescent="0.25">
      <c r="A70" t="s">
        <v>267</v>
      </c>
      <c r="B70" s="1" t="s">
        <v>10692</v>
      </c>
      <c r="C70" s="1" t="s">
        <v>10695</v>
      </c>
      <c r="D70" s="1" t="s">
        <v>10696</v>
      </c>
      <c r="E70" s="1">
        <v>2</v>
      </c>
      <c r="F70" s="1">
        <v>0</v>
      </c>
      <c r="G70" t="s">
        <v>16</v>
      </c>
      <c r="H70" t="s">
        <v>17</v>
      </c>
      <c r="I70">
        <v>601032</v>
      </c>
      <c r="K70">
        <v>30237397</v>
      </c>
      <c r="L70" t="s">
        <v>268</v>
      </c>
      <c r="M70" t="s">
        <v>267</v>
      </c>
      <c r="N70" t="s">
        <v>252</v>
      </c>
      <c r="O70" t="s">
        <v>269</v>
      </c>
    </row>
    <row r="71" spans="1:15" x14ac:dyDescent="0.25">
      <c r="A71" t="s">
        <v>270</v>
      </c>
      <c r="B71" s="1">
        <v>10</v>
      </c>
      <c r="C71" s="1">
        <v>13</v>
      </c>
      <c r="D71" s="1" t="s">
        <v>10690</v>
      </c>
      <c r="E71" s="1">
        <v>3</v>
      </c>
      <c r="F71" s="1">
        <v>0</v>
      </c>
      <c r="G71" t="s">
        <v>16</v>
      </c>
      <c r="H71" t="s">
        <v>50</v>
      </c>
      <c r="I71">
        <v>1013023</v>
      </c>
      <c r="K71">
        <v>750148590</v>
      </c>
      <c r="L71" t="s">
        <v>271</v>
      </c>
      <c r="M71" t="s">
        <v>270</v>
      </c>
      <c r="N71" t="s">
        <v>272</v>
      </c>
      <c r="O71" t="s">
        <v>273</v>
      </c>
    </row>
    <row r="72" spans="1:15" x14ac:dyDescent="0.25">
      <c r="A72" t="s">
        <v>274</v>
      </c>
      <c r="B72" s="1">
        <v>10</v>
      </c>
      <c r="C72" s="1" t="s">
        <v>10698</v>
      </c>
      <c r="D72" s="1" t="s">
        <v>10695</v>
      </c>
      <c r="E72" s="1">
        <v>2</v>
      </c>
      <c r="F72" s="1">
        <v>0</v>
      </c>
      <c r="G72" t="s">
        <v>16</v>
      </c>
      <c r="H72" t="s">
        <v>17</v>
      </c>
      <c r="I72">
        <v>1007012</v>
      </c>
      <c r="K72">
        <v>590647820</v>
      </c>
      <c r="L72" t="s">
        <v>275</v>
      </c>
      <c r="M72" t="s">
        <v>274</v>
      </c>
      <c r="N72" t="s">
        <v>276</v>
      </c>
      <c r="O72" t="s">
        <v>277</v>
      </c>
    </row>
    <row r="73" spans="1:15" x14ac:dyDescent="0.25">
      <c r="A73" t="s">
        <v>278</v>
      </c>
      <c r="B73" s="1" t="s">
        <v>10691</v>
      </c>
      <c r="C73" s="1" t="s">
        <v>10696</v>
      </c>
      <c r="D73" s="1" t="s">
        <v>10695</v>
      </c>
      <c r="E73" s="1">
        <v>2</v>
      </c>
      <c r="F73" s="1">
        <v>0</v>
      </c>
      <c r="G73" t="s">
        <v>16</v>
      </c>
      <c r="H73" t="s">
        <v>17</v>
      </c>
      <c r="I73">
        <v>403012</v>
      </c>
      <c r="K73">
        <v>92350636</v>
      </c>
      <c r="L73" t="s">
        <v>279</v>
      </c>
      <c r="M73" t="s">
        <v>278</v>
      </c>
      <c r="N73" t="s">
        <v>280</v>
      </c>
      <c r="O73" t="s">
        <v>281</v>
      </c>
    </row>
    <row r="74" spans="1:15" x14ac:dyDescent="0.25">
      <c r="A74" t="s">
        <v>282</v>
      </c>
      <c r="B74" s="1">
        <v>14</v>
      </c>
      <c r="C74" s="1" t="s">
        <v>10695</v>
      </c>
      <c r="D74" s="1" t="s">
        <v>10695</v>
      </c>
      <c r="E74" s="1">
        <v>3</v>
      </c>
      <c r="F74" s="1">
        <v>0</v>
      </c>
      <c r="G74" t="s">
        <v>16</v>
      </c>
      <c r="H74" t="s">
        <v>50</v>
      </c>
      <c r="I74">
        <v>1401013</v>
      </c>
      <c r="K74">
        <v>670223304</v>
      </c>
      <c r="L74" t="s">
        <v>283</v>
      </c>
      <c r="M74" t="s">
        <v>282</v>
      </c>
      <c r="N74" t="s">
        <v>284</v>
      </c>
      <c r="O74" t="s">
        <v>285</v>
      </c>
    </row>
    <row r="75" spans="1:15" x14ac:dyDescent="0.25">
      <c r="A75" t="s">
        <v>282</v>
      </c>
      <c r="B75" s="1">
        <v>18</v>
      </c>
      <c r="C75" s="1">
        <v>10</v>
      </c>
      <c r="D75" s="1" t="s">
        <v>10690</v>
      </c>
      <c r="E75" s="1">
        <v>2</v>
      </c>
      <c r="F75" s="1">
        <v>0</v>
      </c>
      <c r="G75" t="s">
        <v>16</v>
      </c>
      <c r="H75" t="s">
        <v>17</v>
      </c>
      <c r="I75">
        <v>1810022</v>
      </c>
      <c r="K75">
        <v>690581761</v>
      </c>
      <c r="L75" t="s">
        <v>286</v>
      </c>
      <c r="M75" t="s">
        <v>282</v>
      </c>
      <c r="N75" t="s">
        <v>287</v>
      </c>
      <c r="O75" t="s">
        <v>288</v>
      </c>
    </row>
    <row r="76" spans="1:15" x14ac:dyDescent="0.25">
      <c r="A76" t="s">
        <v>289</v>
      </c>
      <c r="B76" s="1">
        <v>14</v>
      </c>
      <c r="C76" s="1" t="s">
        <v>10695</v>
      </c>
      <c r="D76" s="1" t="s">
        <v>10694</v>
      </c>
      <c r="E76" s="1">
        <v>0</v>
      </c>
      <c r="F76" s="1">
        <v>1</v>
      </c>
      <c r="G76" t="s">
        <v>32</v>
      </c>
      <c r="I76">
        <v>1401000</v>
      </c>
      <c r="K76">
        <v>670223132</v>
      </c>
      <c r="L76" t="s">
        <v>290</v>
      </c>
      <c r="M76" t="s">
        <v>291</v>
      </c>
      <c r="N76" t="s">
        <v>284</v>
      </c>
      <c r="O76" t="s">
        <v>285</v>
      </c>
    </row>
    <row r="77" spans="1:15" x14ac:dyDescent="0.25">
      <c r="A77" t="s">
        <v>292</v>
      </c>
      <c r="B77" s="1">
        <v>32</v>
      </c>
      <c r="C77" s="1" t="s">
        <v>10695</v>
      </c>
      <c r="D77" s="1" t="s">
        <v>10695</v>
      </c>
      <c r="E77" s="1">
        <v>1</v>
      </c>
      <c r="F77" s="1">
        <v>0</v>
      </c>
      <c r="G77" t="s">
        <v>16</v>
      </c>
      <c r="H77" t="s">
        <v>46</v>
      </c>
      <c r="I77">
        <v>3201011</v>
      </c>
      <c r="K77">
        <v>330920452</v>
      </c>
      <c r="L77" t="s">
        <v>293</v>
      </c>
      <c r="M77" t="s">
        <v>292</v>
      </c>
      <c r="N77" t="s">
        <v>294</v>
      </c>
      <c r="O77" t="s">
        <v>295</v>
      </c>
    </row>
    <row r="78" spans="1:15" x14ac:dyDescent="0.25">
      <c r="A78" t="s">
        <v>292</v>
      </c>
      <c r="B78" s="1">
        <v>32</v>
      </c>
      <c r="C78" s="1" t="s">
        <v>10695</v>
      </c>
      <c r="D78" s="1" t="s">
        <v>10690</v>
      </c>
      <c r="E78" s="1">
        <v>2</v>
      </c>
      <c r="F78" s="1">
        <v>0</v>
      </c>
      <c r="G78" t="s">
        <v>16</v>
      </c>
      <c r="H78" t="s">
        <v>17</v>
      </c>
      <c r="I78">
        <v>3201022</v>
      </c>
      <c r="K78">
        <v>330920469</v>
      </c>
      <c r="L78" t="s">
        <v>296</v>
      </c>
      <c r="M78" t="s">
        <v>292</v>
      </c>
      <c r="N78" t="s">
        <v>294</v>
      </c>
      <c r="O78" t="s">
        <v>297</v>
      </c>
    </row>
    <row r="79" spans="1:15" x14ac:dyDescent="0.25">
      <c r="A79" t="s">
        <v>298</v>
      </c>
      <c r="B79" s="1">
        <v>32</v>
      </c>
      <c r="C79" s="1" t="s">
        <v>10695</v>
      </c>
      <c r="D79" s="1" t="s">
        <v>10694</v>
      </c>
      <c r="E79" s="1">
        <v>0</v>
      </c>
      <c r="F79" s="1">
        <v>1</v>
      </c>
      <c r="G79" t="s">
        <v>32</v>
      </c>
      <c r="I79">
        <v>3201000</v>
      </c>
      <c r="K79">
        <v>330920831</v>
      </c>
      <c r="L79" t="s">
        <v>299</v>
      </c>
      <c r="M79" t="s">
        <v>292</v>
      </c>
      <c r="N79" t="s">
        <v>294</v>
      </c>
      <c r="O79" t="s">
        <v>300</v>
      </c>
    </row>
    <row r="80" spans="1:15" x14ac:dyDescent="0.25">
      <c r="A80" t="s">
        <v>301</v>
      </c>
      <c r="B80" s="1" t="s">
        <v>10692</v>
      </c>
      <c r="C80" s="1" t="s">
        <v>10696</v>
      </c>
      <c r="D80" s="1" t="s">
        <v>10690</v>
      </c>
      <c r="E80" s="1">
        <v>2</v>
      </c>
      <c r="F80" s="1">
        <v>0</v>
      </c>
      <c r="G80" t="s">
        <v>16</v>
      </c>
      <c r="H80" t="s">
        <v>17</v>
      </c>
      <c r="I80">
        <v>603022</v>
      </c>
      <c r="K80">
        <v>110198110</v>
      </c>
      <c r="L80" t="s">
        <v>302</v>
      </c>
      <c r="M80" t="s">
        <v>301</v>
      </c>
      <c r="N80" t="s">
        <v>303</v>
      </c>
      <c r="O80" t="s">
        <v>304</v>
      </c>
    </row>
    <row r="81" spans="1:15" x14ac:dyDescent="0.25">
      <c r="A81" t="s">
        <v>305</v>
      </c>
      <c r="B81" s="1">
        <v>20</v>
      </c>
      <c r="C81" s="1" t="s">
        <v>10690</v>
      </c>
      <c r="D81" s="1" t="s">
        <v>10694</v>
      </c>
      <c r="E81" s="1">
        <v>0</v>
      </c>
      <c r="F81" s="1">
        <v>1</v>
      </c>
      <c r="G81" t="s">
        <v>32</v>
      </c>
      <c r="I81">
        <v>2002000</v>
      </c>
      <c r="K81">
        <v>50658396</v>
      </c>
      <c r="L81" t="s">
        <v>306</v>
      </c>
      <c r="M81" t="s">
        <v>307</v>
      </c>
      <c r="N81" t="s">
        <v>308</v>
      </c>
      <c r="O81" t="s">
        <v>309</v>
      </c>
    </row>
    <row r="82" spans="1:15" x14ac:dyDescent="0.25">
      <c r="A82" t="s">
        <v>310</v>
      </c>
      <c r="B82" s="1">
        <v>30</v>
      </c>
      <c r="C82" s="1">
        <v>19</v>
      </c>
      <c r="D82" s="1" t="s">
        <v>10690</v>
      </c>
      <c r="E82" s="1">
        <v>2</v>
      </c>
      <c r="F82" s="1">
        <v>0</v>
      </c>
      <c r="G82" t="s">
        <v>16</v>
      </c>
      <c r="H82" t="s">
        <v>17</v>
      </c>
      <c r="I82">
        <v>3019022</v>
      </c>
      <c r="K82">
        <v>570791170</v>
      </c>
      <c r="L82" t="s">
        <v>311</v>
      </c>
      <c r="M82" t="s">
        <v>310</v>
      </c>
      <c r="N82" t="s">
        <v>312</v>
      </c>
      <c r="O82" t="s">
        <v>313</v>
      </c>
    </row>
    <row r="83" spans="1:15" x14ac:dyDescent="0.25">
      <c r="A83" t="s">
        <v>314</v>
      </c>
      <c r="B83" s="1">
        <v>20</v>
      </c>
      <c r="C83" s="1" t="s">
        <v>10697</v>
      </c>
      <c r="D83" s="1" t="s">
        <v>10690</v>
      </c>
      <c r="E83" s="1">
        <v>2</v>
      </c>
      <c r="F83" s="1">
        <v>0</v>
      </c>
      <c r="G83" t="s">
        <v>16</v>
      </c>
      <c r="H83" t="s">
        <v>17</v>
      </c>
      <c r="I83">
        <v>2005022</v>
      </c>
      <c r="K83">
        <v>50659214</v>
      </c>
      <c r="M83" t="s">
        <v>314</v>
      </c>
      <c r="N83" t="s">
        <v>315</v>
      </c>
      <c r="O83" t="s">
        <v>316</v>
      </c>
    </row>
    <row r="84" spans="1:15" x14ac:dyDescent="0.25">
      <c r="A84" t="s">
        <v>317</v>
      </c>
      <c r="B84" s="1">
        <v>32</v>
      </c>
      <c r="C84" s="1">
        <v>15</v>
      </c>
      <c r="D84" s="1" t="s">
        <v>10696</v>
      </c>
      <c r="E84" s="1">
        <v>3</v>
      </c>
      <c r="F84" s="1">
        <v>0</v>
      </c>
      <c r="G84" t="s">
        <v>16</v>
      </c>
      <c r="H84" t="s">
        <v>50</v>
      </c>
      <c r="I84">
        <v>3215033</v>
      </c>
      <c r="K84">
        <v>330920601</v>
      </c>
      <c r="L84" t="s">
        <v>318</v>
      </c>
      <c r="M84" t="s">
        <v>317</v>
      </c>
      <c r="N84" t="s">
        <v>319</v>
      </c>
      <c r="O84" t="s">
        <v>320</v>
      </c>
    </row>
    <row r="85" spans="1:15" x14ac:dyDescent="0.25">
      <c r="A85" t="s">
        <v>321</v>
      </c>
      <c r="B85" s="1">
        <v>12</v>
      </c>
      <c r="C85" s="1">
        <v>17</v>
      </c>
      <c r="D85" s="1" t="s">
        <v>10690</v>
      </c>
      <c r="E85" s="1">
        <v>2</v>
      </c>
      <c r="F85" s="1">
        <v>0</v>
      </c>
      <c r="G85" t="s">
        <v>16</v>
      </c>
      <c r="H85" t="s">
        <v>17</v>
      </c>
      <c r="I85">
        <v>1217022</v>
      </c>
      <c r="K85">
        <v>491892038</v>
      </c>
      <c r="L85" t="s">
        <v>322</v>
      </c>
      <c r="M85" t="s">
        <v>321</v>
      </c>
      <c r="N85" t="s">
        <v>323</v>
      </c>
      <c r="O85" t="s">
        <v>324</v>
      </c>
    </row>
    <row r="86" spans="1:15" x14ac:dyDescent="0.25">
      <c r="A86" t="s">
        <v>325</v>
      </c>
      <c r="B86" s="1">
        <v>20</v>
      </c>
      <c r="C86" s="1">
        <v>61</v>
      </c>
      <c r="D86" s="1" t="s">
        <v>10694</v>
      </c>
      <c r="E86" s="1">
        <v>0</v>
      </c>
      <c r="F86" s="1">
        <v>2</v>
      </c>
      <c r="G86" t="s">
        <v>264</v>
      </c>
      <c r="I86">
        <v>2061000</v>
      </c>
      <c r="K86">
        <v>50658640</v>
      </c>
      <c r="L86" t="s">
        <v>326</v>
      </c>
      <c r="M86" t="s">
        <v>307</v>
      </c>
      <c r="N86" t="s">
        <v>327</v>
      </c>
      <c r="O86" t="s">
        <v>328</v>
      </c>
    </row>
    <row r="87" spans="1:15" x14ac:dyDescent="0.25">
      <c r="A87" t="s">
        <v>330</v>
      </c>
      <c r="B87" s="1">
        <v>12</v>
      </c>
      <c r="C87" s="1" t="s">
        <v>10697</v>
      </c>
      <c r="D87" s="1" t="s">
        <v>10690</v>
      </c>
      <c r="E87" s="1">
        <v>3</v>
      </c>
      <c r="F87" s="1">
        <v>0</v>
      </c>
      <c r="G87" t="s">
        <v>16</v>
      </c>
      <c r="H87" t="s">
        <v>50</v>
      </c>
      <c r="I87">
        <v>1205023</v>
      </c>
      <c r="K87">
        <v>370440614</v>
      </c>
      <c r="L87" t="s">
        <v>331</v>
      </c>
      <c r="M87" t="s">
        <v>330</v>
      </c>
      <c r="N87" t="s">
        <v>332</v>
      </c>
      <c r="O87" t="s">
        <v>333</v>
      </c>
    </row>
    <row r="88" spans="1:15" x14ac:dyDescent="0.25">
      <c r="A88" t="s">
        <v>334</v>
      </c>
      <c r="B88" s="1">
        <v>14</v>
      </c>
      <c r="C88" s="1">
        <v>29</v>
      </c>
      <c r="D88" s="1" t="s">
        <v>10690</v>
      </c>
      <c r="E88" s="1">
        <v>2</v>
      </c>
      <c r="F88" s="1">
        <v>0</v>
      </c>
      <c r="G88" t="s">
        <v>16</v>
      </c>
      <c r="H88" t="s">
        <v>17</v>
      </c>
      <c r="I88">
        <v>1429022</v>
      </c>
      <c r="K88">
        <v>711582820</v>
      </c>
      <c r="L88" t="s">
        <v>335</v>
      </c>
      <c r="M88" t="s">
        <v>334</v>
      </c>
      <c r="N88" t="str">
        <f>"08-311"</f>
        <v>08-311</v>
      </c>
      <c r="O88" t="s">
        <v>336</v>
      </c>
    </row>
    <row r="89" spans="1:15" x14ac:dyDescent="0.25">
      <c r="A89" t="s">
        <v>337</v>
      </c>
      <c r="B89" s="1" t="s">
        <v>10690</v>
      </c>
      <c r="C89" s="1" t="s">
        <v>10690</v>
      </c>
      <c r="D89" s="1" t="s">
        <v>10695</v>
      </c>
      <c r="E89" s="1">
        <v>1</v>
      </c>
      <c r="F89" s="1">
        <v>0</v>
      </c>
      <c r="G89" t="s">
        <v>16</v>
      </c>
      <c r="H89" t="s">
        <v>46</v>
      </c>
      <c r="I89">
        <v>202011</v>
      </c>
      <c r="K89">
        <v>890717823</v>
      </c>
      <c r="M89" t="s">
        <v>337</v>
      </c>
      <c r="N89" t="s">
        <v>338</v>
      </c>
      <c r="O89" t="s">
        <v>339</v>
      </c>
    </row>
    <row r="90" spans="1:15" x14ac:dyDescent="0.25">
      <c r="A90" t="s">
        <v>340</v>
      </c>
      <c r="B90" s="1">
        <v>10</v>
      </c>
      <c r="C90" s="1" t="s">
        <v>10697</v>
      </c>
      <c r="D90" s="1" t="s">
        <v>10690</v>
      </c>
      <c r="E90" s="1">
        <v>2</v>
      </c>
      <c r="F90" s="1">
        <v>0</v>
      </c>
      <c r="G90" t="s">
        <v>16</v>
      </c>
      <c r="H90" t="s">
        <v>17</v>
      </c>
      <c r="I90">
        <v>1005022</v>
      </c>
      <c r="K90">
        <v>750147857</v>
      </c>
      <c r="L90" t="s">
        <v>341</v>
      </c>
      <c r="M90" t="s">
        <v>340</v>
      </c>
      <c r="N90" t="s">
        <v>342</v>
      </c>
      <c r="O90" t="s">
        <v>343</v>
      </c>
    </row>
    <row r="91" spans="1:15" x14ac:dyDescent="0.25">
      <c r="A91" t="s">
        <v>344</v>
      </c>
      <c r="B91" s="1">
        <v>32</v>
      </c>
      <c r="C91" s="1">
        <v>12</v>
      </c>
      <c r="D91" s="1" t="s">
        <v>10695</v>
      </c>
      <c r="E91" s="1">
        <v>2</v>
      </c>
      <c r="F91" s="1">
        <v>0</v>
      </c>
      <c r="G91" t="s">
        <v>16</v>
      </c>
      <c r="H91" t="s">
        <v>17</v>
      </c>
      <c r="I91">
        <v>3212012</v>
      </c>
      <c r="K91">
        <v>811685349</v>
      </c>
      <c r="L91" t="s">
        <v>345</v>
      </c>
      <c r="M91" t="s">
        <v>344</v>
      </c>
      <c r="N91" t="s">
        <v>346</v>
      </c>
      <c r="O91" t="s">
        <v>347</v>
      </c>
    </row>
    <row r="92" spans="1:15" x14ac:dyDescent="0.25">
      <c r="A92" t="s">
        <v>348</v>
      </c>
      <c r="B92" s="1">
        <v>26</v>
      </c>
      <c r="C92" s="1" t="s">
        <v>10691</v>
      </c>
      <c r="D92" s="1" t="s">
        <v>10695</v>
      </c>
      <c r="E92" s="1">
        <v>2</v>
      </c>
      <c r="F92" s="1">
        <v>0</v>
      </c>
      <c r="G92" t="s">
        <v>16</v>
      </c>
      <c r="H92" t="s">
        <v>17</v>
      </c>
      <c r="I92">
        <v>2604012</v>
      </c>
      <c r="K92">
        <v>291009975</v>
      </c>
      <c r="L92" t="s">
        <v>349</v>
      </c>
      <c r="M92" t="s">
        <v>348</v>
      </c>
      <c r="N92" t="s">
        <v>350</v>
      </c>
      <c r="O92" t="s">
        <v>351</v>
      </c>
    </row>
    <row r="93" spans="1:15" x14ac:dyDescent="0.25">
      <c r="A93" t="s">
        <v>352</v>
      </c>
      <c r="B93" s="1">
        <v>14</v>
      </c>
      <c r="C93" s="1">
        <v>19</v>
      </c>
      <c r="D93" s="1" t="s">
        <v>10695</v>
      </c>
      <c r="E93" s="1">
        <v>2</v>
      </c>
      <c r="F93" s="1">
        <v>0</v>
      </c>
      <c r="G93" t="s">
        <v>16</v>
      </c>
      <c r="H93" t="s">
        <v>17</v>
      </c>
      <c r="I93">
        <v>1419012</v>
      </c>
      <c r="K93">
        <v>611015566</v>
      </c>
      <c r="L93" t="s">
        <v>353</v>
      </c>
      <c r="M93" t="s">
        <v>352</v>
      </c>
      <c r="N93" t="str">
        <f>"09-230"</f>
        <v>09-230</v>
      </c>
      <c r="O93" t="s">
        <v>354</v>
      </c>
    </row>
    <row r="94" spans="1:15" x14ac:dyDescent="0.25">
      <c r="A94" t="s">
        <v>355</v>
      </c>
      <c r="B94" s="1">
        <v>20</v>
      </c>
      <c r="C94" s="1" t="s">
        <v>10696</v>
      </c>
      <c r="D94" s="1" t="s">
        <v>10695</v>
      </c>
      <c r="E94" s="1">
        <v>1</v>
      </c>
      <c r="F94" s="1">
        <v>0</v>
      </c>
      <c r="G94" t="s">
        <v>16</v>
      </c>
      <c r="H94" t="s">
        <v>46</v>
      </c>
      <c r="I94">
        <v>2003011</v>
      </c>
      <c r="K94">
        <v>50658982</v>
      </c>
      <c r="L94" t="s">
        <v>361</v>
      </c>
      <c r="M94" t="s">
        <v>357</v>
      </c>
      <c r="N94" t="s">
        <v>358</v>
      </c>
      <c r="O94" t="s">
        <v>362</v>
      </c>
    </row>
    <row r="95" spans="1:15" x14ac:dyDescent="0.25">
      <c r="A95" t="s">
        <v>355</v>
      </c>
      <c r="B95" s="1">
        <v>20</v>
      </c>
      <c r="C95" s="1" t="s">
        <v>10696</v>
      </c>
      <c r="D95" s="1" t="s">
        <v>10696</v>
      </c>
      <c r="E95" s="1">
        <v>2</v>
      </c>
      <c r="F95" s="1">
        <v>0</v>
      </c>
      <c r="G95" t="s">
        <v>16</v>
      </c>
      <c r="H95" t="s">
        <v>17</v>
      </c>
      <c r="I95">
        <v>2003032</v>
      </c>
      <c r="K95">
        <v>50659007</v>
      </c>
      <c r="L95" t="s">
        <v>356</v>
      </c>
      <c r="M95" t="s">
        <v>357</v>
      </c>
      <c r="N95" t="s">
        <v>358</v>
      </c>
      <c r="O95" t="s">
        <v>359</v>
      </c>
    </row>
    <row r="96" spans="1:15" x14ac:dyDescent="0.25">
      <c r="A96" t="s">
        <v>363</v>
      </c>
      <c r="B96" s="1">
        <v>24</v>
      </c>
      <c r="C96" s="1" t="s">
        <v>10690</v>
      </c>
      <c r="D96" s="1" t="s">
        <v>10694</v>
      </c>
      <c r="E96" s="1">
        <v>0</v>
      </c>
      <c r="F96" s="1">
        <v>1</v>
      </c>
      <c r="G96" t="s">
        <v>32</v>
      </c>
      <c r="I96">
        <v>2402000</v>
      </c>
      <c r="K96">
        <v>72181706</v>
      </c>
      <c r="L96" t="s">
        <v>365</v>
      </c>
      <c r="M96" t="s">
        <v>366</v>
      </c>
      <c r="N96" t="s">
        <v>224</v>
      </c>
      <c r="O96" t="s">
        <v>367</v>
      </c>
    </row>
    <row r="97" spans="1:15" x14ac:dyDescent="0.25">
      <c r="A97" t="s">
        <v>363</v>
      </c>
      <c r="B97" s="1">
        <v>20</v>
      </c>
      <c r="C97" s="1" t="s">
        <v>10696</v>
      </c>
      <c r="D97" s="1" t="s">
        <v>10694</v>
      </c>
      <c r="E97" s="1">
        <v>0</v>
      </c>
      <c r="F97" s="1">
        <v>1</v>
      </c>
      <c r="G97" t="s">
        <v>32</v>
      </c>
      <c r="I97">
        <v>2003000</v>
      </c>
      <c r="K97">
        <v>50658574</v>
      </c>
      <c r="L97" t="s">
        <v>364</v>
      </c>
      <c r="M97" t="s">
        <v>355</v>
      </c>
      <c r="N97" t="s">
        <v>358</v>
      </c>
      <c r="O97" t="s">
        <v>359</v>
      </c>
    </row>
    <row r="98" spans="1:15" x14ac:dyDescent="0.25">
      <c r="A98" t="s">
        <v>223</v>
      </c>
      <c r="B98" s="1">
        <v>24</v>
      </c>
      <c r="C98" s="1">
        <v>61</v>
      </c>
      <c r="D98" s="1" t="s">
        <v>10694</v>
      </c>
      <c r="E98" s="1">
        <v>0</v>
      </c>
      <c r="F98" s="1">
        <v>2</v>
      </c>
      <c r="G98" t="s">
        <v>264</v>
      </c>
      <c r="I98">
        <v>2461000</v>
      </c>
      <c r="K98">
        <v>72181741</v>
      </c>
      <c r="L98" t="s">
        <v>368</v>
      </c>
      <c r="M98" t="s">
        <v>223</v>
      </c>
      <c r="N98" t="s">
        <v>224</v>
      </c>
      <c r="O98" t="s">
        <v>369</v>
      </c>
    </row>
    <row r="99" spans="1:15" x14ac:dyDescent="0.25">
      <c r="A99" t="s">
        <v>370</v>
      </c>
      <c r="B99" s="1">
        <v>16</v>
      </c>
      <c r="C99" s="1" t="s">
        <v>10696</v>
      </c>
      <c r="D99" s="1" t="s">
        <v>10690</v>
      </c>
      <c r="E99" s="1">
        <v>2</v>
      </c>
      <c r="F99" s="1">
        <v>0</v>
      </c>
      <c r="G99" t="s">
        <v>16</v>
      </c>
      <c r="H99" t="s">
        <v>17</v>
      </c>
      <c r="I99">
        <v>1603022</v>
      </c>
      <c r="K99">
        <v>531412935</v>
      </c>
      <c r="L99" t="s">
        <v>371</v>
      </c>
      <c r="M99" t="s">
        <v>370</v>
      </c>
      <c r="N99" t="s">
        <v>372</v>
      </c>
      <c r="O99" t="s">
        <v>373</v>
      </c>
    </row>
    <row r="100" spans="1:15" x14ac:dyDescent="0.25">
      <c r="A100" t="s">
        <v>374</v>
      </c>
      <c r="B100" s="1">
        <v>24</v>
      </c>
      <c r="C100" s="1">
        <v>14</v>
      </c>
      <c r="D100" s="1" t="s">
        <v>10695</v>
      </c>
      <c r="E100" s="1">
        <v>1</v>
      </c>
      <c r="F100" s="1">
        <v>0</v>
      </c>
      <c r="G100" t="s">
        <v>16</v>
      </c>
      <c r="H100" t="s">
        <v>46</v>
      </c>
      <c r="I100">
        <v>2414011</v>
      </c>
      <c r="K100">
        <v>276258285</v>
      </c>
      <c r="L100" t="s">
        <v>375</v>
      </c>
      <c r="M100" t="s">
        <v>374</v>
      </c>
      <c r="N100" t="s">
        <v>376</v>
      </c>
      <c r="O100" t="s">
        <v>134</v>
      </c>
    </row>
    <row r="101" spans="1:15" x14ac:dyDescent="0.25">
      <c r="A101" t="s">
        <v>377</v>
      </c>
      <c r="B101" s="1">
        <v>24</v>
      </c>
      <c r="C101" s="1">
        <v>14</v>
      </c>
      <c r="D101" s="1" t="s">
        <v>10694</v>
      </c>
      <c r="E101" s="1">
        <v>0</v>
      </c>
      <c r="F101" s="1">
        <v>1</v>
      </c>
      <c r="G101" t="s">
        <v>32</v>
      </c>
      <c r="I101">
        <v>2414000</v>
      </c>
      <c r="K101">
        <v>276255192</v>
      </c>
      <c r="L101" t="s">
        <v>378</v>
      </c>
      <c r="M101" t="s">
        <v>374</v>
      </c>
      <c r="N101" t="s">
        <v>379</v>
      </c>
      <c r="O101" t="s">
        <v>380</v>
      </c>
    </row>
    <row r="102" spans="1:15" x14ac:dyDescent="0.25">
      <c r="A102" t="s">
        <v>381</v>
      </c>
      <c r="B102" s="1" t="s">
        <v>10690</v>
      </c>
      <c r="C102" s="1">
        <v>14</v>
      </c>
      <c r="D102" s="1" t="s">
        <v>10690</v>
      </c>
      <c r="E102" s="1">
        <v>3</v>
      </c>
      <c r="F102" s="1">
        <v>0</v>
      </c>
      <c r="G102" t="s">
        <v>16</v>
      </c>
      <c r="H102" t="s">
        <v>50</v>
      </c>
      <c r="I102">
        <v>214023</v>
      </c>
      <c r="K102">
        <v>931934756</v>
      </c>
      <c r="L102" t="s">
        <v>382</v>
      </c>
      <c r="M102" t="s">
        <v>381</v>
      </c>
      <c r="N102" t="s">
        <v>383</v>
      </c>
      <c r="O102" t="s">
        <v>384</v>
      </c>
    </row>
    <row r="103" spans="1:15" x14ac:dyDescent="0.25">
      <c r="A103" t="s">
        <v>385</v>
      </c>
      <c r="B103" s="1">
        <v>32</v>
      </c>
      <c r="C103" s="1" t="s">
        <v>10690</v>
      </c>
      <c r="D103" s="1" t="s">
        <v>10695</v>
      </c>
      <c r="E103" s="1">
        <v>2</v>
      </c>
      <c r="F103" s="1">
        <v>0</v>
      </c>
      <c r="G103" t="s">
        <v>16</v>
      </c>
      <c r="H103" t="s">
        <v>17</v>
      </c>
      <c r="I103">
        <v>3202012</v>
      </c>
      <c r="K103">
        <v>210967030</v>
      </c>
      <c r="L103" t="s">
        <v>386</v>
      </c>
      <c r="M103" t="s">
        <v>385</v>
      </c>
      <c r="N103" t="s">
        <v>387</v>
      </c>
      <c r="O103" t="s">
        <v>388</v>
      </c>
    </row>
    <row r="104" spans="1:15" x14ac:dyDescent="0.25">
      <c r="A104" t="s">
        <v>389</v>
      </c>
      <c r="B104" s="1">
        <v>32</v>
      </c>
      <c r="C104" s="1" t="s">
        <v>10699</v>
      </c>
      <c r="D104" s="1" t="s">
        <v>10690</v>
      </c>
      <c r="E104" s="1">
        <v>2</v>
      </c>
      <c r="F104" s="1">
        <v>0</v>
      </c>
      <c r="G104" t="s">
        <v>16</v>
      </c>
      <c r="H104" t="s">
        <v>17</v>
      </c>
      <c r="I104">
        <v>3209022</v>
      </c>
      <c r="K104">
        <v>330920535</v>
      </c>
      <c r="L104" t="s">
        <v>390</v>
      </c>
      <c r="M104" t="s">
        <v>389</v>
      </c>
      <c r="N104" t="s">
        <v>391</v>
      </c>
      <c r="O104" t="s">
        <v>392</v>
      </c>
    </row>
    <row r="105" spans="1:15" x14ac:dyDescent="0.25">
      <c r="A105" t="s">
        <v>393</v>
      </c>
      <c r="B105" s="1">
        <v>18</v>
      </c>
      <c r="C105" s="1" t="s">
        <v>10695</v>
      </c>
      <c r="D105" s="1" t="s">
        <v>10694</v>
      </c>
      <c r="E105" s="1">
        <v>0</v>
      </c>
      <c r="F105" s="1">
        <v>1</v>
      </c>
      <c r="G105" t="s">
        <v>32</v>
      </c>
      <c r="I105">
        <v>1801000</v>
      </c>
      <c r="K105">
        <v>370439953</v>
      </c>
      <c r="L105" t="s">
        <v>394</v>
      </c>
      <c r="M105" t="s">
        <v>395</v>
      </c>
      <c r="N105" t="s">
        <v>396</v>
      </c>
      <c r="O105" t="s">
        <v>397</v>
      </c>
    </row>
    <row r="106" spans="1:15" x14ac:dyDescent="0.25">
      <c r="A106" t="s">
        <v>398</v>
      </c>
      <c r="B106" s="1">
        <v>18</v>
      </c>
      <c r="C106" s="1" t="s">
        <v>10695</v>
      </c>
      <c r="D106" s="1" t="s">
        <v>10693</v>
      </c>
      <c r="E106" s="1" t="s">
        <v>219</v>
      </c>
      <c r="F106" s="1">
        <v>6</v>
      </c>
      <c r="G106" t="s">
        <v>220</v>
      </c>
      <c r="I106" t="s">
        <v>399</v>
      </c>
      <c r="J106">
        <v>19</v>
      </c>
      <c r="K106">
        <v>520665910</v>
      </c>
      <c r="L106" t="s">
        <v>400</v>
      </c>
      <c r="M106" t="s">
        <v>395</v>
      </c>
      <c r="N106" t="s">
        <v>396</v>
      </c>
      <c r="O106" t="s">
        <v>401</v>
      </c>
    </row>
    <row r="107" spans="1:15" x14ac:dyDescent="0.25">
      <c r="A107" t="s">
        <v>402</v>
      </c>
      <c r="B107" s="1">
        <v>14</v>
      </c>
      <c r="C107" s="1">
        <v>37</v>
      </c>
      <c r="D107" s="1" t="s">
        <v>10695</v>
      </c>
      <c r="E107" s="1">
        <v>3</v>
      </c>
      <c r="F107" s="1">
        <v>0</v>
      </c>
      <c r="G107" t="s">
        <v>16</v>
      </c>
      <c r="H107" t="s">
        <v>50</v>
      </c>
      <c r="I107">
        <v>1437013</v>
      </c>
      <c r="K107">
        <v>130377913</v>
      </c>
      <c r="L107" t="s">
        <v>403</v>
      </c>
      <c r="M107" t="s">
        <v>402</v>
      </c>
      <c r="N107" t="str">
        <f>"09-320"</f>
        <v>09-320</v>
      </c>
      <c r="O107" t="s">
        <v>404</v>
      </c>
    </row>
    <row r="108" spans="1:15" x14ac:dyDescent="0.25">
      <c r="A108" t="s">
        <v>405</v>
      </c>
      <c r="B108" s="1" t="s">
        <v>10692</v>
      </c>
      <c r="C108" s="1" t="s">
        <v>10690</v>
      </c>
      <c r="D108" s="1" t="s">
        <v>10695</v>
      </c>
      <c r="E108" s="1">
        <v>1</v>
      </c>
      <c r="F108" s="1">
        <v>0</v>
      </c>
      <c r="G108" t="s">
        <v>16</v>
      </c>
      <c r="H108" t="s">
        <v>46</v>
      </c>
      <c r="I108">
        <v>602011</v>
      </c>
      <c r="K108">
        <v>950369020</v>
      </c>
      <c r="L108" t="s">
        <v>409</v>
      </c>
      <c r="M108" t="s">
        <v>405</v>
      </c>
      <c r="N108" t="s">
        <v>407</v>
      </c>
      <c r="O108" t="s">
        <v>410</v>
      </c>
    </row>
    <row r="109" spans="1:15" x14ac:dyDescent="0.25">
      <c r="A109" t="s">
        <v>405</v>
      </c>
      <c r="B109" s="1" t="s">
        <v>10692</v>
      </c>
      <c r="C109" s="1" t="s">
        <v>10690</v>
      </c>
      <c r="D109" s="1" t="s">
        <v>10696</v>
      </c>
      <c r="E109" s="1">
        <v>2</v>
      </c>
      <c r="F109" s="1">
        <v>0</v>
      </c>
      <c r="G109" t="s">
        <v>16</v>
      </c>
      <c r="H109" t="s">
        <v>17</v>
      </c>
      <c r="I109">
        <v>602032</v>
      </c>
      <c r="K109">
        <v>950369037</v>
      </c>
      <c r="L109" t="s">
        <v>406</v>
      </c>
      <c r="M109" t="s">
        <v>405</v>
      </c>
      <c r="N109" t="s">
        <v>407</v>
      </c>
      <c r="O109" t="s">
        <v>408</v>
      </c>
    </row>
    <row r="110" spans="1:15" x14ac:dyDescent="0.25">
      <c r="A110" t="s">
        <v>411</v>
      </c>
      <c r="B110" s="1" t="s">
        <v>10692</v>
      </c>
      <c r="C110" s="1" t="s">
        <v>10690</v>
      </c>
      <c r="D110" s="1" t="s">
        <v>10694</v>
      </c>
      <c r="E110" s="1">
        <v>0</v>
      </c>
      <c r="F110" s="1">
        <v>1</v>
      </c>
      <c r="G110" t="s">
        <v>32</v>
      </c>
      <c r="I110">
        <v>602000</v>
      </c>
      <c r="K110">
        <v>950369014</v>
      </c>
      <c r="L110" t="s">
        <v>412</v>
      </c>
      <c r="M110" t="s">
        <v>405</v>
      </c>
      <c r="N110" t="s">
        <v>407</v>
      </c>
      <c r="O110" t="s">
        <v>413</v>
      </c>
    </row>
    <row r="111" spans="1:15" x14ac:dyDescent="0.25">
      <c r="A111" t="s">
        <v>414</v>
      </c>
      <c r="B111" s="1">
        <v>18</v>
      </c>
      <c r="C111" s="1">
        <v>13</v>
      </c>
      <c r="D111" s="1" t="s">
        <v>10695</v>
      </c>
      <c r="E111" s="1">
        <v>2</v>
      </c>
      <c r="F111" s="1">
        <v>0</v>
      </c>
      <c r="G111" t="s">
        <v>16</v>
      </c>
      <c r="H111" t="s">
        <v>17</v>
      </c>
      <c r="I111">
        <v>1813012</v>
      </c>
      <c r="K111">
        <v>533305</v>
      </c>
      <c r="M111" t="s">
        <v>414</v>
      </c>
      <c r="N111" t="s">
        <v>415</v>
      </c>
      <c r="O111" t="s">
        <v>416</v>
      </c>
    </row>
    <row r="112" spans="1:15" x14ac:dyDescent="0.25">
      <c r="A112" t="s">
        <v>417</v>
      </c>
      <c r="B112" s="1">
        <v>12</v>
      </c>
      <c r="C112" s="1">
        <v>19</v>
      </c>
      <c r="D112" s="1" t="s">
        <v>10695</v>
      </c>
      <c r="E112" s="1">
        <v>2</v>
      </c>
      <c r="F112" s="1">
        <v>0</v>
      </c>
      <c r="G112" t="s">
        <v>16</v>
      </c>
      <c r="H112" t="s">
        <v>17</v>
      </c>
      <c r="I112">
        <v>1219012</v>
      </c>
      <c r="K112">
        <v>351556010</v>
      </c>
      <c r="L112" t="s">
        <v>418</v>
      </c>
      <c r="M112" t="s">
        <v>419</v>
      </c>
      <c r="N112" t="s">
        <v>420</v>
      </c>
      <c r="O112" t="s">
        <v>421</v>
      </c>
    </row>
    <row r="113" spans="1:15" x14ac:dyDescent="0.25">
      <c r="A113" t="s">
        <v>422</v>
      </c>
      <c r="B113" s="1">
        <v>28</v>
      </c>
      <c r="C113" s="1">
        <v>12</v>
      </c>
      <c r="D113" s="1" t="s">
        <v>10690</v>
      </c>
      <c r="E113" s="1">
        <v>2</v>
      </c>
      <c r="F113" s="1">
        <v>0</v>
      </c>
      <c r="G113" t="s">
        <v>16</v>
      </c>
      <c r="H113" t="s">
        <v>17</v>
      </c>
      <c r="I113">
        <v>2812022</v>
      </c>
      <c r="K113">
        <v>871118891</v>
      </c>
      <c r="L113" t="s">
        <v>423</v>
      </c>
      <c r="M113" t="s">
        <v>422</v>
      </c>
      <c r="N113" t="s">
        <v>424</v>
      </c>
      <c r="O113" t="s">
        <v>425</v>
      </c>
    </row>
    <row r="114" spans="1:15" x14ac:dyDescent="0.25">
      <c r="A114" t="s">
        <v>422</v>
      </c>
      <c r="B114" s="1">
        <v>28</v>
      </c>
      <c r="C114" s="1">
        <v>14</v>
      </c>
      <c r="D114" s="1" t="s">
        <v>10690</v>
      </c>
      <c r="E114" s="1">
        <v>3</v>
      </c>
      <c r="F114" s="1">
        <v>0</v>
      </c>
      <c r="G114" t="s">
        <v>16</v>
      </c>
      <c r="H114" t="s">
        <v>50</v>
      </c>
      <c r="I114">
        <v>2814023</v>
      </c>
      <c r="K114">
        <v>510743568</v>
      </c>
      <c r="L114" t="s">
        <v>426</v>
      </c>
      <c r="M114" t="s">
        <v>422</v>
      </c>
      <c r="N114" t="str">
        <f>"11-300"</f>
        <v>11-300</v>
      </c>
      <c r="O114" t="s">
        <v>427</v>
      </c>
    </row>
    <row r="115" spans="1:15" x14ac:dyDescent="0.25">
      <c r="A115" t="s">
        <v>428</v>
      </c>
      <c r="B115" s="1" t="s">
        <v>10692</v>
      </c>
      <c r="C115" s="1" t="s">
        <v>10690</v>
      </c>
      <c r="D115" s="1" t="s">
        <v>10691</v>
      </c>
      <c r="E115" s="1">
        <v>2</v>
      </c>
      <c r="F115" s="1">
        <v>0</v>
      </c>
      <c r="G115" t="s">
        <v>16</v>
      </c>
      <c r="H115" t="s">
        <v>17</v>
      </c>
      <c r="I115">
        <v>602042</v>
      </c>
      <c r="K115">
        <v>950369066</v>
      </c>
      <c r="L115" t="s">
        <v>429</v>
      </c>
      <c r="M115" t="s">
        <v>428</v>
      </c>
      <c r="N115" t="s">
        <v>430</v>
      </c>
      <c r="O115" t="s">
        <v>431</v>
      </c>
    </row>
    <row r="116" spans="1:15" x14ac:dyDescent="0.25">
      <c r="A116" t="s">
        <v>432</v>
      </c>
      <c r="B116" s="1">
        <v>28</v>
      </c>
      <c r="C116" s="1" t="s">
        <v>10695</v>
      </c>
      <c r="D116" s="1" t="s">
        <v>10691</v>
      </c>
      <c r="E116" s="1">
        <v>3</v>
      </c>
      <c r="F116" s="1">
        <v>0</v>
      </c>
      <c r="G116" t="s">
        <v>16</v>
      </c>
      <c r="H116" t="s">
        <v>50</v>
      </c>
      <c r="I116">
        <v>2801043</v>
      </c>
      <c r="K116">
        <v>529278</v>
      </c>
      <c r="L116" t="s">
        <v>433</v>
      </c>
      <c r="M116" t="s">
        <v>432</v>
      </c>
      <c r="N116" t="str">
        <f>"11-230"</f>
        <v>11-230</v>
      </c>
      <c r="O116" t="s">
        <v>434</v>
      </c>
    </row>
    <row r="117" spans="1:15" x14ac:dyDescent="0.25">
      <c r="A117" t="s">
        <v>435</v>
      </c>
      <c r="B117" s="1">
        <v>24</v>
      </c>
      <c r="C117" s="1" t="s">
        <v>10691</v>
      </c>
      <c r="D117" s="1" t="s">
        <v>10695</v>
      </c>
      <c r="E117" s="1">
        <v>3</v>
      </c>
      <c r="F117" s="1">
        <v>0</v>
      </c>
      <c r="G117" t="s">
        <v>16</v>
      </c>
      <c r="H117" t="s">
        <v>50</v>
      </c>
      <c r="I117">
        <v>2404013</v>
      </c>
      <c r="K117">
        <v>151398037</v>
      </c>
      <c r="L117" t="s">
        <v>436</v>
      </c>
      <c r="M117" t="s">
        <v>435</v>
      </c>
      <c r="N117" t="s">
        <v>437</v>
      </c>
      <c r="O117" t="s">
        <v>438</v>
      </c>
    </row>
    <row r="118" spans="1:15" x14ac:dyDescent="0.25">
      <c r="A118" t="s">
        <v>439</v>
      </c>
      <c r="B118" s="1" t="s">
        <v>10693</v>
      </c>
      <c r="C118" s="1" t="s">
        <v>10696</v>
      </c>
      <c r="D118" s="1" t="s">
        <v>10695</v>
      </c>
      <c r="E118" s="1">
        <v>2</v>
      </c>
      <c r="F118" s="1">
        <v>0</v>
      </c>
      <c r="G118" t="s">
        <v>16</v>
      </c>
      <c r="H118" t="s">
        <v>17</v>
      </c>
      <c r="I118">
        <v>803012</v>
      </c>
      <c r="K118">
        <v>210966869</v>
      </c>
      <c r="L118" t="s">
        <v>440</v>
      </c>
      <c r="M118" t="s">
        <v>439</v>
      </c>
      <c r="N118" t="s">
        <v>441</v>
      </c>
      <c r="O118" t="s">
        <v>442</v>
      </c>
    </row>
    <row r="119" spans="1:15" x14ac:dyDescent="0.25">
      <c r="A119" t="s">
        <v>443</v>
      </c>
      <c r="B119" s="1">
        <v>30</v>
      </c>
      <c r="C119" s="1" t="s">
        <v>10698</v>
      </c>
      <c r="D119" s="1" t="s">
        <v>10695</v>
      </c>
      <c r="E119" s="1">
        <v>2</v>
      </c>
      <c r="F119" s="1">
        <v>0</v>
      </c>
      <c r="G119" t="s">
        <v>16</v>
      </c>
      <c r="H119" t="s">
        <v>17</v>
      </c>
      <c r="I119">
        <v>3007012</v>
      </c>
      <c r="K119">
        <v>250855535</v>
      </c>
      <c r="L119" t="s">
        <v>444</v>
      </c>
      <c r="M119" t="s">
        <v>443</v>
      </c>
      <c r="N119" t="s">
        <v>445</v>
      </c>
      <c r="O119" t="s">
        <v>446</v>
      </c>
    </row>
    <row r="120" spans="1:15" x14ac:dyDescent="0.25">
      <c r="A120" t="s">
        <v>447</v>
      </c>
      <c r="B120" s="1">
        <v>26</v>
      </c>
      <c r="C120" s="1">
        <v>10</v>
      </c>
      <c r="D120" s="1" t="s">
        <v>10690</v>
      </c>
      <c r="E120" s="1">
        <v>2</v>
      </c>
      <c r="F120" s="1">
        <v>0</v>
      </c>
      <c r="G120" t="s">
        <v>16</v>
      </c>
      <c r="H120" t="s">
        <v>17</v>
      </c>
      <c r="I120">
        <v>2610022</v>
      </c>
      <c r="K120">
        <v>291009981</v>
      </c>
      <c r="L120" t="s">
        <v>448</v>
      </c>
      <c r="M120" t="s">
        <v>447</v>
      </c>
      <c r="N120" t="s">
        <v>449</v>
      </c>
      <c r="O120" t="s">
        <v>450</v>
      </c>
    </row>
    <row r="121" spans="1:15" x14ac:dyDescent="0.25">
      <c r="A121" t="s">
        <v>451</v>
      </c>
      <c r="B121" s="1">
        <v>10</v>
      </c>
      <c r="C121" s="1">
        <v>14</v>
      </c>
      <c r="D121" s="1" t="s">
        <v>10690</v>
      </c>
      <c r="E121" s="1">
        <v>3</v>
      </c>
      <c r="F121" s="1">
        <v>0</v>
      </c>
      <c r="G121" t="s">
        <v>16</v>
      </c>
      <c r="H121" t="s">
        <v>50</v>
      </c>
      <c r="I121">
        <v>1014023</v>
      </c>
      <c r="K121">
        <v>730934358</v>
      </c>
      <c r="L121" t="s">
        <v>452</v>
      </c>
      <c r="M121" t="s">
        <v>451</v>
      </c>
      <c r="N121" t="s">
        <v>453</v>
      </c>
      <c r="O121" t="s">
        <v>454</v>
      </c>
    </row>
    <row r="122" spans="1:15" x14ac:dyDescent="0.25">
      <c r="A122" t="s">
        <v>455</v>
      </c>
      <c r="B122" s="1">
        <v>18</v>
      </c>
      <c r="C122" s="1">
        <v>16</v>
      </c>
      <c r="D122" s="1" t="s">
        <v>10690</v>
      </c>
      <c r="E122" s="1">
        <v>3</v>
      </c>
      <c r="F122" s="1">
        <v>0</v>
      </c>
      <c r="G122" t="s">
        <v>16</v>
      </c>
      <c r="H122" t="s">
        <v>50</v>
      </c>
      <c r="I122">
        <v>1816023</v>
      </c>
      <c r="K122">
        <v>528273</v>
      </c>
      <c r="M122" t="s">
        <v>455</v>
      </c>
      <c r="N122" t="s">
        <v>456</v>
      </c>
      <c r="O122" t="s">
        <v>457</v>
      </c>
    </row>
    <row r="123" spans="1:15" x14ac:dyDescent="0.25">
      <c r="A123" t="s">
        <v>458</v>
      </c>
      <c r="B123" s="1">
        <v>14</v>
      </c>
      <c r="C123" s="1" t="s">
        <v>10692</v>
      </c>
      <c r="D123" s="1" t="s">
        <v>10690</v>
      </c>
      <c r="E123" s="1">
        <v>2</v>
      </c>
      <c r="F123" s="1">
        <v>0</v>
      </c>
      <c r="G123" t="s">
        <v>16</v>
      </c>
      <c r="H123" t="s">
        <v>17</v>
      </c>
      <c r="I123">
        <v>1406022</v>
      </c>
      <c r="K123">
        <v>670223528</v>
      </c>
      <c r="L123" t="s">
        <v>459</v>
      </c>
      <c r="M123" t="s">
        <v>458</v>
      </c>
      <c r="N123" t="str">
        <f>"05-620"</f>
        <v>05-620</v>
      </c>
      <c r="O123" t="s">
        <v>460</v>
      </c>
    </row>
    <row r="124" spans="1:15" x14ac:dyDescent="0.25">
      <c r="A124" t="s">
        <v>461</v>
      </c>
      <c r="B124" s="1">
        <v>14</v>
      </c>
      <c r="C124" s="1">
        <v>32</v>
      </c>
      <c r="D124" s="1" t="s">
        <v>10695</v>
      </c>
      <c r="E124" s="1">
        <v>3</v>
      </c>
      <c r="F124" s="1">
        <v>0</v>
      </c>
      <c r="G124" t="s">
        <v>16</v>
      </c>
      <c r="H124" t="s">
        <v>50</v>
      </c>
      <c r="I124">
        <v>1432013</v>
      </c>
      <c r="K124">
        <v>13271230</v>
      </c>
      <c r="L124" t="s">
        <v>462</v>
      </c>
      <c r="M124" t="s">
        <v>461</v>
      </c>
      <c r="N124" t="str">
        <f>"05-870"</f>
        <v>05-870</v>
      </c>
      <c r="O124" t="s">
        <v>463</v>
      </c>
    </row>
    <row r="125" spans="1:15" x14ac:dyDescent="0.25">
      <c r="A125" t="s">
        <v>464</v>
      </c>
      <c r="B125" s="1">
        <v>32</v>
      </c>
      <c r="C125" s="1" t="s">
        <v>10699</v>
      </c>
      <c r="D125" s="1" t="s">
        <v>10696</v>
      </c>
      <c r="E125" s="1">
        <v>3</v>
      </c>
      <c r="F125" s="1">
        <v>0</v>
      </c>
      <c r="G125" t="s">
        <v>16</v>
      </c>
      <c r="H125" t="s">
        <v>50</v>
      </c>
      <c r="I125">
        <v>3209033</v>
      </c>
      <c r="K125">
        <v>330920558</v>
      </c>
      <c r="L125" t="s">
        <v>465</v>
      </c>
      <c r="M125" t="s">
        <v>464</v>
      </c>
      <c r="N125" t="s">
        <v>466</v>
      </c>
      <c r="O125" t="s">
        <v>467</v>
      </c>
    </row>
    <row r="126" spans="1:15" x14ac:dyDescent="0.25">
      <c r="A126" t="s">
        <v>468</v>
      </c>
      <c r="B126" s="1">
        <v>12</v>
      </c>
      <c r="C126" s="1" t="s">
        <v>10697</v>
      </c>
      <c r="D126" s="1" t="s">
        <v>10696</v>
      </c>
      <c r="E126" s="1">
        <v>3</v>
      </c>
      <c r="F126" s="1">
        <v>0</v>
      </c>
      <c r="G126" t="s">
        <v>16</v>
      </c>
      <c r="H126" t="s">
        <v>50</v>
      </c>
      <c r="I126">
        <v>1205033</v>
      </c>
      <c r="K126">
        <v>491892050</v>
      </c>
      <c r="L126" t="s">
        <v>469</v>
      </c>
      <c r="M126" t="s">
        <v>468</v>
      </c>
      <c r="N126" t="s">
        <v>470</v>
      </c>
      <c r="O126" t="s">
        <v>131</v>
      </c>
    </row>
    <row r="127" spans="1:15" x14ac:dyDescent="0.25">
      <c r="A127" t="s">
        <v>471</v>
      </c>
      <c r="B127" s="1">
        <v>22</v>
      </c>
      <c r="C127" s="1">
        <v>13</v>
      </c>
      <c r="D127" s="1" t="s">
        <v>10691</v>
      </c>
      <c r="E127" s="1">
        <v>2</v>
      </c>
      <c r="F127" s="1">
        <v>0</v>
      </c>
      <c r="G127" t="s">
        <v>16</v>
      </c>
      <c r="H127" t="s">
        <v>17</v>
      </c>
      <c r="I127">
        <v>2213042</v>
      </c>
      <c r="K127">
        <v>191675675</v>
      </c>
      <c r="L127" t="s">
        <v>472</v>
      </c>
      <c r="M127" t="s">
        <v>471</v>
      </c>
      <c r="N127" t="s">
        <v>473</v>
      </c>
      <c r="O127" t="s">
        <v>474</v>
      </c>
    </row>
    <row r="128" spans="1:15" x14ac:dyDescent="0.25">
      <c r="A128" t="s">
        <v>475</v>
      </c>
      <c r="B128" s="1" t="s">
        <v>10693</v>
      </c>
      <c r="C128" s="1" t="s">
        <v>10690</v>
      </c>
      <c r="D128" s="1" t="s">
        <v>10690</v>
      </c>
      <c r="E128" s="1">
        <v>2</v>
      </c>
      <c r="F128" s="1">
        <v>0</v>
      </c>
      <c r="G128" t="s">
        <v>16</v>
      </c>
      <c r="H128" t="s">
        <v>17</v>
      </c>
      <c r="I128">
        <v>802022</v>
      </c>
      <c r="K128">
        <v>970770209</v>
      </c>
      <c r="L128" t="s">
        <v>476</v>
      </c>
      <c r="M128" t="s">
        <v>475</v>
      </c>
      <c r="N128" t="s">
        <v>477</v>
      </c>
      <c r="O128" t="s">
        <v>478</v>
      </c>
    </row>
    <row r="129" spans="1:15" x14ac:dyDescent="0.25">
      <c r="A129" t="s">
        <v>479</v>
      </c>
      <c r="B129" s="1" t="s">
        <v>10691</v>
      </c>
      <c r="C129" s="1" t="s">
        <v>10693</v>
      </c>
      <c r="D129" s="1" t="s">
        <v>10690</v>
      </c>
      <c r="E129" s="1">
        <v>2</v>
      </c>
      <c r="F129" s="1">
        <v>0</v>
      </c>
      <c r="G129" t="s">
        <v>16</v>
      </c>
      <c r="H129" t="s">
        <v>17</v>
      </c>
      <c r="I129">
        <v>408022</v>
      </c>
      <c r="K129">
        <v>910866519</v>
      </c>
      <c r="L129" t="s">
        <v>480</v>
      </c>
      <c r="M129" t="s">
        <v>479</v>
      </c>
      <c r="N129" t="s">
        <v>481</v>
      </c>
      <c r="O129" t="s">
        <v>482</v>
      </c>
    </row>
    <row r="130" spans="1:15" x14ac:dyDescent="0.25">
      <c r="A130" t="s">
        <v>479</v>
      </c>
      <c r="B130" s="1">
        <v>24</v>
      </c>
      <c r="C130" s="1" t="s">
        <v>10695</v>
      </c>
      <c r="D130" s="1" t="s">
        <v>10691</v>
      </c>
      <c r="E130" s="1">
        <v>2</v>
      </c>
      <c r="F130" s="1">
        <v>0</v>
      </c>
      <c r="G130" t="s">
        <v>16</v>
      </c>
      <c r="H130" t="s">
        <v>17</v>
      </c>
      <c r="I130">
        <v>2401042</v>
      </c>
      <c r="K130">
        <v>276257877</v>
      </c>
      <c r="L130" t="s">
        <v>483</v>
      </c>
      <c r="M130" t="s">
        <v>479</v>
      </c>
      <c r="N130" t="s">
        <v>484</v>
      </c>
      <c r="O130" t="s">
        <v>485</v>
      </c>
    </row>
    <row r="131" spans="1:15" x14ac:dyDescent="0.25">
      <c r="A131" t="s">
        <v>486</v>
      </c>
      <c r="B131" s="1" t="s">
        <v>10691</v>
      </c>
      <c r="C131" s="1" t="s">
        <v>10690</v>
      </c>
      <c r="D131" s="1" t="s">
        <v>10690</v>
      </c>
      <c r="E131" s="1">
        <v>2</v>
      </c>
      <c r="F131" s="1">
        <v>0</v>
      </c>
      <c r="G131" t="s">
        <v>16</v>
      </c>
      <c r="H131" t="s">
        <v>17</v>
      </c>
      <c r="I131">
        <v>402022</v>
      </c>
      <c r="K131">
        <v>871118388</v>
      </c>
      <c r="L131" t="s">
        <v>487</v>
      </c>
      <c r="M131" t="s">
        <v>486</v>
      </c>
      <c r="N131" t="s">
        <v>488</v>
      </c>
      <c r="O131" t="s">
        <v>489</v>
      </c>
    </row>
    <row r="132" spans="1:15" x14ac:dyDescent="0.25">
      <c r="A132" t="s">
        <v>490</v>
      </c>
      <c r="B132" s="1">
        <v>12</v>
      </c>
      <c r="C132" s="1" t="s">
        <v>10695</v>
      </c>
      <c r="D132" s="1" t="s">
        <v>10694</v>
      </c>
      <c r="E132" s="1">
        <v>0</v>
      </c>
      <c r="F132" s="1">
        <v>1</v>
      </c>
      <c r="G132" t="s">
        <v>32</v>
      </c>
      <c r="I132">
        <v>1201000</v>
      </c>
      <c r="K132">
        <v>851660565</v>
      </c>
      <c r="L132" t="s">
        <v>491</v>
      </c>
      <c r="M132" t="s">
        <v>492</v>
      </c>
      <c r="N132" t="s">
        <v>493</v>
      </c>
      <c r="O132" t="s">
        <v>494</v>
      </c>
    </row>
    <row r="133" spans="1:15" x14ac:dyDescent="0.25">
      <c r="A133" t="s">
        <v>492</v>
      </c>
      <c r="B133" s="1">
        <v>12</v>
      </c>
      <c r="C133" s="1" t="s">
        <v>10695</v>
      </c>
      <c r="D133" s="1" t="s">
        <v>10695</v>
      </c>
      <c r="E133" s="1">
        <v>1</v>
      </c>
      <c r="F133" s="1">
        <v>0</v>
      </c>
      <c r="G133" t="s">
        <v>16</v>
      </c>
      <c r="H133" t="s">
        <v>46</v>
      </c>
      <c r="I133">
        <v>1201011</v>
      </c>
      <c r="K133">
        <v>851661033</v>
      </c>
      <c r="L133" t="s">
        <v>495</v>
      </c>
      <c r="M133" t="s">
        <v>492</v>
      </c>
      <c r="N133" t="s">
        <v>493</v>
      </c>
      <c r="O133" t="s">
        <v>496</v>
      </c>
    </row>
    <row r="134" spans="1:15" x14ac:dyDescent="0.25">
      <c r="A134" t="s">
        <v>492</v>
      </c>
      <c r="B134" s="1">
        <v>12</v>
      </c>
      <c r="C134" s="1" t="s">
        <v>10695</v>
      </c>
      <c r="D134" s="1" t="s">
        <v>10690</v>
      </c>
      <c r="E134" s="1">
        <v>2</v>
      </c>
      <c r="F134" s="1">
        <v>0</v>
      </c>
      <c r="G134" t="s">
        <v>16</v>
      </c>
      <c r="H134" t="s">
        <v>17</v>
      </c>
      <c r="I134">
        <v>1201022</v>
      </c>
      <c r="K134">
        <v>851661040</v>
      </c>
      <c r="L134" t="s">
        <v>497</v>
      </c>
      <c r="M134" t="s">
        <v>498</v>
      </c>
      <c r="N134" t="s">
        <v>493</v>
      </c>
      <c r="O134" t="s">
        <v>499</v>
      </c>
    </row>
    <row r="135" spans="1:15" x14ac:dyDescent="0.25">
      <c r="A135" t="s">
        <v>500</v>
      </c>
      <c r="B135" s="1">
        <v>20</v>
      </c>
      <c r="C135" s="1" t="s">
        <v>10696</v>
      </c>
      <c r="D135" s="1" t="s">
        <v>10691</v>
      </c>
      <c r="E135" s="1">
        <v>2</v>
      </c>
      <c r="F135" s="1">
        <v>0</v>
      </c>
      <c r="G135" t="s">
        <v>16</v>
      </c>
      <c r="H135" t="s">
        <v>17</v>
      </c>
      <c r="I135">
        <v>2003042</v>
      </c>
      <c r="K135">
        <v>50659220</v>
      </c>
      <c r="L135" t="s">
        <v>501</v>
      </c>
      <c r="M135" t="s">
        <v>500</v>
      </c>
      <c r="N135" t="s">
        <v>502</v>
      </c>
      <c r="O135" t="s">
        <v>503</v>
      </c>
    </row>
    <row r="136" spans="1:15" x14ac:dyDescent="0.25">
      <c r="A136" t="s">
        <v>504</v>
      </c>
      <c r="B136" s="1">
        <v>14</v>
      </c>
      <c r="C136" s="1">
        <v>19</v>
      </c>
      <c r="D136" s="1" t="s">
        <v>10690</v>
      </c>
      <c r="E136" s="1">
        <v>2</v>
      </c>
      <c r="F136" s="1">
        <v>0</v>
      </c>
      <c r="G136" t="s">
        <v>16</v>
      </c>
      <c r="H136" t="s">
        <v>17</v>
      </c>
      <c r="I136">
        <v>1419022</v>
      </c>
      <c r="K136">
        <v>611015626</v>
      </c>
      <c r="L136" t="s">
        <v>505</v>
      </c>
      <c r="M136" t="s">
        <v>504</v>
      </c>
      <c r="N136" t="str">
        <f>"09-470"</f>
        <v>09-470</v>
      </c>
      <c r="O136" t="s">
        <v>506</v>
      </c>
    </row>
    <row r="137" spans="1:15" x14ac:dyDescent="0.25">
      <c r="A137" t="s">
        <v>507</v>
      </c>
      <c r="B137" s="1">
        <v>26</v>
      </c>
      <c r="C137" s="1" t="s">
        <v>10698</v>
      </c>
      <c r="D137" s="1" t="s">
        <v>10696</v>
      </c>
      <c r="E137" s="1">
        <v>2</v>
      </c>
      <c r="F137" s="1">
        <v>0</v>
      </c>
      <c r="G137" t="s">
        <v>16</v>
      </c>
      <c r="H137" t="s">
        <v>17</v>
      </c>
      <c r="I137">
        <v>2607032</v>
      </c>
      <c r="K137">
        <v>291009998</v>
      </c>
      <c r="L137" t="s">
        <v>508</v>
      </c>
      <c r="M137" t="s">
        <v>509</v>
      </c>
      <c r="N137" t="s">
        <v>510</v>
      </c>
      <c r="O137" t="s">
        <v>511</v>
      </c>
    </row>
    <row r="138" spans="1:15" x14ac:dyDescent="0.25">
      <c r="A138" t="s">
        <v>512</v>
      </c>
      <c r="B138" s="1">
        <v>26</v>
      </c>
      <c r="C138" s="1" t="s">
        <v>10691</v>
      </c>
      <c r="D138" s="1" t="s">
        <v>10690</v>
      </c>
      <c r="E138" s="1">
        <v>3</v>
      </c>
      <c r="F138" s="1">
        <v>0</v>
      </c>
      <c r="G138" t="s">
        <v>16</v>
      </c>
      <c r="H138" t="s">
        <v>50</v>
      </c>
      <c r="I138">
        <v>2604023</v>
      </c>
      <c r="K138">
        <v>291009700</v>
      </c>
      <c r="L138" t="s">
        <v>513</v>
      </c>
      <c r="M138" t="s">
        <v>512</v>
      </c>
      <c r="N138" t="s">
        <v>514</v>
      </c>
      <c r="O138" t="s">
        <v>515</v>
      </c>
    </row>
    <row r="139" spans="1:15" x14ac:dyDescent="0.25">
      <c r="A139" t="s">
        <v>516</v>
      </c>
      <c r="B139" s="1" t="s">
        <v>10690</v>
      </c>
      <c r="C139" s="1">
        <v>25</v>
      </c>
      <c r="D139" s="1" t="s">
        <v>10696</v>
      </c>
      <c r="E139" s="1">
        <v>3</v>
      </c>
      <c r="F139" s="1">
        <v>0</v>
      </c>
      <c r="G139" t="s">
        <v>16</v>
      </c>
      <c r="H139" t="s">
        <v>50</v>
      </c>
      <c r="I139">
        <v>225033</v>
      </c>
      <c r="K139">
        <v>230821517</v>
      </c>
      <c r="L139" t="s">
        <v>517</v>
      </c>
      <c r="M139" t="s">
        <v>516</v>
      </c>
      <c r="N139" t="s">
        <v>518</v>
      </c>
      <c r="O139" t="s">
        <v>519</v>
      </c>
    </row>
    <row r="140" spans="1:15" x14ac:dyDescent="0.25">
      <c r="A140" t="s">
        <v>520</v>
      </c>
      <c r="B140" s="1" t="s">
        <v>10693</v>
      </c>
      <c r="C140" s="1" t="s">
        <v>10695</v>
      </c>
      <c r="D140" s="1" t="s">
        <v>10690</v>
      </c>
      <c r="E140" s="1">
        <v>2</v>
      </c>
      <c r="F140" s="1">
        <v>0</v>
      </c>
      <c r="G140" t="s">
        <v>16</v>
      </c>
      <c r="H140" t="s">
        <v>17</v>
      </c>
      <c r="I140">
        <v>801022</v>
      </c>
      <c r="K140">
        <v>210966510</v>
      </c>
      <c r="M140" t="s">
        <v>520</v>
      </c>
      <c r="N140" t="s">
        <v>521</v>
      </c>
      <c r="O140" t="s">
        <v>522</v>
      </c>
    </row>
    <row r="141" spans="1:15" x14ac:dyDescent="0.25">
      <c r="A141" t="s">
        <v>523</v>
      </c>
      <c r="B141" s="1">
        <v>26</v>
      </c>
      <c r="C141" s="1">
        <v>12</v>
      </c>
      <c r="D141" s="1" t="s">
        <v>10695</v>
      </c>
      <c r="E141" s="1">
        <v>2</v>
      </c>
      <c r="F141" s="1">
        <v>0</v>
      </c>
      <c r="G141" t="s">
        <v>16</v>
      </c>
      <c r="H141" t="s">
        <v>17</v>
      </c>
      <c r="I141">
        <v>2612012</v>
      </c>
      <c r="K141">
        <v>830409637</v>
      </c>
      <c r="L141" t="s">
        <v>524</v>
      </c>
      <c r="M141" t="s">
        <v>523</v>
      </c>
      <c r="N141" t="s">
        <v>525</v>
      </c>
      <c r="O141" t="s">
        <v>526</v>
      </c>
    </row>
    <row r="142" spans="1:15" x14ac:dyDescent="0.25">
      <c r="A142" t="s">
        <v>527</v>
      </c>
      <c r="B142" s="1">
        <v>18</v>
      </c>
      <c r="C142" s="1">
        <v>16</v>
      </c>
      <c r="D142" s="1" t="s">
        <v>10696</v>
      </c>
      <c r="E142" s="1">
        <v>3</v>
      </c>
      <c r="F142" s="1">
        <v>0</v>
      </c>
      <c r="G142" t="s">
        <v>16</v>
      </c>
      <c r="H142" t="s">
        <v>50</v>
      </c>
      <c r="I142">
        <v>1816033</v>
      </c>
      <c r="K142">
        <v>690582000</v>
      </c>
      <c r="M142" t="s">
        <v>527</v>
      </c>
      <c r="N142" t="s">
        <v>528</v>
      </c>
      <c r="O142" t="s">
        <v>529</v>
      </c>
    </row>
    <row r="143" spans="1:15" x14ac:dyDescent="0.25">
      <c r="A143" t="s">
        <v>530</v>
      </c>
      <c r="B143" s="1" t="s">
        <v>10690</v>
      </c>
      <c r="C143" s="1">
        <v>21</v>
      </c>
      <c r="D143" s="1" t="s">
        <v>10695</v>
      </c>
      <c r="E143" s="1">
        <v>1</v>
      </c>
      <c r="F143" s="1">
        <v>0</v>
      </c>
      <c r="G143" t="s">
        <v>16</v>
      </c>
      <c r="H143" t="s">
        <v>46</v>
      </c>
      <c r="I143">
        <v>221011</v>
      </c>
      <c r="K143">
        <v>890718188</v>
      </c>
      <c r="L143" t="s">
        <v>531</v>
      </c>
      <c r="M143" t="s">
        <v>530</v>
      </c>
      <c r="N143" t="s">
        <v>532</v>
      </c>
      <c r="O143" t="s">
        <v>533</v>
      </c>
    </row>
    <row r="144" spans="1:15" x14ac:dyDescent="0.25">
      <c r="A144" t="s">
        <v>534</v>
      </c>
      <c r="B144" s="1">
        <v>14</v>
      </c>
      <c r="C144" s="1">
        <v>16</v>
      </c>
      <c r="D144" s="1" t="s">
        <v>10696</v>
      </c>
      <c r="E144" s="1">
        <v>2</v>
      </c>
      <c r="F144" s="1">
        <v>0</v>
      </c>
      <c r="G144" t="s">
        <v>16</v>
      </c>
      <c r="H144" t="s">
        <v>17</v>
      </c>
      <c r="I144">
        <v>1416032</v>
      </c>
      <c r="K144">
        <v>450670090</v>
      </c>
      <c r="L144" t="s">
        <v>535</v>
      </c>
      <c r="M144" t="s">
        <v>534</v>
      </c>
      <c r="N144" t="str">
        <f>"07-325"</f>
        <v>07-325</v>
      </c>
      <c r="O144" t="s">
        <v>536</v>
      </c>
    </row>
    <row r="145" spans="1:15" x14ac:dyDescent="0.25">
      <c r="A145" t="s">
        <v>537</v>
      </c>
      <c r="B145" s="1" t="s">
        <v>10693</v>
      </c>
      <c r="C145" s="1" t="s">
        <v>10699</v>
      </c>
      <c r="D145" s="1" t="s">
        <v>10690</v>
      </c>
      <c r="E145" s="1">
        <v>2</v>
      </c>
      <c r="F145" s="1">
        <v>0</v>
      </c>
      <c r="G145" t="s">
        <v>16</v>
      </c>
      <c r="H145" t="s">
        <v>17</v>
      </c>
      <c r="I145">
        <v>809022</v>
      </c>
      <c r="K145">
        <v>970770592</v>
      </c>
      <c r="L145" t="s">
        <v>538</v>
      </c>
      <c r="M145" t="s">
        <v>537</v>
      </c>
      <c r="N145" t="s">
        <v>539</v>
      </c>
      <c r="O145" t="s">
        <v>540</v>
      </c>
    </row>
    <row r="146" spans="1:15" x14ac:dyDescent="0.25">
      <c r="A146" t="s">
        <v>541</v>
      </c>
      <c r="B146" s="1">
        <v>30</v>
      </c>
      <c r="C146" s="1">
        <v>22</v>
      </c>
      <c r="D146" s="1" t="s">
        <v>10695</v>
      </c>
      <c r="E146" s="1">
        <v>3</v>
      </c>
      <c r="F146" s="1">
        <v>0</v>
      </c>
      <c r="G146" t="s">
        <v>16</v>
      </c>
      <c r="H146" t="s">
        <v>50</v>
      </c>
      <c r="I146">
        <v>3022013</v>
      </c>
      <c r="K146">
        <v>411050534</v>
      </c>
      <c r="L146" t="s">
        <v>542</v>
      </c>
      <c r="M146" t="s">
        <v>541</v>
      </c>
      <c r="N146" t="s">
        <v>543</v>
      </c>
      <c r="O146" t="s">
        <v>544</v>
      </c>
    </row>
    <row r="147" spans="1:15" x14ac:dyDescent="0.25">
      <c r="A147" t="s">
        <v>545</v>
      </c>
      <c r="B147" s="1">
        <v>18</v>
      </c>
      <c r="C147" s="1">
        <v>18</v>
      </c>
      <c r="D147" s="1" t="s">
        <v>10690</v>
      </c>
      <c r="E147" s="1">
        <v>2</v>
      </c>
      <c r="F147" s="1">
        <v>0</v>
      </c>
      <c r="G147" t="s">
        <v>16</v>
      </c>
      <c r="H147" t="s">
        <v>17</v>
      </c>
      <c r="I147">
        <v>1818022</v>
      </c>
      <c r="K147">
        <v>830409100</v>
      </c>
      <c r="L147" t="s">
        <v>546</v>
      </c>
      <c r="M147" t="s">
        <v>545</v>
      </c>
      <c r="N147" t="s">
        <v>547</v>
      </c>
      <c r="O147" t="s">
        <v>548</v>
      </c>
    </row>
    <row r="148" spans="1:15" x14ac:dyDescent="0.25">
      <c r="A148" t="s">
        <v>549</v>
      </c>
      <c r="B148" s="1">
        <v>24</v>
      </c>
      <c r="C148" s="1">
        <v>14</v>
      </c>
      <c r="D148" s="1" t="s">
        <v>10691</v>
      </c>
      <c r="E148" s="1">
        <v>2</v>
      </c>
      <c r="F148" s="1">
        <v>0</v>
      </c>
      <c r="G148" t="s">
        <v>16</v>
      </c>
      <c r="H148" t="s">
        <v>17</v>
      </c>
      <c r="I148">
        <v>2414042</v>
      </c>
      <c r="K148">
        <v>276258109</v>
      </c>
      <c r="M148" t="s">
        <v>549</v>
      </c>
      <c r="N148" t="s">
        <v>550</v>
      </c>
      <c r="O148" t="s">
        <v>551</v>
      </c>
    </row>
    <row r="149" spans="1:15" x14ac:dyDescent="0.25">
      <c r="A149" t="s">
        <v>552</v>
      </c>
      <c r="B149" s="1">
        <v>12</v>
      </c>
      <c r="C149" s="1" t="s">
        <v>10691</v>
      </c>
      <c r="D149" s="1" t="s">
        <v>10695</v>
      </c>
      <c r="E149" s="1">
        <v>2</v>
      </c>
      <c r="F149" s="1">
        <v>0</v>
      </c>
      <c r="G149" t="s">
        <v>16</v>
      </c>
      <c r="H149" t="s">
        <v>17</v>
      </c>
      <c r="I149">
        <v>1204012</v>
      </c>
      <c r="K149">
        <v>851660855</v>
      </c>
      <c r="L149" t="s">
        <v>553</v>
      </c>
      <c r="M149" t="s">
        <v>552</v>
      </c>
      <c r="N149" t="s">
        <v>554</v>
      </c>
      <c r="O149" t="s">
        <v>555</v>
      </c>
    </row>
    <row r="150" spans="1:15" x14ac:dyDescent="0.25">
      <c r="A150" t="s">
        <v>552</v>
      </c>
      <c r="B150" s="1">
        <v>12</v>
      </c>
      <c r="C150" s="1">
        <v>12</v>
      </c>
      <c r="D150" s="1" t="s">
        <v>10696</v>
      </c>
      <c r="E150" s="1">
        <v>2</v>
      </c>
      <c r="F150" s="1">
        <v>0</v>
      </c>
      <c r="G150" t="s">
        <v>16</v>
      </c>
      <c r="H150" t="s">
        <v>17</v>
      </c>
      <c r="I150">
        <v>1212032</v>
      </c>
      <c r="K150">
        <v>276257883</v>
      </c>
      <c r="L150" t="s">
        <v>556</v>
      </c>
      <c r="M150" t="s">
        <v>552</v>
      </c>
      <c r="N150" t="s">
        <v>557</v>
      </c>
      <c r="O150" t="s">
        <v>558</v>
      </c>
    </row>
    <row r="151" spans="1:15" x14ac:dyDescent="0.25">
      <c r="A151" t="s">
        <v>559</v>
      </c>
      <c r="B151" s="1" t="s">
        <v>10690</v>
      </c>
      <c r="C151" s="1" t="s">
        <v>10695</v>
      </c>
      <c r="D151" s="1" t="s">
        <v>10695</v>
      </c>
      <c r="E151" s="1">
        <v>1</v>
      </c>
      <c r="F151" s="1">
        <v>0</v>
      </c>
      <c r="G151" t="s">
        <v>16</v>
      </c>
      <c r="H151" t="s">
        <v>46</v>
      </c>
      <c r="I151">
        <v>201011</v>
      </c>
      <c r="K151">
        <v>230821405</v>
      </c>
      <c r="L151" t="s">
        <v>560</v>
      </c>
      <c r="M151" t="s">
        <v>559</v>
      </c>
      <c r="N151" t="s">
        <v>561</v>
      </c>
      <c r="O151" t="s">
        <v>562</v>
      </c>
    </row>
    <row r="152" spans="1:15" x14ac:dyDescent="0.25">
      <c r="A152" t="s">
        <v>559</v>
      </c>
      <c r="B152" s="1">
        <v>10</v>
      </c>
      <c r="C152" s="1">
        <v>18</v>
      </c>
      <c r="D152" s="1" t="s">
        <v>10695</v>
      </c>
      <c r="E152" s="1">
        <v>2</v>
      </c>
      <c r="F152" s="1">
        <v>0</v>
      </c>
      <c r="G152" t="s">
        <v>16</v>
      </c>
      <c r="H152" t="s">
        <v>17</v>
      </c>
      <c r="I152">
        <v>1018012</v>
      </c>
      <c r="K152">
        <v>250855541</v>
      </c>
      <c r="L152" t="s">
        <v>563</v>
      </c>
      <c r="M152" t="s">
        <v>559</v>
      </c>
      <c r="N152" t="s">
        <v>564</v>
      </c>
      <c r="O152" t="s">
        <v>333</v>
      </c>
    </row>
    <row r="153" spans="1:15" x14ac:dyDescent="0.25">
      <c r="A153" t="s">
        <v>559</v>
      </c>
      <c r="B153" s="1" t="s">
        <v>10690</v>
      </c>
      <c r="C153" s="1" t="s">
        <v>10695</v>
      </c>
      <c r="D153" s="1" t="s">
        <v>10690</v>
      </c>
      <c r="E153" s="1">
        <v>2</v>
      </c>
      <c r="F153" s="1">
        <v>0</v>
      </c>
      <c r="G153" t="s">
        <v>16</v>
      </c>
      <c r="H153" t="s">
        <v>17</v>
      </c>
      <c r="I153">
        <v>201022</v>
      </c>
      <c r="K153">
        <v>230821457</v>
      </c>
      <c r="L153" t="s">
        <v>565</v>
      </c>
      <c r="M153" t="s">
        <v>566</v>
      </c>
      <c r="N153" t="s">
        <v>561</v>
      </c>
      <c r="O153" t="s">
        <v>567</v>
      </c>
    </row>
    <row r="154" spans="1:15" x14ac:dyDescent="0.25">
      <c r="A154" t="s">
        <v>568</v>
      </c>
      <c r="B154" s="1" t="s">
        <v>10690</v>
      </c>
      <c r="C154" s="1" t="s">
        <v>10695</v>
      </c>
      <c r="D154" s="1" t="s">
        <v>10694</v>
      </c>
      <c r="E154" s="1">
        <v>0</v>
      </c>
      <c r="F154" s="1">
        <v>1</v>
      </c>
      <c r="G154" t="s">
        <v>32</v>
      </c>
      <c r="I154">
        <v>201000</v>
      </c>
      <c r="K154">
        <v>230821629</v>
      </c>
      <c r="L154" t="s">
        <v>569</v>
      </c>
      <c r="M154" t="s">
        <v>559</v>
      </c>
      <c r="N154" t="s">
        <v>561</v>
      </c>
      <c r="O154" t="s">
        <v>570</v>
      </c>
    </row>
    <row r="155" spans="1:15" x14ac:dyDescent="0.25">
      <c r="A155" t="s">
        <v>571</v>
      </c>
      <c r="B155" s="1">
        <v>32</v>
      </c>
      <c r="C155" s="1">
        <v>10</v>
      </c>
      <c r="D155" s="1" t="s">
        <v>10690</v>
      </c>
      <c r="E155" s="1">
        <v>2</v>
      </c>
      <c r="F155" s="1">
        <v>0</v>
      </c>
      <c r="G155" t="s">
        <v>16</v>
      </c>
      <c r="H155" t="s">
        <v>17</v>
      </c>
      <c r="I155">
        <v>3210022</v>
      </c>
      <c r="K155">
        <v>210967018</v>
      </c>
      <c r="L155" t="s">
        <v>572</v>
      </c>
      <c r="M155" t="s">
        <v>571</v>
      </c>
      <c r="N155" t="s">
        <v>573</v>
      </c>
      <c r="O155" t="s">
        <v>574</v>
      </c>
    </row>
    <row r="156" spans="1:15" x14ac:dyDescent="0.25">
      <c r="A156" t="s">
        <v>575</v>
      </c>
      <c r="B156" s="1">
        <v>10</v>
      </c>
      <c r="C156" s="1">
        <v>15</v>
      </c>
      <c r="D156" s="1" t="s">
        <v>10695</v>
      </c>
      <c r="E156" s="1">
        <v>3</v>
      </c>
      <c r="F156" s="1">
        <v>0</v>
      </c>
      <c r="G156" t="s">
        <v>16</v>
      </c>
      <c r="H156" t="s">
        <v>50</v>
      </c>
      <c r="I156">
        <v>1015013</v>
      </c>
      <c r="K156">
        <v>750147863</v>
      </c>
      <c r="M156" t="s">
        <v>575</v>
      </c>
      <c r="N156" t="s">
        <v>576</v>
      </c>
      <c r="O156" t="s">
        <v>577</v>
      </c>
    </row>
    <row r="157" spans="1:15" x14ac:dyDescent="0.25">
      <c r="A157" t="s">
        <v>578</v>
      </c>
      <c r="B157" s="1" t="s">
        <v>10690</v>
      </c>
      <c r="C157" s="1" t="s">
        <v>10697</v>
      </c>
      <c r="D157" s="1" t="s">
        <v>10690</v>
      </c>
      <c r="E157" s="1">
        <v>3</v>
      </c>
      <c r="F157" s="1">
        <v>0</v>
      </c>
      <c r="G157" t="s">
        <v>16</v>
      </c>
      <c r="H157" t="s">
        <v>50</v>
      </c>
      <c r="I157">
        <v>205023</v>
      </c>
      <c r="K157">
        <v>390767883</v>
      </c>
      <c r="L157" t="s">
        <v>579</v>
      </c>
      <c r="M157" t="s">
        <v>578</v>
      </c>
      <c r="N157" t="s">
        <v>580</v>
      </c>
      <c r="O157" t="s">
        <v>70</v>
      </c>
    </row>
    <row r="158" spans="1:15" x14ac:dyDescent="0.25">
      <c r="A158" t="s">
        <v>581</v>
      </c>
      <c r="B158" s="1" t="s">
        <v>10691</v>
      </c>
      <c r="C158" s="1">
        <v>18</v>
      </c>
      <c r="D158" s="1" t="s">
        <v>10696</v>
      </c>
      <c r="E158" s="1">
        <v>2</v>
      </c>
      <c r="F158" s="1">
        <v>0</v>
      </c>
      <c r="G158" t="s">
        <v>16</v>
      </c>
      <c r="H158" t="s">
        <v>17</v>
      </c>
      <c r="I158">
        <v>418032</v>
      </c>
      <c r="K158">
        <v>910866809</v>
      </c>
      <c r="M158" t="s">
        <v>581</v>
      </c>
      <c r="N158" t="s">
        <v>582</v>
      </c>
      <c r="O158" t="s">
        <v>583</v>
      </c>
    </row>
    <row r="159" spans="1:15" x14ac:dyDescent="0.25">
      <c r="A159" t="s">
        <v>584</v>
      </c>
      <c r="B159" s="1">
        <v>30</v>
      </c>
      <c r="C159" s="1" t="s">
        <v>10691</v>
      </c>
      <c r="D159" s="1" t="s">
        <v>10695</v>
      </c>
      <c r="E159" s="1">
        <v>3</v>
      </c>
      <c r="F159" s="1">
        <v>0</v>
      </c>
      <c r="G159" t="s">
        <v>16</v>
      </c>
      <c r="H159" t="s">
        <v>50</v>
      </c>
      <c r="I159">
        <v>3004013</v>
      </c>
      <c r="K159">
        <v>528014</v>
      </c>
      <c r="L159" t="s">
        <v>585</v>
      </c>
      <c r="M159" t="s">
        <v>584</v>
      </c>
      <c r="N159" t="s">
        <v>586</v>
      </c>
      <c r="O159" t="s">
        <v>70</v>
      </c>
    </row>
    <row r="160" spans="1:15" x14ac:dyDescent="0.25">
      <c r="A160" t="s">
        <v>587</v>
      </c>
      <c r="B160" s="1" t="s">
        <v>10692</v>
      </c>
      <c r="C160" s="1">
        <v>15</v>
      </c>
      <c r="D160" s="1" t="s">
        <v>10690</v>
      </c>
      <c r="E160" s="1">
        <v>2</v>
      </c>
      <c r="F160" s="1">
        <v>0</v>
      </c>
      <c r="G160" t="s">
        <v>16</v>
      </c>
      <c r="H160" t="s">
        <v>17</v>
      </c>
      <c r="I160">
        <v>615022</v>
      </c>
      <c r="K160">
        <v>431019885</v>
      </c>
      <c r="L160" t="s">
        <v>588</v>
      </c>
      <c r="M160" t="s">
        <v>587</v>
      </c>
      <c r="N160" t="s">
        <v>589</v>
      </c>
      <c r="O160" t="s">
        <v>590</v>
      </c>
    </row>
    <row r="161" spans="1:15" x14ac:dyDescent="0.25">
      <c r="A161" t="s">
        <v>591</v>
      </c>
      <c r="B161" s="1">
        <v>14</v>
      </c>
      <c r="C161" s="1">
        <v>23</v>
      </c>
      <c r="D161" s="1" t="s">
        <v>10695</v>
      </c>
      <c r="E161" s="1">
        <v>2</v>
      </c>
      <c r="F161" s="1">
        <v>0</v>
      </c>
      <c r="G161" t="s">
        <v>16</v>
      </c>
      <c r="H161" t="s">
        <v>17</v>
      </c>
      <c r="I161">
        <v>1423012</v>
      </c>
      <c r="K161">
        <v>670223540</v>
      </c>
      <c r="L161" t="s">
        <v>592</v>
      </c>
      <c r="M161" t="s">
        <v>591</v>
      </c>
      <c r="N161" t="s">
        <v>593</v>
      </c>
      <c r="O161" t="s">
        <v>594</v>
      </c>
    </row>
    <row r="162" spans="1:15" x14ac:dyDescent="0.25">
      <c r="A162" t="s">
        <v>595</v>
      </c>
      <c r="B162" s="1">
        <v>32</v>
      </c>
      <c r="C162" s="1">
        <v>15</v>
      </c>
      <c r="D162" s="1" t="s">
        <v>10691</v>
      </c>
      <c r="E162" s="1">
        <v>3</v>
      </c>
      <c r="F162" s="1">
        <v>0</v>
      </c>
      <c r="G162" t="s">
        <v>16</v>
      </c>
      <c r="H162" t="s">
        <v>50</v>
      </c>
      <c r="I162">
        <v>3215043</v>
      </c>
      <c r="K162">
        <v>330920624</v>
      </c>
      <c r="L162" t="s">
        <v>596</v>
      </c>
      <c r="M162" t="s">
        <v>597</v>
      </c>
      <c r="N162" t="s">
        <v>598</v>
      </c>
      <c r="O162" t="s">
        <v>599</v>
      </c>
    </row>
    <row r="163" spans="1:15" x14ac:dyDescent="0.25">
      <c r="A163" t="s">
        <v>600</v>
      </c>
      <c r="B163" s="1">
        <v>24</v>
      </c>
      <c r="C163" s="1" t="s">
        <v>10698</v>
      </c>
      <c r="D163" s="1" t="s">
        <v>10690</v>
      </c>
      <c r="E163" s="1">
        <v>2</v>
      </c>
      <c r="F163" s="1">
        <v>0</v>
      </c>
      <c r="G163" t="s">
        <v>16</v>
      </c>
      <c r="H163" t="s">
        <v>17</v>
      </c>
      <c r="I163">
        <v>2407022</v>
      </c>
      <c r="K163">
        <v>151398400</v>
      </c>
      <c r="L163" t="s">
        <v>601</v>
      </c>
      <c r="M163" t="s">
        <v>600</v>
      </c>
      <c r="N163" t="s">
        <v>602</v>
      </c>
      <c r="O163" t="s">
        <v>603</v>
      </c>
    </row>
    <row r="164" spans="1:15" x14ac:dyDescent="0.25">
      <c r="A164" t="s">
        <v>604</v>
      </c>
      <c r="B164" s="1">
        <v>18</v>
      </c>
      <c r="C164" s="1">
        <v>11</v>
      </c>
      <c r="D164" s="1" t="s">
        <v>10690</v>
      </c>
      <c r="E164" s="1">
        <v>2</v>
      </c>
      <c r="F164" s="1">
        <v>0</v>
      </c>
      <c r="G164" t="s">
        <v>16</v>
      </c>
      <c r="H164" t="s">
        <v>17</v>
      </c>
      <c r="I164">
        <v>1811022</v>
      </c>
      <c r="K164">
        <v>690581880</v>
      </c>
      <c r="L164" t="s">
        <v>605</v>
      </c>
      <c r="M164" t="s">
        <v>604</v>
      </c>
      <c r="N164" t="s">
        <v>606</v>
      </c>
      <c r="O164" t="s">
        <v>607</v>
      </c>
    </row>
    <row r="165" spans="1:15" x14ac:dyDescent="0.25">
      <c r="A165" t="s">
        <v>608</v>
      </c>
      <c r="B165" s="1">
        <v>14</v>
      </c>
      <c r="C165" s="1" t="s">
        <v>10696</v>
      </c>
      <c r="D165" s="1" t="s">
        <v>10696</v>
      </c>
      <c r="E165" s="1">
        <v>2</v>
      </c>
      <c r="F165" s="1">
        <v>0</v>
      </c>
      <c r="G165" t="s">
        <v>16</v>
      </c>
      <c r="H165" t="s">
        <v>17</v>
      </c>
      <c r="I165">
        <v>1403032</v>
      </c>
      <c r="K165">
        <v>711582227</v>
      </c>
      <c r="L165" t="s">
        <v>609</v>
      </c>
      <c r="M165" t="s">
        <v>608</v>
      </c>
      <c r="N165" t="str">
        <f>"08-412"</f>
        <v>08-412</v>
      </c>
      <c r="O165" t="s">
        <v>610</v>
      </c>
    </row>
    <row r="166" spans="1:15" x14ac:dyDescent="0.25">
      <c r="A166" t="s">
        <v>611</v>
      </c>
      <c r="B166" s="1" t="s">
        <v>10690</v>
      </c>
      <c r="C166" s="1">
        <v>17</v>
      </c>
      <c r="D166" s="1" t="s">
        <v>10695</v>
      </c>
      <c r="E166" s="1">
        <v>2</v>
      </c>
      <c r="F166" s="1">
        <v>0</v>
      </c>
      <c r="G166" t="s">
        <v>16</v>
      </c>
      <c r="H166" t="s">
        <v>17</v>
      </c>
      <c r="I166">
        <v>217012</v>
      </c>
      <c r="K166">
        <v>931934928</v>
      </c>
      <c r="L166" t="s">
        <v>612</v>
      </c>
      <c r="M166" t="s">
        <v>611</v>
      </c>
      <c r="N166" t="s">
        <v>613</v>
      </c>
      <c r="O166" t="s">
        <v>614</v>
      </c>
    </row>
    <row r="167" spans="1:15" x14ac:dyDescent="0.25">
      <c r="A167" t="s">
        <v>615</v>
      </c>
      <c r="B167" s="1" t="s">
        <v>10692</v>
      </c>
      <c r="C167" s="1" t="s">
        <v>10699</v>
      </c>
      <c r="D167" s="1" t="s">
        <v>10690</v>
      </c>
      <c r="E167" s="1">
        <v>2</v>
      </c>
      <c r="F167" s="1">
        <v>0</v>
      </c>
      <c r="G167" t="s">
        <v>16</v>
      </c>
      <c r="H167" t="s">
        <v>17</v>
      </c>
      <c r="I167">
        <v>609022</v>
      </c>
      <c r="K167">
        <v>431019879</v>
      </c>
      <c r="L167" t="s">
        <v>616</v>
      </c>
      <c r="M167" t="s">
        <v>615</v>
      </c>
      <c r="N167" t="s">
        <v>617</v>
      </c>
      <c r="O167" t="s">
        <v>618</v>
      </c>
    </row>
    <row r="168" spans="1:15" x14ac:dyDescent="0.25">
      <c r="A168" t="s">
        <v>619</v>
      </c>
      <c r="B168" s="1">
        <v>12</v>
      </c>
      <c r="C168" s="1" t="s">
        <v>10690</v>
      </c>
      <c r="D168" s="1" t="s">
        <v>10695</v>
      </c>
      <c r="E168" s="1">
        <v>2</v>
      </c>
      <c r="F168" s="1">
        <v>0</v>
      </c>
      <c r="G168" t="s">
        <v>16</v>
      </c>
      <c r="H168" t="s">
        <v>17</v>
      </c>
      <c r="I168">
        <v>1202012</v>
      </c>
      <c r="K168">
        <v>851660743</v>
      </c>
      <c r="M168" t="s">
        <v>619</v>
      </c>
      <c r="N168" t="s">
        <v>620</v>
      </c>
      <c r="O168" t="s">
        <v>621</v>
      </c>
    </row>
    <row r="169" spans="1:15" x14ac:dyDescent="0.25">
      <c r="A169" t="s">
        <v>622</v>
      </c>
      <c r="B169" s="1">
        <v>22</v>
      </c>
      <c r="C169" s="1" t="s">
        <v>10695</v>
      </c>
      <c r="D169" s="1" t="s">
        <v>10695</v>
      </c>
      <c r="E169" s="1">
        <v>2</v>
      </c>
      <c r="F169" s="1">
        <v>0</v>
      </c>
      <c r="G169" t="s">
        <v>16</v>
      </c>
      <c r="H169" t="s">
        <v>17</v>
      </c>
      <c r="I169">
        <v>2201012</v>
      </c>
      <c r="K169">
        <v>770979482</v>
      </c>
      <c r="L169" t="s">
        <v>623</v>
      </c>
      <c r="M169" t="s">
        <v>622</v>
      </c>
      <c r="N169" t="s">
        <v>624</v>
      </c>
      <c r="O169" t="s">
        <v>625</v>
      </c>
    </row>
    <row r="170" spans="1:15" x14ac:dyDescent="0.25">
      <c r="A170" t="s">
        <v>626</v>
      </c>
      <c r="B170" s="1">
        <v>30</v>
      </c>
      <c r="C170" s="1" t="s">
        <v>10693</v>
      </c>
      <c r="D170" s="1" t="s">
        <v>10690</v>
      </c>
      <c r="E170" s="1">
        <v>2</v>
      </c>
      <c r="F170" s="1">
        <v>0</v>
      </c>
      <c r="G170" t="s">
        <v>16</v>
      </c>
      <c r="H170" t="s">
        <v>17</v>
      </c>
      <c r="I170">
        <v>3008022</v>
      </c>
      <c r="K170">
        <v>250855558</v>
      </c>
      <c r="L170" t="s">
        <v>627</v>
      </c>
      <c r="M170" t="s">
        <v>626</v>
      </c>
      <c r="N170" t="s">
        <v>628</v>
      </c>
      <c r="O170" t="s">
        <v>91</v>
      </c>
    </row>
    <row r="171" spans="1:15" x14ac:dyDescent="0.25">
      <c r="A171" t="s">
        <v>629</v>
      </c>
      <c r="B171" s="1">
        <v>16</v>
      </c>
      <c r="C171" s="1" t="s">
        <v>10690</v>
      </c>
      <c r="D171" s="1" t="s">
        <v>10690</v>
      </c>
      <c r="E171" s="1">
        <v>2</v>
      </c>
      <c r="F171" s="1">
        <v>0</v>
      </c>
      <c r="G171" t="s">
        <v>16</v>
      </c>
      <c r="H171" t="s">
        <v>17</v>
      </c>
      <c r="I171">
        <v>1602022</v>
      </c>
      <c r="K171">
        <v>531412852</v>
      </c>
      <c r="L171" t="s">
        <v>630</v>
      </c>
      <c r="M171" t="s">
        <v>629</v>
      </c>
      <c r="N171" t="s">
        <v>631</v>
      </c>
      <c r="O171" t="s">
        <v>632</v>
      </c>
    </row>
    <row r="172" spans="1:15" x14ac:dyDescent="0.25">
      <c r="A172" t="s">
        <v>633</v>
      </c>
      <c r="B172" s="1">
        <v>28</v>
      </c>
      <c r="C172" s="1" t="s">
        <v>10690</v>
      </c>
      <c r="D172" s="1" t="s">
        <v>10695</v>
      </c>
      <c r="E172" s="1">
        <v>1</v>
      </c>
      <c r="F172" s="1">
        <v>0</v>
      </c>
      <c r="G172" t="s">
        <v>16</v>
      </c>
      <c r="H172" t="s">
        <v>46</v>
      </c>
      <c r="I172">
        <v>2802011</v>
      </c>
      <c r="K172">
        <v>524341</v>
      </c>
      <c r="L172" t="s">
        <v>637</v>
      </c>
      <c r="M172" t="s">
        <v>633</v>
      </c>
      <c r="N172" t="s">
        <v>635</v>
      </c>
      <c r="O172" t="s">
        <v>638</v>
      </c>
    </row>
    <row r="173" spans="1:15" x14ac:dyDescent="0.25">
      <c r="A173" t="s">
        <v>633</v>
      </c>
      <c r="B173" s="1">
        <v>28</v>
      </c>
      <c r="C173" s="1" t="s">
        <v>10690</v>
      </c>
      <c r="D173" s="1" t="s">
        <v>10690</v>
      </c>
      <c r="E173" s="1">
        <v>2</v>
      </c>
      <c r="F173" s="1">
        <v>0</v>
      </c>
      <c r="G173" t="s">
        <v>16</v>
      </c>
      <c r="H173" t="s">
        <v>17</v>
      </c>
      <c r="I173">
        <v>2802022</v>
      </c>
      <c r="K173">
        <v>170747997</v>
      </c>
      <c r="L173" t="s">
        <v>634</v>
      </c>
      <c r="M173" t="s">
        <v>633</v>
      </c>
      <c r="N173" t="s">
        <v>635</v>
      </c>
      <c r="O173" t="s">
        <v>636</v>
      </c>
    </row>
    <row r="174" spans="1:15" x14ac:dyDescent="0.25">
      <c r="A174" t="s">
        <v>639</v>
      </c>
      <c r="B174" s="1">
        <v>28</v>
      </c>
      <c r="C174" s="1" t="s">
        <v>10690</v>
      </c>
      <c r="D174" s="1" t="s">
        <v>10694</v>
      </c>
      <c r="E174" s="1">
        <v>0</v>
      </c>
      <c r="F174" s="1">
        <v>1</v>
      </c>
      <c r="G174" t="s">
        <v>32</v>
      </c>
      <c r="I174">
        <v>2802000</v>
      </c>
      <c r="K174">
        <v>170747678</v>
      </c>
      <c r="L174" t="s">
        <v>640</v>
      </c>
      <c r="M174" t="s">
        <v>633</v>
      </c>
      <c r="N174" t="s">
        <v>635</v>
      </c>
      <c r="O174" t="s">
        <v>641</v>
      </c>
    </row>
    <row r="175" spans="1:15" x14ac:dyDescent="0.25">
      <c r="A175" t="s">
        <v>642</v>
      </c>
      <c r="B175" s="1">
        <v>20</v>
      </c>
      <c r="C175" s="1" t="s">
        <v>10696</v>
      </c>
      <c r="D175" s="1" t="s">
        <v>10690</v>
      </c>
      <c r="E175" s="1">
        <v>1</v>
      </c>
      <c r="F175" s="1">
        <v>0</v>
      </c>
      <c r="G175" t="s">
        <v>16</v>
      </c>
      <c r="H175" t="s">
        <v>46</v>
      </c>
      <c r="I175">
        <v>2003021</v>
      </c>
      <c r="K175">
        <v>50658947</v>
      </c>
      <c r="L175" t="s">
        <v>643</v>
      </c>
      <c r="M175" t="s">
        <v>642</v>
      </c>
      <c r="N175" t="s">
        <v>644</v>
      </c>
      <c r="O175" t="s">
        <v>645</v>
      </c>
    </row>
    <row r="176" spans="1:15" x14ac:dyDescent="0.25">
      <c r="A176" t="s">
        <v>642</v>
      </c>
      <c r="B176" s="1">
        <v>20</v>
      </c>
      <c r="C176" s="1" t="s">
        <v>10696</v>
      </c>
      <c r="D176" s="1" t="s">
        <v>10697</v>
      </c>
      <c r="E176" s="1">
        <v>2</v>
      </c>
      <c r="F176" s="1">
        <v>0</v>
      </c>
      <c r="G176" t="s">
        <v>16</v>
      </c>
      <c r="H176" t="s">
        <v>17</v>
      </c>
      <c r="I176">
        <v>2003052</v>
      </c>
      <c r="K176">
        <v>50659013</v>
      </c>
      <c r="L176" t="s">
        <v>646</v>
      </c>
      <c r="M176" t="s">
        <v>642</v>
      </c>
      <c r="N176" t="s">
        <v>644</v>
      </c>
      <c r="O176" t="s">
        <v>645</v>
      </c>
    </row>
    <row r="177" spans="1:15" x14ac:dyDescent="0.25">
      <c r="A177" t="s">
        <v>647</v>
      </c>
      <c r="B177" s="1">
        <v>14</v>
      </c>
      <c r="C177" s="1">
        <v>35</v>
      </c>
      <c r="D177" s="1" t="s">
        <v>10695</v>
      </c>
      <c r="E177" s="1">
        <v>2</v>
      </c>
      <c r="F177" s="1">
        <v>0</v>
      </c>
      <c r="G177" t="s">
        <v>16</v>
      </c>
      <c r="H177" t="s">
        <v>17</v>
      </c>
      <c r="I177">
        <v>1435012</v>
      </c>
      <c r="K177">
        <v>550667824</v>
      </c>
      <c r="L177" t="s">
        <v>648</v>
      </c>
      <c r="M177" t="s">
        <v>647</v>
      </c>
      <c r="N177" t="str">
        <f>"07-221"</f>
        <v>07-221</v>
      </c>
      <c r="O177" t="s">
        <v>649</v>
      </c>
    </row>
    <row r="178" spans="1:15" x14ac:dyDescent="0.25">
      <c r="A178" t="s">
        <v>650</v>
      </c>
      <c r="B178" s="1">
        <v>10</v>
      </c>
      <c r="C178" s="1">
        <v>14</v>
      </c>
      <c r="D178" s="1" t="s">
        <v>10696</v>
      </c>
      <c r="E178" s="1">
        <v>2</v>
      </c>
      <c r="F178" s="1">
        <v>0</v>
      </c>
      <c r="G178" t="s">
        <v>16</v>
      </c>
      <c r="H178" t="s">
        <v>17</v>
      </c>
      <c r="I178">
        <v>1014032</v>
      </c>
      <c r="K178">
        <v>730934418</v>
      </c>
      <c r="L178" t="s">
        <v>651</v>
      </c>
      <c r="M178" t="s">
        <v>650</v>
      </c>
      <c r="N178" t="s">
        <v>652</v>
      </c>
      <c r="O178" t="s">
        <v>653</v>
      </c>
    </row>
    <row r="179" spans="1:15" x14ac:dyDescent="0.25">
      <c r="A179" t="s">
        <v>654</v>
      </c>
      <c r="B179" s="1">
        <v>24</v>
      </c>
      <c r="C179" s="1" t="s">
        <v>10696</v>
      </c>
      <c r="D179" s="1" t="s">
        <v>10691</v>
      </c>
      <c r="E179" s="1">
        <v>2</v>
      </c>
      <c r="F179" s="1">
        <v>0</v>
      </c>
      <c r="G179" t="s">
        <v>16</v>
      </c>
      <c r="H179" t="s">
        <v>17</v>
      </c>
      <c r="I179">
        <v>2403042</v>
      </c>
      <c r="K179">
        <v>72182373</v>
      </c>
      <c r="L179" t="s">
        <v>655</v>
      </c>
      <c r="M179" t="s">
        <v>654</v>
      </c>
      <c r="N179" t="s">
        <v>656</v>
      </c>
      <c r="O179" t="s">
        <v>657</v>
      </c>
    </row>
    <row r="180" spans="1:15" x14ac:dyDescent="0.25">
      <c r="A180" t="s">
        <v>658</v>
      </c>
      <c r="B180" s="1">
        <v>14</v>
      </c>
      <c r="C180" s="1">
        <v>28</v>
      </c>
      <c r="D180" s="1" t="s">
        <v>10690</v>
      </c>
      <c r="E180" s="1">
        <v>2</v>
      </c>
      <c r="F180" s="1">
        <v>0</v>
      </c>
      <c r="G180" t="s">
        <v>16</v>
      </c>
      <c r="H180" t="s">
        <v>17</v>
      </c>
      <c r="I180">
        <v>1428022</v>
      </c>
      <c r="K180">
        <v>15891220</v>
      </c>
      <c r="L180" t="s">
        <v>659</v>
      </c>
      <c r="M180" t="s">
        <v>658</v>
      </c>
      <c r="N180" t="str">
        <f>"05-088"</f>
        <v>05-088</v>
      </c>
      <c r="O180" t="s">
        <v>660</v>
      </c>
    </row>
    <row r="181" spans="1:15" x14ac:dyDescent="0.25">
      <c r="A181" t="s">
        <v>661</v>
      </c>
      <c r="B181" s="1" t="s">
        <v>10691</v>
      </c>
      <c r="C181" s="1" t="s">
        <v>10690</v>
      </c>
      <c r="D181" s="1" t="s">
        <v>10695</v>
      </c>
      <c r="E181" s="1">
        <v>1</v>
      </c>
      <c r="F181" s="1">
        <v>0</v>
      </c>
      <c r="G181" t="s">
        <v>16</v>
      </c>
      <c r="H181" t="s">
        <v>46</v>
      </c>
      <c r="I181">
        <v>402011</v>
      </c>
      <c r="K181">
        <v>871118371</v>
      </c>
      <c r="L181" t="s">
        <v>668</v>
      </c>
      <c r="M181" t="s">
        <v>662</v>
      </c>
      <c r="N181" t="s">
        <v>666</v>
      </c>
      <c r="O181" t="s">
        <v>669</v>
      </c>
    </row>
    <row r="182" spans="1:15" x14ac:dyDescent="0.25">
      <c r="A182" t="s">
        <v>661</v>
      </c>
      <c r="B182" s="1">
        <v>30</v>
      </c>
      <c r="C182" s="1">
        <v>26</v>
      </c>
      <c r="D182" s="1" t="s">
        <v>10695</v>
      </c>
      <c r="E182" s="1">
        <v>2</v>
      </c>
      <c r="F182" s="1">
        <v>0</v>
      </c>
      <c r="G182" t="s">
        <v>16</v>
      </c>
      <c r="H182" t="s">
        <v>17</v>
      </c>
      <c r="I182">
        <v>3026012</v>
      </c>
      <c r="K182">
        <v>631258170</v>
      </c>
      <c r="M182" t="s">
        <v>662</v>
      </c>
      <c r="N182" t="s">
        <v>663</v>
      </c>
      <c r="O182" t="s">
        <v>664</v>
      </c>
    </row>
    <row r="183" spans="1:15" x14ac:dyDescent="0.25">
      <c r="A183" t="s">
        <v>661</v>
      </c>
      <c r="B183" s="1" t="s">
        <v>10691</v>
      </c>
      <c r="C183" s="1" t="s">
        <v>10690</v>
      </c>
      <c r="D183" s="1" t="s">
        <v>10696</v>
      </c>
      <c r="E183" s="1">
        <v>2</v>
      </c>
      <c r="F183" s="1">
        <v>0</v>
      </c>
      <c r="G183" t="s">
        <v>16</v>
      </c>
      <c r="H183" t="s">
        <v>17</v>
      </c>
      <c r="I183">
        <v>402032</v>
      </c>
      <c r="K183">
        <v>871118394</v>
      </c>
      <c r="L183" t="s">
        <v>665</v>
      </c>
      <c r="M183" t="s">
        <v>661</v>
      </c>
      <c r="N183" t="s">
        <v>666</v>
      </c>
      <c r="O183" t="s">
        <v>667</v>
      </c>
    </row>
    <row r="184" spans="1:15" x14ac:dyDescent="0.25">
      <c r="A184" t="s">
        <v>670</v>
      </c>
      <c r="B184" s="1" t="s">
        <v>10691</v>
      </c>
      <c r="C184" s="1" t="s">
        <v>10690</v>
      </c>
      <c r="D184" s="1" t="s">
        <v>10694</v>
      </c>
      <c r="E184" s="1">
        <v>0</v>
      </c>
      <c r="F184" s="1">
        <v>1</v>
      </c>
      <c r="G184" t="s">
        <v>32</v>
      </c>
      <c r="I184">
        <v>402000</v>
      </c>
      <c r="K184">
        <v>871118365</v>
      </c>
      <c r="L184" t="s">
        <v>671</v>
      </c>
      <c r="M184" t="s">
        <v>662</v>
      </c>
      <c r="N184" t="s">
        <v>666</v>
      </c>
      <c r="O184" t="s">
        <v>672</v>
      </c>
    </row>
    <row r="185" spans="1:15" x14ac:dyDescent="0.25">
      <c r="A185" t="s">
        <v>673</v>
      </c>
      <c r="B185" s="1">
        <v>26</v>
      </c>
      <c r="C185" s="1">
        <v>11</v>
      </c>
      <c r="D185" s="1" t="s">
        <v>10690</v>
      </c>
      <c r="E185" s="1">
        <v>2</v>
      </c>
      <c r="F185" s="1">
        <v>0</v>
      </c>
      <c r="G185" t="s">
        <v>16</v>
      </c>
      <c r="H185" t="s">
        <v>17</v>
      </c>
      <c r="I185">
        <v>2611022</v>
      </c>
      <c r="K185">
        <v>291010004</v>
      </c>
      <c r="L185" t="s">
        <v>674</v>
      </c>
      <c r="M185" t="s">
        <v>673</v>
      </c>
      <c r="N185" t="s">
        <v>675</v>
      </c>
      <c r="O185" t="s">
        <v>676</v>
      </c>
    </row>
    <row r="186" spans="1:15" x14ac:dyDescent="0.25">
      <c r="A186" t="s">
        <v>673</v>
      </c>
      <c r="B186" s="1" t="s">
        <v>10693</v>
      </c>
      <c r="C186" s="1">
        <v>11</v>
      </c>
      <c r="D186" s="1" t="s">
        <v>10696</v>
      </c>
      <c r="E186" s="1">
        <v>2</v>
      </c>
      <c r="F186" s="1">
        <v>0</v>
      </c>
      <c r="G186" t="s">
        <v>16</v>
      </c>
      <c r="H186" t="s">
        <v>17</v>
      </c>
      <c r="I186">
        <v>811032</v>
      </c>
      <c r="K186">
        <v>970770570</v>
      </c>
      <c r="L186" t="s">
        <v>677</v>
      </c>
      <c r="M186" t="s">
        <v>673</v>
      </c>
      <c r="N186" t="s">
        <v>678</v>
      </c>
      <c r="O186" t="s">
        <v>679</v>
      </c>
    </row>
    <row r="187" spans="1:15" x14ac:dyDescent="0.25">
      <c r="A187" t="s">
        <v>680</v>
      </c>
      <c r="B187" s="1">
        <v>32</v>
      </c>
      <c r="C187" s="1" t="s">
        <v>10697</v>
      </c>
      <c r="D187" s="1" t="s">
        <v>10695</v>
      </c>
      <c r="E187" s="1">
        <v>2</v>
      </c>
      <c r="F187" s="1">
        <v>0</v>
      </c>
      <c r="G187" t="s">
        <v>16</v>
      </c>
      <c r="H187" t="s">
        <v>17</v>
      </c>
      <c r="I187">
        <v>3205012</v>
      </c>
      <c r="K187">
        <v>533386</v>
      </c>
      <c r="L187" t="s">
        <v>681</v>
      </c>
      <c r="M187" t="s">
        <v>680</v>
      </c>
      <c r="N187" t="s">
        <v>682</v>
      </c>
      <c r="O187" t="s">
        <v>683</v>
      </c>
    </row>
    <row r="188" spans="1:15" x14ac:dyDescent="0.25">
      <c r="A188" t="s">
        <v>684</v>
      </c>
      <c r="B188" s="1">
        <v>14</v>
      </c>
      <c r="C188" s="1">
        <v>16</v>
      </c>
      <c r="D188" s="1" t="s">
        <v>10691</v>
      </c>
      <c r="E188" s="1">
        <v>3</v>
      </c>
      <c r="F188" s="1">
        <v>0</v>
      </c>
      <c r="G188" t="s">
        <v>16</v>
      </c>
      <c r="H188" t="s">
        <v>50</v>
      </c>
      <c r="I188">
        <v>1416043</v>
      </c>
      <c r="K188">
        <v>550667936</v>
      </c>
      <c r="L188" t="s">
        <v>685</v>
      </c>
      <c r="M188" t="s">
        <v>684</v>
      </c>
      <c r="N188" t="str">
        <f>"07-306"</f>
        <v>07-306</v>
      </c>
      <c r="O188" t="s">
        <v>686</v>
      </c>
    </row>
    <row r="189" spans="1:15" x14ac:dyDescent="0.25">
      <c r="A189" t="s">
        <v>687</v>
      </c>
      <c r="B189" s="1">
        <v>10</v>
      </c>
      <c r="C189" s="1" t="s">
        <v>10692</v>
      </c>
      <c r="D189" s="1" t="s">
        <v>10696</v>
      </c>
      <c r="E189" s="1">
        <v>2</v>
      </c>
      <c r="F189" s="1">
        <v>0</v>
      </c>
      <c r="G189" t="s">
        <v>16</v>
      </c>
      <c r="H189" t="s">
        <v>17</v>
      </c>
      <c r="I189">
        <v>1006032</v>
      </c>
      <c r="K189">
        <v>472057750</v>
      </c>
      <c r="L189" t="s">
        <v>688</v>
      </c>
      <c r="M189" t="s">
        <v>687</v>
      </c>
      <c r="N189" t="s">
        <v>689</v>
      </c>
      <c r="O189" t="s">
        <v>690</v>
      </c>
    </row>
    <row r="190" spans="1:15" x14ac:dyDescent="0.25">
      <c r="A190" t="s">
        <v>691</v>
      </c>
      <c r="B190" s="1">
        <v>14</v>
      </c>
      <c r="C190" s="1">
        <v>19</v>
      </c>
      <c r="D190" s="1" t="s">
        <v>10696</v>
      </c>
      <c r="E190" s="1">
        <v>2</v>
      </c>
      <c r="F190" s="1">
        <v>0</v>
      </c>
      <c r="G190" t="s">
        <v>16</v>
      </c>
      <c r="H190" t="s">
        <v>17</v>
      </c>
      <c r="I190">
        <v>1419032</v>
      </c>
      <c r="K190">
        <v>611015678</v>
      </c>
      <c r="L190" t="s">
        <v>692</v>
      </c>
      <c r="M190" t="s">
        <v>691</v>
      </c>
      <c r="N190" t="str">
        <f>"09-414"</f>
        <v>09-414</v>
      </c>
      <c r="O190" t="s">
        <v>693</v>
      </c>
    </row>
    <row r="191" spans="1:15" x14ac:dyDescent="0.25">
      <c r="A191" t="s">
        <v>694</v>
      </c>
      <c r="B191" s="1">
        <v>30</v>
      </c>
      <c r="C191" s="1">
        <v>27</v>
      </c>
      <c r="D191" s="1" t="s">
        <v>10690</v>
      </c>
      <c r="E191" s="1">
        <v>2</v>
      </c>
      <c r="F191" s="1">
        <v>0</v>
      </c>
      <c r="G191" t="s">
        <v>16</v>
      </c>
      <c r="H191" t="s">
        <v>17</v>
      </c>
      <c r="I191">
        <v>3027022</v>
      </c>
      <c r="K191">
        <v>311019409</v>
      </c>
      <c r="L191" t="s">
        <v>695</v>
      </c>
      <c r="M191" t="s">
        <v>694</v>
      </c>
      <c r="N191" t="s">
        <v>696</v>
      </c>
      <c r="O191" t="s">
        <v>697</v>
      </c>
    </row>
    <row r="192" spans="1:15" x14ac:dyDescent="0.25">
      <c r="A192" t="s">
        <v>698</v>
      </c>
      <c r="B192" s="1">
        <v>22</v>
      </c>
      <c r="C192" s="1" t="s">
        <v>10690</v>
      </c>
      <c r="D192" s="1" t="s">
        <v>10690</v>
      </c>
      <c r="E192" s="1">
        <v>3</v>
      </c>
      <c r="F192" s="1">
        <v>0</v>
      </c>
      <c r="G192" t="s">
        <v>16</v>
      </c>
      <c r="H192" t="s">
        <v>50</v>
      </c>
      <c r="I192">
        <v>2202023</v>
      </c>
      <c r="K192">
        <v>92351251</v>
      </c>
      <c r="L192" t="s">
        <v>699</v>
      </c>
      <c r="M192" t="s">
        <v>698</v>
      </c>
      <c r="N192" t="s">
        <v>700</v>
      </c>
      <c r="O192" t="s">
        <v>701</v>
      </c>
    </row>
    <row r="193" spans="1:15" x14ac:dyDescent="0.25">
      <c r="A193" t="s">
        <v>702</v>
      </c>
      <c r="B193" s="1">
        <v>14</v>
      </c>
      <c r="C193" s="1">
        <v>21</v>
      </c>
      <c r="D193" s="1" t="s">
        <v>10696</v>
      </c>
      <c r="E193" s="1">
        <v>3</v>
      </c>
      <c r="F193" s="1">
        <v>0</v>
      </c>
      <c r="G193" t="s">
        <v>16</v>
      </c>
      <c r="H193" t="s">
        <v>50</v>
      </c>
      <c r="I193">
        <v>1421033</v>
      </c>
      <c r="K193">
        <v>13269203</v>
      </c>
      <c r="L193" t="s">
        <v>703</v>
      </c>
      <c r="M193" t="s">
        <v>702</v>
      </c>
      <c r="N193" t="str">
        <f>"05-840"</f>
        <v>05-840</v>
      </c>
      <c r="O193" t="s">
        <v>704</v>
      </c>
    </row>
    <row r="194" spans="1:15" x14ac:dyDescent="0.25">
      <c r="A194" t="s">
        <v>705</v>
      </c>
      <c r="B194" s="1">
        <v>16</v>
      </c>
      <c r="C194" s="1" t="s">
        <v>10695</v>
      </c>
      <c r="D194" s="1" t="s">
        <v>10695</v>
      </c>
      <c r="E194" s="1">
        <v>1</v>
      </c>
      <c r="F194" s="1">
        <v>0</v>
      </c>
      <c r="G194" t="s">
        <v>16</v>
      </c>
      <c r="H194" t="s">
        <v>46</v>
      </c>
      <c r="I194">
        <v>1601011</v>
      </c>
      <c r="K194">
        <v>531412711</v>
      </c>
      <c r="L194" t="s">
        <v>706</v>
      </c>
      <c r="M194" t="s">
        <v>705</v>
      </c>
      <c r="N194" t="s">
        <v>707</v>
      </c>
      <c r="O194" t="s">
        <v>708</v>
      </c>
    </row>
    <row r="195" spans="1:15" x14ac:dyDescent="0.25">
      <c r="A195" t="s">
        <v>709</v>
      </c>
      <c r="B195" s="1" t="s">
        <v>10690</v>
      </c>
      <c r="C195" s="1">
        <v>22</v>
      </c>
      <c r="D195" s="1" t="s">
        <v>10695</v>
      </c>
      <c r="E195" s="1">
        <v>3</v>
      </c>
      <c r="F195" s="1">
        <v>0</v>
      </c>
      <c r="G195" t="s">
        <v>16</v>
      </c>
      <c r="H195" t="s">
        <v>50</v>
      </c>
      <c r="I195">
        <v>222013</v>
      </c>
      <c r="K195">
        <v>931934934</v>
      </c>
      <c r="L195" t="s">
        <v>710</v>
      </c>
      <c r="M195" t="s">
        <v>709</v>
      </c>
      <c r="N195" t="s">
        <v>711</v>
      </c>
      <c r="O195" t="s">
        <v>712</v>
      </c>
    </row>
    <row r="196" spans="1:15" x14ac:dyDescent="0.25">
      <c r="A196" t="s">
        <v>713</v>
      </c>
      <c r="B196" s="1">
        <v>16</v>
      </c>
      <c r="C196" s="1" t="s">
        <v>10695</v>
      </c>
      <c r="D196" s="1" t="s">
        <v>10694</v>
      </c>
      <c r="E196" s="1">
        <v>0</v>
      </c>
      <c r="F196" s="1">
        <v>1</v>
      </c>
      <c r="G196" t="s">
        <v>32</v>
      </c>
      <c r="I196">
        <v>1601000</v>
      </c>
      <c r="K196">
        <v>531412444</v>
      </c>
      <c r="L196" t="s">
        <v>714</v>
      </c>
      <c r="M196" t="s">
        <v>715</v>
      </c>
      <c r="N196" t="s">
        <v>707</v>
      </c>
      <c r="O196" t="s">
        <v>716</v>
      </c>
    </row>
    <row r="197" spans="1:15" x14ac:dyDescent="0.25">
      <c r="A197" t="s">
        <v>713</v>
      </c>
      <c r="B197" s="1">
        <v>12</v>
      </c>
      <c r="C197" s="1" t="s">
        <v>10690</v>
      </c>
      <c r="D197" s="1" t="s">
        <v>10694</v>
      </c>
      <c r="E197" s="1">
        <v>0</v>
      </c>
      <c r="F197" s="1">
        <v>1</v>
      </c>
      <c r="G197" t="s">
        <v>32</v>
      </c>
      <c r="I197">
        <v>1202000</v>
      </c>
      <c r="K197">
        <v>851660453</v>
      </c>
      <c r="L197" t="s">
        <v>717</v>
      </c>
      <c r="M197" t="s">
        <v>718</v>
      </c>
      <c r="N197" t="s">
        <v>719</v>
      </c>
      <c r="O197" t="s">
        <v>720</v>
      </c>
    </row>
    <row r="198" spans="1:15" x14ac:dyDescent="0.25">
      <c r="A198" t="s">
        <v>718</v>
      </c>
      <c r="B198" s="1">
        <v>12</v>
      </c>
      <c r="C198" s="1" t="s">
        <v>10690</v>
      </c>
      <c r="D198" s="1" t="s">
        <v>10690</v>
      </c>
      <c r="E198" s="1">
        <v>3</v>
      </c>
      <c r="F198" s="1">
        <v>0</v>
      </c>
      <c r="G198" t="s">
        <v>16</v>
      </c>
      <c r="H198" t="s">
        <v>50</v>
      </c>
      <c r="I198">
        <v>1202023</v>
      </c>
      <c r="K198">
        <v>851661139</v>
      </c>
      <c r="L198" t="s">
        <v>721</v>
      </c>
      <c r="M198" t="s">
        <v>718</v>
      </c>
      <c r="N198" t="s">
        <v>719</v>
      </c>
      <c r="O198" t="s">
        <v>720</v>
      </c>
    </row>
    <row r="199" spans="1:15" x14ac:dyDescent="0.25">
      <c r="A199" t="s">
        <v>722</v>
      </c>
      <c r="B199" s="1">
        <v>12</v>
      </c>
      <c r="C199" s="1">
        <v>13</v>
      </c>
      <c r="D199" s="1" t="s">
        <v>10690</v>
      </c>
      <c r="E199" s="1">
        <v>3</v>
      </c>
      <c r="F199" s="1">
        <v>0</v>
      </c>
      <c r="G199" t="s">
        <v>16</v>
      </c>
      <c r="H199" t="s">
        <v>50</v>
      </c>
      <c r="I199">
        <v>1213023</v>
      </c>
      <c r="K199">
        <v>356305070</v>
      </c>
      <c r="L199" t="s">
        <v>723</v>
      </c>
      <c r="M199" t="s">
        <v>722</v>
      </c>
      <c r="N199" t="s">
        <v>724</v>
      </c>
      <c r="O199" t="s">
        <v>725</v>
      </c>
    </row>
    <row r="200" spans="1:15" x14ac:dyDescent="0.25">
      <c r="A200" t="s">
        <v>726</v>
      </c>
      <c r="B200" s="1" t="s">
        <v>10691</v>
      </c>
      <c r="C200" s="1">
        <v>18</v>
      </c>
      <c r="D200" s="1" t="s">
        <v>10691</v>
      </c>
      <c r="E200" s="1">
        <v>3</v>
      </c>
      <c r="F200" s="1">
        <v>0</v>
      </c>
      <c r="G200" t="s">
        <v>16</v>
      </c>
      <c r="H200" t="s">
        <v>50</v>
      </c>
      <c r="I200">
        <v>418043</v>
      </c>
      <c r="K200">
        <v>910866815</v>
      </c>
      <c r="L200" t="s">
        <v>727</v>
      </c>
      <c r="M200" t="s">
        <v>726</v>
      </c>
      <c r="N200" t="s">
        <v>728</v>
      </c>
      <c r="O200" t="s">
        <v>729</v>
      </c>
    </row>
    <row r="201" spans="1:15" x14ac:dyDescent="0.25">
      <c r="A201" t="s">
        <v>730</v>
      </c>
      <c r="B201" s="1">
        <v>10</v>
      </c>
      <c r="C201" s="1">
        <v>21</v>
      </c>
      <c r="D201" s="1" t="s">
        <v>10695</v>
      </c>
      <c r="E201" s="1">
        <v>1</v>
      </c>
      <c r="F201" s="1">
        <v>0</v>
      </c>
      <c r="G201" t="s">
        <v>16</v>
      </c>
      <c r="H201" t="s">
        <v>46</v>
      </c>
      <c r="I201">
        <v>1021011</v>
      </c>
      <c r="K201">
        <v>750148615</v>
      </c>
      <c r="L201" t="s">
        <v>734</v>
      </c>
      <c r="M201" t="s">
        <v>730</v>
      </c>
      <c r="N201" t="s">
        <v>735</v>
      </c>
      <c r="O201" t="s">
        <v>736</v>
      </c>
    </row>
    <row r="202" spans="1:15" x14ac:dyDescent="0.25">
      <c r="A202" t="s">
        <v>730</v>
      </c>
      <c r="B202" s="1">
        <v>30</v>
      </c>
      <c r="C202" s="1" t="s">
        <v>10698</v>
      </c>
      <c r="D202" s="1" t="s">
        <v>10690</v>
      </c>
      <c r="E202" s="1">
        <v>2</v>
      </c>
      <c r="F202" s="1">
        <v>0</v>
      </c>
      <c r="G202" t="s">
        <v>16</v>
      </c>
      <c r="H202" t="s">
        <v>17</v>
      </c>
      <c r="I202">
        <v>3007022</v>
      </c>
      <c r="K202">
        <v>538509</v>
      </c>
      <c r="L202" t="s">
        <v>731</v>
      </c>
      <c r="M202" t="s">
        <v>730</v>
      </c>
      <c r="N202" t="s">
        <v>732</v>
      </c>
      <c r="O202" t="s">
        <v>733</v>
      </c>
    </row>
    <row r="203" spans="1:15" x14ac:dyDescent="0.25">
      <c r="A203" t="s">
        <v>730</v>
      </c>
      <c r="B203" s="1">
        <v>10</v>
      </c>
      <c r="C203" s="1">
        <v>21</v>
      </c>
      <c r="D203" s="1" t="s">
        <v>10690</v>
      </c>
      <c r="E203" s="1">
        <v>2</v>
      </c>
      <c r="F203" s="1">
        <v>0</v>
      </c>
      <c r="G203" t="s">
        <v>16</v>
      </c>
      <c r="H203" t="s">
        <v>17</v>
      </c>
      <c r="I203">
        <v>1021022</v>
      </c>
      <c r="K203">
        <v>750147870</v>
      </c>
      <c r="L203" t="s">
        <v>737</v>
      </c>
      <c r="M203" t="s">
        <v>730</v>
      </c>
      <c r="N203" t="s">
        <v>735</v>
      </c>
      <c r="O203" t="s">
        <v>738</v>
      </c>
    </row>
    <row r="204" spans="1:15" x14ac:dyDescent="0.25">
      <c r="A204" t="s">
        <v>739</v>
      </c>
      <c r="B204" s="1">
        <v>10</v>
      </c>
      <c r="C204" s="1">
        <v>21</v>
      </c>
      <c r="D204" s="1" t="s">
        <v>10694</v>
      </c>
      <c r="E204" s="1">
        <v>0</v>
      </c>
      <c r="F204" s="1">
        <v>1</v>
      </c>
      <c r="G204" t="s">
        <v>32</v>
      </c>
      <c r="I204">
        <v>1021000</v>
      </c>
      <c r="K204">
        <v>750731786</v>
      </c>
      <c r="M204" t="s">
        <v>730</v>
      </c>
      <c r="N204" t="s">
        <v>735</v>
      </c>
      <c r="O204" t="s">
        <v>736</v>
      </c>
    </row>
    <row r="205" spans="1:15" x14ac:dyDescent="0.25">
      <c r="A205" t="s">
        <v>740</v>
      </c>
      <c r="B205" s="1">
        <v>12</v>
      </c>
      <c r="C205" s="1">
        <v>18</v>
      </c>
      <c r="D205" s="1" t="s">
        <v>10690</v>
      </c>
      <c r="E205" s="1">
        <v>2</v>
      </c>
      <c r="F205" s="1">
        <v>0</v>
      </c>
      <c r="G205" t="s">
        <v>16</v>
      </c>
      <c r="H205" t="s">
        <v>17</v>
      </c>
      <c r="I205">
        <v>1218022</v>
      </c>
      <c r="K205">
        <v>72182048</v>
      </c>
      <c r="L205" t="s">
        <v>741</v>
      </c>
      <c r="M205" t="s">
        <v>740</v>
      </c>
      <c r="N205" t="s">
        <v>742</v>
      </c>
      <c r="O205" t="s">
        <v>743</v>
      </c>
    </row>
    <row r="206" spans="1:15" x14ac:dyDescent="0.25">
      <c r="A206" t="s">
        <v>740</v>
      </c>
      <c r="B206" s="1" t="s">
        <v>10693</v>
      </c>
      <c r="C206" s="1">
        <v>10</v>
      </c>
      <c r="D206" s="1" t="s">
        <v>10696</v>
      </c>
      <c r="E206" s="1">
        <v>2</v>
      </c>
      <c r="F206" s="1">
        <v>0</v>
      </c>
      <c r="G206" t="s">
        <v>16</v>
      </c>
      <c r="H206" t="s">
        <v>17</v>
      </c>
      <c r="I206">
        <v>810032</v>
      </c>
      <c r="K206">
        <v>970770830</v>
      </c>
      <c r="L206" t="s">
        <v>744</v>
      </c>
      <c r="M206" t="s">
        <v>745</v>
      </c>
      <c r="N206" t="s">
        <v>746</v>
      </c>
      <c r="O206" t="s">
        <v>747</v>
      </c>
    </row>
    <row r="207" spans="1:15" x14ac:dyDescent="0.25">
      <c r="A207" t="s">
        <v>748</v>
      </c>
      <c r="B207" s="1">
        <v>10</v>
      </c>
      <c r="C207" s="1">
        <v>14</v>
      </c>
      <c r="D207" s="1" t="s">
        <v>10691</v>
      </c>
      <c r="E207" s="1">
        <v>2</v>
      </c>
      <c r="F207" s="1">
        <v>0</v>
      </c>
      <c r="G207" t="s">
        <v>16</v>
      </c>
      <c r="H207" t="s">
        <v>17</v>
      </c>
      <c r="I207">
        <v>1014042</v>
      </c>
      <c r="K207">
        <v>730934430</v>
      </c>
      <c r="M207" t="s">
        <v>748</v>
      </c>
      <c r="N207" t="s">
        <v>749</v>
      </c>
      <c r="O207" t="s">
        <v>750</v>
      </c>
    </row>
    <row r="208" spans="1:15" x14ac:dyDescent="0.25">
      <c r="A208" t="s">
        <v>751</v>
      </c>
      <c r="B208" s="1">
        <v>32</v>
      </c>
      <c r="C208" s="1">
        <v>16</v>
      </c>
      <c r="D208" s="1" t="s">
        <v>10690</v>
      </c>
      <c r="E208" s="1">
        <v>2</v>
      </c>
      <c r="F208" s="1">
        <v>0</v>
      </c>
      <c r="G208" t="s">
        <v>16</v>
      </c>
      <c r="H208" t="s">
        <v>17</v>
      </c>
      <c r="I208">
        <v>3216022</v>
      </c>
      <c r="K208">
        <v>330920848</v>
      </c>
      <c r="M208" t="s">
        <v>751</v>
      </c>
      <c r="N208" t="s">
        <v>752</v>
      </c>
      <c r="O208" t="s">
        <v>753</v>
      </c>
    </row>
    <row r="209" spans="1:15" x14ac:dyDescent="0.25">
      <c r="A209" t="s">
        <v>754</v>
      </c>
      <c r="B209" s="1">
        <v>18</v>
      </c>
      <c r="C209" s="1" t="s">
        <v>10696</v>
      </c>
      <c r="D209" s="1" t="s">
        <v>10690</v>
      </c>
      <c r="E209" s="1">
        <v>3</v>
      </c>
      <c r="F209" s="1">
        <v>0</v>
      </c>
      <c r="G209" t="s">
        <v>16</v>
      </c>
      <c r="H209" t="s">
        <v>50</v>
      </c>
      <c r="I209">
        <v>1803023</v>
      </c>
      <c r="K209">
        <v>851661085</v>
      </c>
      <c r="L209" t="s">
        <v>755</v>
      </c>
      <c r="M209" t="s">
        <v>754</v>
      </c>
      <c r="N209" t="s">
        <v>756</v>
      </c>
      <c r="O209" t="s">
        <v>757</v>
      </c>
    </row>
    <row r="210" spans="1:15" x14ac:dyDescent="0.25">
      <c r="A210" t="s">
        <v>758</v>
      </c>
      <c r="B210" s="1" t="s">
        <v>10691</v>
      </c>
      <c r="C210" s="1" t="s">
        <v>10690</v>
      </c>
      <c r="D210" s="1" t="s">
        <v>10691</v>
      </c>
      <c r="E210" s="1">
        <v>2</v>
      </c>
      <c r="F210" s="1">
        <v>0</v>
      </c>
      <c r="G210" t="s">
        <v>16</v>
      </c>
      <c r="H210" t="s">
        <v>17</v>
      </c>
      <c r="I210">
        <v>402042</v>
      </c>
      <c r="K210">
        <v>871118402</v>
      </c>
      <c r="L210" t="s">
        <v>759</v>
      </c>
      <c r="M210" t="s">
        <v>758</v>
      </c>
      <c r="N210" t="s">
        <v>760</v>
      </c>
      <c r="O210" t="s">
        <v>761</v>
      </c>
    </row>
    <row r="211" spans="1:15" x14ac:dyDescent="0.25">
      <c r="A211" t="s">
        <v>762</v>
      </c>
      <c r="B211" s="1">
        <v>18</v>
      </c>
      <c r="C211" s="1" t="s">
        <v>10690</v>
      </c>
      <c r="D211" s="1" t="s">
        <v>10694</v>
      </c>
      <c r="E211" s="1">
        <v>0</v>
      </c>
      <c r="F211" s="1">
        <v>1</v>
      </c>
      <c r="G211" t="s">
        <v>32</v>
      </c>
      <c r="I211">
        <v>1802000</v>
      </c>
      <c r="K211">
        <v>370440241</v>
      </c>
      <c r="L211" t="s">
        <v>763</v>
      </c>
    </row>
    <row r="212" spans="1:15" x14ac:dyDescent="0.25">
      <c r="A212" t="s">
        <v>764</v>
      </c>
      <c r="B212" s="1">
        <v>18</v>
      </c>
      <c r="C212" s="1" t="s">
        <v>10690</v>
      </c>
      <c r="D212" s="1" t="s">
        <v>10695</v>
      </c>
      <c r="E212" s="1">
        <v>3</v>
      </c>
      <c r="F212" s="1">
        <v>0</v>
      </c>
      <c r="G212" t="s">
        <v>16</v>
      </c>
      <c r="H212" t="s">
        <v>50</v>
      </c>
      <c r="I212">
        <v>1802013</v>
      </c>
      <c r="K212">
        <v>524631</v>
      </c>
      <c r="L212" t="s">
        <v>765</v>
      </c>
      <c r="M212" t="s">
        <v>764</v>
      </c>
      <c r="N212" t="s">
        <v>766</v>
      </c>
      <c r="O212" t="s">
        <v>767</v>
      </c>
    </row>
    <row r="213" spans="1:15" x14ac:dyDescent="0.25">
      <c r="A213" t="s">
        <v>768</v>
      </c>
      <c r="B213" s="1" t="s">
        <v>10691</v>
      </c>
      <c r="C213" s="1">
        <v>12</v>
      </c>
      <c r="D213" s="1" t="s">
        <v>10690</v>
      </c>
      <c r="E213" s="1">
        <v>2</v>
      </c>
      <c r="F213" s="1">
        <v>0</v>
      </c>
      <c r="G213" t="s">
        <v>16</v>
      </c>
      <c r="H213" t="s">
        <v>17</v>
      </c>
      <c r="I213">
        <v>412022</v>
      </c>
      <c r="K213">
        <v>910866726</v>
      </c>
      <c r="L213" t="s">
        <v>769</v>
      </c>
      <c r="M213" t="s">
        <v>768</v>
      </c>
      <c r="N213" t="s">
        <v>770</v>
      </c>
      <c r="O213" t="s">
        <v>771</v>
      </c>
    </row>
    <row r="214" spans="1:15" x14ac:dyDescent="0.25">
      <c r="A214" t="s">
        <v>772</v>
      </c>
      <c r="B214" s="1">
        <v>18</v>
      </c>
      <c r="C214" s="1" t="s">
        <v>10697</v>
      </c>
      <c r="D214" s="1" t="s">
        <v>10690</v>
      </c>
      <c r="E214" s="1">
        <v>2</v>
      </c>
      <c r="F214" s="1">
        <v>0</v>
      </c>
      <c r="G214" t="s">
        <v>16</v>
      </c>
      <c r="H214" t="s">
        <v>17</v>
      </c>
      <c r="I214">
        <v>1805022</v>
      </c>
      <c r="K214">
        <v>370440270</v>
      </c>
      <c r="L214" t="s">
        <v>773</v>
      </c>
      <c r="M214" t="s">
        <v>772</v>
      </c>
      <c r="N214" t="s">
        <v>774</v>
      </c>
      <c r="O214" t="s">
        <v>775</v>
      </c>
    </row>
    <row r="215" spans="1:15" x14ac:dyDescent="0.25">
      <c r="A215" t="s">
        <v>776</v>
      </c>
      <c r="B215" s="1">
        <v>10</v>
      </c>
      <c r="C215" s="1" t="s">
        <v>10696</v>
      </c>
      <c r="D215" s="1" t="s">
        <v>10695</v>
      </c>
      <c r="E215" s="1">
        <v>2</v>
      </c>
      <c r="F215" s="1">
        <v>0</v>
      </c>
      <c r="G215" t="s">
        <v>16</v>
      </c>
      <c r="H215" t="s">
        <v>17</v>
      </c>
      <c r="I215">
        <v>1003012</v>
      </c>
      <c r="K215">
        <v>730934536</v>
      </c>
      <c r="L215" t="s">
        <v>777</v>
      </c>
      <c r="M215" t="s">
        <v>776</v>
      </c>
      <c r="N215" t="s">
        <v>778</v>
      </c>
      <c r="O215" t="s">
        <v>779</v>
      </c>
    </row>
    <row r="216" spans="1:15" x14ac:dyDescent="0.25">
      <c r="A216" t="s">
        <v>780</v>
      </c>
      <c r="B216" s="1">
        <v>24</v>
      </c>
      <c r="C216" s="1" t="s">
        <v>10690</v>
      </c>
      <c r="D216" s="1" t="s">
        <v>10696</v>
      </c>
      <c r="E216" s="1">
        <v>2</v>
      </c>
      <c r="F216" s="1">
        <v>0</v>
      </c>
      <c r="G216" t="s">
        <v>16</v>
      </c>
      <c r="H216" t="s">
        <v>17</v>
      </c>
      <c r="I216">
        <v>2402032</v>
      </c>
      <c r="K216">
        <v>72182249</v>
      </c>
      <c r="L216" t="s">
        <v>781</v>
      </c>
      <c r="M216" t="s">
        <v>780</v>
      </c>
      <c r="N216" t="s">
        <v>782</v>
      </c>
      <c r="O216" t="s">
        <v>783</v>
      </c>
    </row>
    <row r="217" spans="1:15" x14ac:dyDescent="0.25">
      <c r="A217" t="s">
        <v>784</v>
      </c>
      <c r="B217" s="1">
        <v>28</v>
      </c>
      <c r="C217" s="1">
        <v>19</v>
      </c>
      <c r="D217" s="1" t="s">
        <v>10695</v>
      </c>
      <c r="E217" s="1">
        <v>2</v>
      </c>
      <c r="F217" s="1">
        <v>0</v>
      </c>
      <c r="G217" t="s">
        <v>16</v>
      </c>
      <c r="H217" t="s">
        <v>17</v>
      </c>
      <c r="I217">
        <v>2819012</v>
      </c>
      <c r="K217">
        <v>790671202</v>
      </c>
      <c r="L217" t="s">
        <v>785</v>
      </c>
      <c r="M217" t="s">
        <v>784</v>
      </c>
      <c r="N217" t="str">
        <f>"11-606"</f>
        <v>11-606</v>
      </c>
      <c r="O217" t="s">
        <v>786</v>
      </c>
    </row>
    <row r="218" spans="1:15" x14ac:dyDescent="0.25">
      <c r="A218" t="s">
        <v>787</v>
      </c>
      <c r="B218" s="1">
        <v>10</v>
      </c>
      <c r="C218" s="1">
        <v>16</v>
      </c>
      <c r="D218" s="1" t="s">
        <v>10696</v>
      </c>
      <c r="E218" s="1">
        <v>2</v>
      </c>
      <c r="F218" s="1">
        <v>0</v>
      </c>
      <c r="G218" t="s">
        <v>16</v>
      </c>
      <c r="H218" t="s">
        <v>17</v>
      </c>
      <c r="I218">
        <v>1016032</v>
      </c>
      <c r="K218">
        <v>590647813</v>
      </c>
      <c r="L218" t="s">
        <v>788</v>
      </c>
      <c r="M218" t="s">
        <v>787</v>
      </c>
      <c r="N218" t="s">
        <v>789</v>
      </c>
      <c r="O218" t="s">
        <v>790</v>
      </c>
    </row>
    <row r="219" spans="1:15" x14ac:dyDescent="0.25">
      <c r="A219" t="s">
        <v>791</v>
      </c>
      <c r="B219" s="1">
        <v>12</v>
      </c>
      <c r="C219" s="1">
        <v>15</v>
      </c>
      <c r="D219" s="1" t="s">
        <v>10696</v>
      </c>
      <c r="E219" s="1">
        <v>2</v>
      </c>
      <c r="F219" s="1">
        <v>0</v>
      </c>
      <c r="G219" t="s">
        <v>16</v>
      </c>
      <c r="H219" t="s">
        <v>17</v>
      </c>
      <c r="I219">
        <v>1215032</v>
      </c>
      <c r="K219">
        <v>72181942</v>
      </c>
      <c r="L219" t="s">
        <v>792</v>
      </c>
      <c r="M219" t="s">
        <v>791</v>
      </c>
      <c r="N219" t="s">
        <v>793</v>
      </c>
      <c r="O219" t="s">
        <v>794</v>
      </c>
    </row>
    <row r="220" spans="1:15" x14ac:dyDescent="0.25">
      <c r="A220" t="s">
        <v>795</v>
      </c>
      <c r="B220" s="1">
        <v>30</v>
      </c>
      <c r="C220" s="1" t="s">
        <v>10695</v>
      </c>
      <c r="D220" s="1" t="s">
        <v>10690</v>
      </c>
      <c r="E220" s="1">
        <v>3</v>
      </c>
      <c r="F220" s="1">
        <v>0</v>
      </c>
      <c r="G220" t="s">
        <v>16</v>
      </c>
      <c r="H220" t="s">
        <v>50</v>
      </c>
      <c r="I220">
        <v>3001023</v>
      </c>
      <c r="K220">
        <v>570791017</v>
      </c>
      <c r="L220" t="s">
        <v>796</v>
      </c>
      <c r="M220" t="s">
        <v>795</v>
      </c>
      <c r="N220" t="s">
        <v>797</v>
      </c>
      <c r="O220" t="s">
        <v>798</v>
      </c>
    </row>
    <row r="221" spans="1:15" x14ac:dyDescent="0.25">
      <c r="A221" t="s">
        <v>799</v>
      </c>
      <c r="B221" s="1">
        <v>30</v>
      </c>
      <c r="C221" s="1">
        <v>21</v>
      </c>
      <c r="D221" s="1" t="s">
        <v>10696</v>
      </c>
      <c r="E221" s="1">
        <v>3</v>
      </c>
      <c r="F221" s="1">
        <v>0</v>
      </c>
      <c r="G221" t="s">
        <v>16</v>
      </c>
      <c r="H221" t="s">
        <v>50</v>
      </c>
      <c r="I221">
        <v>3021033</v>
      </c>
      <c r="K221">
        <v>528095</v>
      </c>
      <c r="M221" t="s">
        <v>799</v>
      </c>
      <c r="N221" t="s">
        <v>800</v>
      </c>
      <c r="O221" t="s">
        <v>467</v>
      </c>
    </row>
    <row r="222" spans="1:15" x14ac:dyDescent="0.25">
      <c r="A222" t="s">
        <v>801</v>
      </c>
      <c r="B222" s="1" t="s">
        <v>10691</v>
      </c>
      <c r="C222" s="1">
        <v>14</v>
      </c>
      <c r="D222" s="1" t="s">
        <v>10695</v>
      </c>
      <c r="E222" s="1">
        <v>2</v>
      </c>
      <c r="F222" s="1">
        <v>0</v>
      </c>
      <c r="G222" t="s">
        <v>16</v>
      </c>
      <c r="H222" t="s">
        <v>17</v>
      </c>
      <c r="I222">
        <v>414012</v>
      </c>
      <c r="K222">
        <v>92350984</v>
      </c>
      <c r="L222" t="s">
        <v>802</v>
      </c>
      <c r="M222" t="s">
        <v>803</v>
      </c>
      <c r="N222" t="s">
        <v>804</v>
      </c>
      <c r="O222" t="s">
        <v>805</v>
      </c>
    </row>
    <row r="223" spans="1:15" x14ac:dyDescent="0.25">
      <c r="A223" t="s">
        <v>806</v>
      </c>
      <c r="B223" s="1">
        <v>12</v>
      </c>
      <c r="C223" s="1">
        <v>17</v>
      </c>
      <c r="D223" s="1" t="s">
        <v>10696</v>
      </c>
      <c r="E223" s="1">
        <v>2</v>
      </c>
      <c r="F223" s="1">
        <v>0</v>
      </c>
      <c r="G223" t="s">
        <v>16</v>
      </c>
      <c r="H223" t="s">
        <v>17</v>
      </c>
      <c r="I223">
        <v>1217032</v>
      </c>
      <c r="K223">
        <v>491892067</v>
      </c>
      <c r="M223" t="s">
        <v>806</v>
      </c>
      <c r="N223" t="s">
        <v>807</v>
      </c>
      <c r="O223" t="s">
        <v>808</v>
      </c>
    </row>
    <row r="224" spans="1:15" x14ac:dyDescent="0.25">
      <c r="A224" t="s">
        <v>809</v>
      </c>
      <c r="B224" s="1">
        <v>12</v>
      </c>
      <c r="C224" s="1">
        <v>12</v>
      </c>
      <c r="D224" s="1" t="s">
        <v>10695</v>
      </c>
      <c r="E224" s="1">
        <v>1</v>
      </c>
      <c r="F224" s="1">
        <v>0</v>
      </c>
      <c r="G224" t="s">
        <v>16</v>
      </c>
      <c r="H224" t="s">
        <v>46</v>
      </c>
      <c r="I224">
        <v>1212011</v>
      </c>
      <c r="K224">
        <v>276257481</v>
      </c>
      <c r="L224" t="s">
        <v>810</v>
      </c>
      <c r="M224" t="s">
        <v>809</v>
      </c>
      <c r="N224" t="s">
        <v>811</v>
      </c>
      <c r="O224" t="s">
        <v>812</v>
      </c>
    </row>
    <row r="225" spans="1:15" x14ac:dyDescent="0.25">
      <c r="A225" t="s">
        <v>813</v>
      </c>
      <c r="B225" s="1">
        <v>18</v>
      </c>
      <c r="C225" s="1">
        <v>17</v>
      </c>
      <c r="D225" s="1" t="s">
        <v>10696</v>
      </c>
      <c r="E225" s="1">
        <v>2</v>
      </c>
      <c r="F225" s="1">
        <v>0</v>
      </c>
      <c r="G225" t="s">
        <v>16</v>
      </c>
      <c r="H225" t="s">
        <v>17</v>
      </c>
      <c r="I225">
        <v>1817032</v>
      </c>
      <c r="K225">
        <v>536114</v>
      </c>
      <c r="L225" t="s">
        <v>814</v>
      </c>
      <c r="M225" t="s">
        <v>813</v>
      </c>
      <c r="N225" t="s">
        <v>815</v>
      </c>
      <c r="O225" t="s">
        <v>816</v>
      </c>
    </row>
    <row r="226" spans="1:15" x14ac:dyDescent="0.25">
      <c r="A226" t="s">
        <v>817</v>
      </c>
      <c r="B226" s="1">
        <v>14</v>
      </c>
      <c r="C226" s="1">
        <v>19</v>
      </c>
      <c r="D226" s="1" t="s">
        <v>10691</v>
      </c>
      <c r="E226" s="1">
        <v>2</v>
      </c>
      <c r="F226" s="1">
        <v>0</v>
      </c>
      <c r="G226" t="s">
        <v>16</v>
      </c>
      <c r="H226" t="s">
        <v>17</v>
      </c>
      <c r="I226">
        <v>1419042</v>
      </c>
      <c r="K226">
        <v>611015709</v>
      </c>
      <c r="L226" t="s">
        <v>818</v>
      </c>
      <c r="M226" t="s">
        <v>817</v>
      </c>
      <c r="N226" t="str">
        <f>"09-454"</f>
        <v>09-454</v>
      </c>
      <c r="O226" t="s">
        <v>819</v>
      </c>
    </row>
    <row r="227" spans="1:15" x14ac:dyDescent="0.25">
      <c r="A227" t="s">
        <v>820</v>
      </c>
      <c r="B227" s="1">
        <v>10</v>
      </c>
      <c r="C227" s="1">
        <v>14</v>
      </c>
      <c r="D227" s="1" t="s">
        <v>10697</v>
      </c>
      <c r="E227" s="1">
        <v>2</v>
      </c>
      <c r="F227" s="1">
        <v>0</v>
      </c>
      <c r="G227" t="s">
        <v>16</v>
      </c>
      <c r="H227" t="s">
        <v>17</v>
      </c>
      <c r="I227">
        <v>1014052</v>
      </c>
      <c r="K227">
        <v>730934453</v>
      </c>
      <c r="L227" t="s">
        <v>821</v>
      </c>
      <c r="M227" t="s">
        <v>820</v>
      </c>
      <c r="N227" t="s">
        <v>822</v>
      </c>
      <c r="O227" t="s">
        <v>823</v>
      </c>
    </row>
    <row r="228" spans="1:15" x14ac:dyDescent="0.25">
      <c r="A228" t="s">
        <v>824</v>
      </c>
      <c r="B228" s="1">
        <v>26</v>
      </c>
      <c r="C228" s="1" t="s">
        <v>10695</v>
      </c>
      <c r="D228" s="1" t="s">
        <v>10694</v>
      </c>
      <c r="E228" s="1">
        <v>0</v>
      </c>
      <c r="F228" s="1">
        <v>1</v>
      </c>
      <c r="G228" t="s">
        <v>32</v>
      </c>
      <c r="I228">
        <v>2601000</v>
      </c>
      <c r="K228">
        <v>291009350</v>
      </c>
      <c r="L228" t="s">
        <v>825</v>
      </c>
      <c r="M228" t="s">
        <v>826</v>
      </c>
      <c r="N228" t="s">
        <v>827</v>
      </c>
      <c r="O228" t="s">
        <v>828</v>
      </c>
    </row>
    <row r="229" spans="1:15" x14ac:dyDescent="0.25">
      <c r="A229" t="s">
        <v>826</v>
      </c>
      <c r="B229" s="1">
        <v>26</v>
      </c>
      <c r="C229" s="1" t="s">
        <v>10695</v>
      </c>
      <c r="D229" s="1" t="s">
        <v>10695</v>
      </c>
      <c r="E229" s="1">
        <v>3</v>
      </c>
      <c r="F229" s="1">
        <v>0</v>
      </c>
      <c r="G229" t="s">
        <v>16</v>
      </c>
      <c r="H229" t="s">
        <v>50</v>
      </c>
      <c r="I229">
        <v>2601013</v>
      </c>
      <c r="K229">
        <v>291009716</v>
      </c>
      <c r="L229" t="s">
        <v>829</v>
      </c>
      <c r="M229" t="s">
        <v>830</v>
      </c>
      <c r="N229" t="s">
        <v>827</v>
      </c>
      <c r="O229" t="s">
        <v>831</v>
      </c>
    </row>
    <row r="230" spans="1:15" x14ac:dyDescent="0.25">
      <c r="A230" t="s">
        <v>832</v>
      </c>
      <c r="B230" s="1" t="s">
        <v>10692</v>
      </c>
      <c r="C230" s="1" t="s">
        <v>10699</v>
      </c>
      <c r="D230" s="1" t="s">
        <v>10696</v>
      </c>
      <c r="E230" s="1">
        <v>3</v>
      </c>
      <c r="F230" s="1">
        <v>0</v>
      </c>
      <c r="G230" t="s">
        <v>16</v>
      </c>
      <c r="H230" t="s">
        <v>50</v>
      </c>
      <c r="I230">
        <v>609033</v>
      </c>
      <c r="K230">
        <v>431020090</v>
      </c>
      <c r="L230" t="s">
        <v>833</v>
      </c>
      <c r="M230" t="s">
        <v>832</v>
      </c>
      <c r="N230" t="s">
        <v>834</v>
      </c>
      <c r="O230" t="s">
        <v>835</v>
      </c>
    </row>
    <row r="231" spans="1:15" x14ac:dyDescent="0.25">
      <c r="A231" t="s">
        <v>836</v>
      </c>
      <c r="B231" s="1">
        <v>16</v>
      </c>
      <c r="C231" s="1" t="s">
        <v>10691</v>
      </c>
      <c r="D231" s="1" t="s">
        <v>10695</v>
      </c>
      <c r="E231" s="1">
        <v>3</v>
      </c>
      <c r="F231" s="1">
        <v>0</v>
      </c>
      <c r="G231" t="s">
        <v>16</v>
      </c>
      <c r="H231" t="s">
        <v>50</v>
      </c>
      <c r="I231">
        <v>1604013</v>
      </c>
      <c r="K231">
        <v>531412993</v>
      </c>
      <c r="L231" t="s">
        <v>837</v>
      </c>
      <c r="M231" t="s">
        <v>836</v>
      </c>
      <c r="N231" t="s">
        <v>838</v>
      </c>
      <c r="O231" t="s">
        <v>333</v>
      </c>
    </row>
    <row r="232" spans="1:15" x14ac:dyDescent="0.25">
      <c r="A232" t="s">
        <v>839</v>
      </c>
      <c r="B232" s="1" t="s">
        <v>10691</v>
      </c>
      <c r="C232" s="1" t="s">
        <v>10696</v>
      </c>
      <c r="D232" s="1" t="s">
        <v>10694</v>
      </c>
      <c r="E232" s="1">
        <v>0</v>
      </c>
      <c r="F232" s="1">
        <v>1</v>
      </c>
      <c r="G232" t="s">
        <v>32</v>
      </c>
      <c r="I232">
        <v>403000</v>
      </c>
      <c r="K232">
        <v>92350620</v>
      </c>
      <c r="L232" t="s">
        <v>412</v>
      </c>
      <c r="M232" t="s">
        <v>840</v>
      </c>
      <c r="N232" t="s">
        <v>841</v>
      </c>
      <c r="O232" t="s">
        <v>842</v>
      </c>
    </row>
    <row r="233" spans="1:15" x14ac:dyDescent="0.25">
      <c r="A233" t="s">
        <v>843</v>
      </c>
      <c r="B233" s="1" t="s">
        <v>10691</v>
      </c>
      <c r="C233" s="1">
        <v>61</v>
      </c>
      <c r="D233" s="1" t="s">
        <v>10694</v>
      </c>
      <c r="E233" s="1">
        <v>0</v>
      </c>
      <c r="F233" s="1">
        <v>2</v>
      </c>
      <c r="G233" t="s">
        <v>264</v>
      </c>
      <c r="I233">
        <v>461000</v>
      </c>
      <c r="K233">
        <v>92351297</v>
      </c>
      <c r="L233" t="s">
        <v>844</v>
      </c>
      <c r="M233" t="s">
        <v>840</v>
      </c>
      <c r="N233" t="s">
        <v>845</v>
      </c>
      <c r="O233" t="s">
        <v>846</v>
      </c>
    </row>
    <row r="234" spans="1:15" x14ac:dyDescent="0.25">
      <c r="A234" t="s">
        <v>847</v>
      </c>
      <c r="B234" s="1">
        <v>12</v>
      </c>
      <c r="C234" s="1">
        <v>15</v>
      </c>
      <c r="D234" s="1" t="s">
        <v>10691</v>
      </c>
      <c r="E234" s="1">
        <v>2</v>
      </c>
      <c r="F234" s="1">
        <v>0</v>
      </c>
      <c r="G234" t="s">
        <v>16</v>
      </c>
      <c r="H234" t="s">
        <v>17</v>
      </c>
      <c r="I234">
        <v>1215042</v>
      </c>
      <c r="K234">
        <v>491892096</v>
      </c>
      <c r="L234" t="s">
        <v>848</v>
      </c>
      <c r="M234" t="s">
        <v>849</v>
      </c>
      <c r="N234" t="s">
        <v>850</v>
      </c>
      <c r="O234" t="s">
        <v>851</v>
      </c>
    </row>
    <row r="235" spans="1:15" x14ac:dyDescent="0.25">
      <c r="A235" t="s">
        <v>852</v>
      </c>
      <c r="B235" s="1" t="s">
        <v>10690</v>
      </c>
      <c r="C235" s="1" t="s">
        <v>10693</v>
      </c>
      <c r="D235" s="1" t="s">
        <v>10692</v>
      </c>
      <c r="E235" s="1">
        <v>3</v>
      </c>
      <c r="F235" s="1">
        <v>0</v>
      </c>
      <c r="G235" t="s">
        <v>16</v>
      </c>
      <c r="H235" t="s">
        <v>50</v>
      </c>
      <c r="I235">
        <v>208063</v>
      </c>
      <c r="K235">
        <v>890717958</v>
      </c>
      <c r="L235" t="s">
        <v>853</v>
      </c>
      <c r="M235" t="s">
        <v>852</v>
      </c>
      <c r="N235" t="s">
        <v>854</v>
      </c>
      <c r="O235" t="s">
        <v>855</v>
      </c>
    </row>
    <row r="236" spans="1:15" x14ac:dyDescent="0.25">
      <c r="A236" t="s">
        <v>856</v>
      </c>
      <c r="B236" s="1" t="s">
        <v>10693</v>
      </c>
      <c r="C236" s="1" t="s">
        <v>10690</v>
      </c>
      <c r="D236" s="1" t="s">
        <v>10696</v>
      </c>
      <c r="E236" s="1">
        <v>2</v>
      </c>
      <c r="F236" s="1">
        <v>0</v>
      </c>
      <c r="G236" t="s">
        <v>16</v>
      </c>
      <c r="H236" t="s">
        <v>17</v>
      </c>
      <c r="I236">
        <v>802032</v>
      </c>
      <c r="K236">
        <v>970770215</v>
      </c>
      <c r="L236" t="s">
        <v>857</v>
      </c>
      <c r="M236" t="s">
        <v>856</v>
      </c>
      <c r="N236" t="s">
        <v>858</v>
      </c>
      <c r="O236" t="s">
        <v>859</v>
      </c>
    </row>
    <row r="237" spans="1:15" x14ac:dyDescent="0.25">
      <c r="A237" t="s">
        <v>860</v>
      </c>
      <c r="B237" s="1">
        <v>24</v>
      </c>
      <c r="C237" s="1">
        <v>62</v>
      </c>
      <c r="D237" s="1" t="s">
        <v>10694</v>
      </c>
      <c r="E237" s="1">
        <v>0</v>
      </c>
      <c r="F237" s="1">
        <v>2</v>
      </c>
      <c r="G237" t="s">
        <v>264</v>
      </c>
      <c r="I237">
        <v>2462000</v>
      </c>
      <c r="K237">
        <v>276255269</v>
      </c>
      <c r="L237" t="s">
        <v>861</v>
      </c>
      <c r="M237" t="s">
        <v>862</v>
      </c>
      <c r="N237" t="s">
        <v>863</v>
      </c>
      <c r="O237" t="s">
        <v>864</v>
      </c>
    </row>
    <row r="238" spans="1:15" x14ac:dyDescent="0.25">
      <c r="A238" t="s">
        <v>865</v>
      </c>
      <c r="B238" s="1" t="s">
        <v>10693</v>
      </c>
      <c r="C238" s="1" t="s">
        <v>10691</v>
      </c>
      <c r="D238" s="1" t="s">
        <v>10690</v>
      </c>
      <c r="E238" s="1">
        <v>3</v>
      </c>
      <c r="F238" s="1">
        <v>0</v>
      </c>
      <c r="G238" t="s">
        <v>16</v>
      </c>
      <c r="H238" t="s">
        <v>50</v>
      </c>
      <c r="I238">
        <v>804023</v>
      </c>
      <c r="K238">
        <v>970770296</v>
      </c>
      <c r="L238" t="s">
        <v>866</v>
      </c>
      <c r="M238" t="s">
        <v>865</v>
      </c>
      <c r="N238" t="s">
        <v>867</v>
      </c>
      <c r="O238" t="s">
        <v>333</v>
      </c>
    </row>
    <row r="239" spans="1:15" x14ac:dyDescent="0.25">
      <c r="A239" t="s">
        <v>868</v>
      </c>
      <c r="B239" s="1" t="s">
        <v>10691</v>
      </c>
      <c r="C239" s="1">
        <v>11</v>
      </c>
      <c r="D239" s="1" t="s">
        <v>10690</v>
      </c>
      <c r="E239" s="1">
        <v>2</v>
      </c>
      <c r="F239" s="1">
        <v>0</v>
      </c>
      <c r="G239" t="s">
        <v>16</v>
      </c>
      <c r="H239" t="s">
        <v>17</v>
      </c>
      <c r="I239">
        <v>411022</v>
      </c>
      <c r="K239">
        <v>910866620</v>
      </c>
      <c r="M239" t="s">
        <v>868</v>
      </c>
      <c r="N239" t="s">
        <v>869</v>
      </c>
      <c r="O239" t="s">
        <v>870</v>
      </c>
    </row>
    <row r="240" spans="1:15" x14ac:dyDescent="0.25">
      <c r="A240" t="s">
        <v>871</v>
      </c>
      <c r="B240" s="1">
        <v>22</v>
      </c>
      <c r="C240" s="1" t="s">
        <v>10695</v>
      </c>
      <c r="D240" s="1" t="s">
        <v>10694</v>
      </c>
      <c r="E240" s="1">
        <v>0</v>
      </c>
      <c r="F240" s="1">
        <v>1</v>
      </c>
      <c r="G240" t="s">
        <v>32</v>
      </c>
      <c r="I240">
        <v>2201000</v>
      </c>
      <c r="K240">
        <v>770979708</v>
      </c>
      <c r="L240" t="s">
        <v>872</v>
      </c>
      <c r="M240" t="s">
        <v>873</v>
      </c>
      <c r="N240" t="s">
        <v>874</v>
      </c>
      <c r="O240" t="s">
        <v>875</v>
      </c>
    </row>
    <row r="241" spans="1:15" x14ac:dyDescent="0.25">
      <c r="A241" t="s">
        <v>873</v>
      </c>
      <c r="B241" s="1">
        <v>22</v>
      </c>
      <c r="C241" s="1" t="s">
        <v>10695</v>
      </c>
      <c r="D241" s="1" t="s">
        <v>10690</v>
      </c>
      <c r="E241" s="1">
        <v>3</v>
      </c>
      <c r="F241" s="1">
        <v>0</v>
      </c>
      <c r="G241" t="s">
        <v>16</v>
      </c>
      <c r="H241" t="s">
        <v>50</v>
      </c>
      <c r="I241">
        <v>2201023</v>
      </c>
      <c r="K241">
        <v>770979499</v>
      </c>
      <c r="L241" t="s">
        <v>876</v>
      </c>
      <c r="M241" t="s">
        <v>873</v>
      </c>
      <c r="N241" t="s">
        <v>874</v>
      </c>
      <c r="O241" t="s">
        <v>877</v>
      </c>
    </row>
    <row r="242" spans="1:15" x14ac:dyDescent="0.25">
      <c r="A242" t="s">
        <v>878</v>
      </c>
      <c r="B242" s="1">
        <v>22</v>
      </c>
      <c r="C242" s="1" t="s">
        <v>10691</v>
      </c>
      <c r="D242" s="1" t="s">
        <v>10690</v>
      </c>
      <c r="E242" s="1">
        <v>2</v>
      </c>
      <c r="F242" s="1">
        <v>0</v>
      </c>
      <c r="G242" t="s">
        <v>16</v>
      </c>
      <c r="H242" t="s">
        <v>17</v>
      </c>
      <c r="I242">
        <v>2204022</v>
      </c>
      <c r="K242">
        <v>191674954</v>
      </c>
      <c r="L242" t="s">
        <v>879</v>
      </c>
      <c r="M242" t="s">
        <v>878</v>
      </c>
      <c r="N242" t="s">
        <v>880</v>
      </c>
      <c r="O242" t="s">
        <v>881</v>
      </c>
    </row>
    <row r="243" spans="1:15" x14ac:dyDescent="0.25">
      <c r="A243" t="s">
        <v>882</v>
      </c>
      <c r="B243" s="1">
        <v>32</v>
      </c>
      <c r="C243" s="1" t="s">
        <v>10692</v>
      </c>
      <c r="D243" s="1" t="s">
        <v>10690</v>
      </c>
      <c r="E243" s="1">
        <v>3</v>
      </c>
      <c r="F243" s="1">
        <v>0</v>
      </c>
      <c r="G243" t="s">
        <v>16</v>
      </c>
      <c r="H243" t="s">
        <v>50</v>
      </c>
      <c r="I243">
        <v>3206023</v>
      </c>
      <c r="K243">
        <v>811684580</v>
      </c>
      <c r="L243" t="s">
        <v>883</v>
      </c>
      <c r="M243" t="s">
        <v>882</v>
      </c>
      <c r="N243" t="s">
        <v>884</v>
      </c>
      <c r="O243" t="s">
        <v>339</v>
      </c>
    </row>
    <row r="244" spans="1:15" x14ac:dyDescent="0.25">
      <c r="A244" t="s">
        <v>885</v>
      </c>
      <c r="B244" s="1">
        <v>14</v>
      </c>
      <c r="C244" s="1">
        <v>12</v>
      </c>
      <c r="D244" s="1" t="s">
        <v>10691</v>
      </c>
      <c r="E244" s="1">
        <v>3</v>
      </c>
      <c r="F244" s="1">
        <v>0</v>
      </c>
      <c r="G244" t="s">
        <v>16</v>
      </c>
      <c r="H244" t="s">
        <v>50</v>
      </c>
      <c r="I244">
        <v>1412043</v>
      </c>
      <c r="K244">
        <v>711582635</v>
      </c>
      <c r="M244" t="s">
        <v>885</v>
      </c>
      <c r="N244" t="str">
        <f>"05-319"</f>
        <v>05-319</v>
      </c>
      <c r="O244" t="s">
        <v>886</v>
      </c>
    </row>
    <row r="245" spans="1:15" x14ac:dyDescent="0.25">
      <c r="A245" t="s">
        <v>887</v>
      </c>
      <c r="B245" s="1" t="s">
        <v>10691</v>
      </c>
      <c r="C245" s="1">
        <v>16</v>
      </c>
      <c r="D245" s="1" t="s">
        <v>10695</v>
      </c>
      <c r="E245" s="1">
        <v>2</v>
      </c>
      <c r="F245" s="1">
        <v>0</v>
      </c>
      <c r="G245" t="s">
        <v>16</v>
      </c>
      <c r="H245" t="s">
        <v>17</v>
      </c>
      <c r="I245">
        <v>416012</v>
      </c>
      <c r="K245">
        <v>92351104</v>
      </c>
      <c r="L245" t="s">
        <v>888</v>
      </c>
      <c r="M245" t="s">
        <v>887</v>
      </c>
      <c r="N245" t="s">
        <v>889</v>
      </c>
      <c r="O245" t="s">
        <v>890</v>
      </c>
    </row>
    <row r="246" spans="1:15" x14ac:dyDescent="0.25">
      <c r="A246" t="s">
        <v>891</v>
      </c>
      <c r="B246" s="1">
        <v>30</v>
      </c>
      <c r="C246" s="1" t="s">
        <v>10698</v>
      </c>
      <c r="D246" s="1" t="s">
        <v>10696</v>
      </c>
      <c r="E246" s="1">
        <v>2</v>
      </c>
      <c r="F246" s="1">
        <v>0</v>
      </c>
      <c r="G246" t="s">
        <v>16</v>
      </c>
      <c r="H246" t="s">
        <v>17</v>
      </c>
      <c r="I246">
        <v>3007032</v>
      </c>
      <c r="K246">
        <v>541167</v>
      </c>
      <c r="M246" t="s">
        <v>891</v>
      </c>
      <c r="N246" t="s">
        <v>892</v>
      </c>
      <c r="O246" t="s">
        <v>893</v>
      </c>
    </row>
    <row r="247" spans="1:15" x14ac:dyDescent="0.25">
      <c r="A247" t="s">
        <v>894</v>
      </c>
      <c r="B247" s="1">
        <v>14</v>
      </c>
      <c r="C247" s="1">
        <v>17</v>
      </c>
      <c r="D247" s="1" t="s">
        <v>10696</v>
      </c>
      <c r="E247" s="1">
        <v>2</v>
      </c>
      <c r="F247" s="1">
        <v>0</v>
      </c>
      <c r="G247" t="s">
        <v>16</v>
      </c>
      <c r="H247" t="s">
        <v>17</v>
      </c>
      <c r="I247">
        <v>1417032</v>
      </c>
      <c r="K247">
        <v>13268965</v>
      </c>
      <c r="L247" t="s">
        <v>895</v>
      </c>
      <c r="M247" t="s">
        <v>894</v>
      </c>
      <c r="N247" t="str">
        <f>"05-430"</f>
        <v>05-430</v>
      </c>
      <c r="O247" t="s">
        <v>896</v>
      </c>
    </row>
    <row r="248" spans="1:15" x14ac:dyDescent="0.25">
      <c r="A248" t="s">
        <v>897</v>
      </c>
      <c r="B248" s="1" t="s">
        <v>10692</v>
      </c>
      <c r="C248" s="1" t="s">
        <v>10693</v>
      </c>
      <c r="D248" s="1" t="s">
        <v>10695</v>
      </c>
      <c r="E248" s="1" t="s">
        <v>219</v>
      </c>
      <c r="F248" s="1">
        <v>8</v>
      </c>
      <c r="G248" t="s">
        <v>220</v>
      </c>
      <c r="I248" t="s">
        <v>898</v>
      </c>
      <c r="J248">
        <v>271</v>
      </c>
      <c r="K248">
        <v>60045444</v>
      </c>
      <c r="L248" t="s">
        <v>899</v>
      </c>
      <c r="M248" t="s">
        <v>900</v>
      </c>
      <c r="N248" t="s">
        <v>216</v>
      </c>
      <c r="O248" t="s">
        <v>901</v>
      </c>
    </row>
    <row r="249" spans="1:15" x14ac:dyDescent="0.25">
      <c r="A249" t="s">
        <v>902</v>
      </c>
      <c r="B249" s="1">
        <v>18</v>
      </c>
      <c r="C249" s="1">
        <v>16</v>
      </c>
      <c r="D249" s="1" t="s">
        <v>10690</v>
      </c>
      <c r="E249" s="1" t="s">
        <v>219</v>
      </c>
      <c r="F249" s="1">
        <v>8</v>
      </c>
      <c r="G249" t="s">
        <v>220</v>
      </c>
      <c r="I249" t="s">
        <v>903</v>
      </c>
      <c r="J249">
        <v>315</v>
      </c>
      <c r="K249">
        <v>389854048</v>
      </c>
      <c r="L249" t="s">
        <v>904</v>
      </c>
      <c r="M249" t="s">
        <v>905</v>
      </c>
      <c r="N249" t="s">
        <v>456</v>
      </c>
      <c r="O249" t="s">
        <v>906</v>
      </c>
    </row>
    <row r="250" spans="1:15" x14ac:dyDescent="0.25">
      <c r="A250" t="s">
        <v>907</v>
      </c>
      <c r="B250" s="1" t="s">
        <v>10693</v>
      </c>
      <c r="C250" s="1" t="s">
        <v>10697</v>
      </c>
      <c r="D250" s="1" t="s">
        <v>10697</v>
      </c>
      <c r="E250" s="1" t="s">
        <v>219</v>
      </c>
      <c r="F250" s="1">
        <v>8</v>
      </c>
      <c r="G250" t="s">
        <v>220</v>
      </c>
      <c r="I250" t="s">
        <v>908</v>
      </c>
      <c r="J250">
        <v>169</v>
      </c>
      <c r="K250">
        <v>210601240</v>
      </c>
    </row>
    <row r="251" spans="1:15" x14ac:dyDescent="0.25">
      <c r="A251" t="s">
        <v>909</v>
      </c>
      <c r="B251" s="1">
        <v>32</v>
      </c>
      <c r="C251" s="1" t="s">
        <v>10691</v>
      </c>
      <c r="D251" s="1" t="s">
        <v>10691</v>
      </c>
      <c r="E251" s="1" t="s">
        <v>219</v>
      </c>
      <c r="F251" s="1">
        <v>8</v>
      </c>
      <c r="G251" t="s">
        <v>220</v>
      </c>
      <c r="I251" t="s">
        <v>910</v>
      </c>
      <c r="J251">
        <v>246</v>
      </c>
      <c r="K251">
        <v>812546696</v>
      </c>
      <c r="L251" t="s">
        <v>911</v>
      </c>
      <c r="M251" t="s">
        <v>912</v>
      </c>
      <c r="N251" t="s">
        <v>913</v>
      </c>
      <c r="O251" t="s">
        <v>914</v>
      </c>
    </row>
    <row r="252" spans="1:15" x14ac:dyDescent="0.25">
      <c r="A252" t="s">
        <v>915</v>
      </c>
      <c r="B252" s="1" t="s">
        <v>10693</v>
      </c>
      <c r="C252" s="1" t="s">
        <v>10692</v>
      </c>
      <c r="D252" s="1" t="s">
        <v>10696</v>
      </c>
      <c r="E252" s="1" t="s">
        <v>219</v>
      </c>
      <c r="F252" s="1">
        <v>8</v>
      </c>
      <c r="G252" t="s">
        <v>220</v>
      </c>
      <c r="I252" t="s">
        <v>916</v>
      </c>
      <c r="J252">
        <v>305</v>
      </c>
      <c r="K252">
        <v>81121433</v>
      </c>
      <c r="L252" t="s">
        <v>917</v>
      </c>
      <c r="M252" t="s">
        <v>918</v>
      </c>
      <c r="N252" t="s">
        <v>919</v>
      </c>
      <c r="O252" t="s">
        <v>920</v>
      </c>
    </row>
    <row r="253" spans="1:15" x14ac:dyDescent="0.25">
      <c r="A253" t="s">
        <v>921</v>
      </c>
      <c r="B253" s="1">
        <v>14</v>
      </c>
      <c r="C253" s="1">
        <v>29</v>
      </c>
      <c r="D253" s="1" t="s">
        <v>10696</v>
      </c>
      <c r="E253" s="1">
        <v>2</v>
      </c>
      <c r="F253" s="1">
        <v>0</v>
      </c>
      <c r="G253" t="s">
        <v>16</v>
      </c>
      <c r="H253" t="s">
        <v>17</v>
      </c>
      <c r="I253">
        <v>1429032</v>
      </c>
      <c r="K253">
        <v>711582842</v>
      </c>
      <c r="M253" t="s">
        <v>921</v>
      </c>
      <c r="N253" t="str">
        <f>"08-322"</f>
        <v>08-322</v>
      </c>
      <c r="O253" t="s">
        <v>921</v>
      </c>
    </row>
    <row r="254" spans="1:15" x14ac:dyDescent="0.25">
      <c r="A254" t="s">
        <v>922</v>
      </c>
      <c r="B254" s="1">
        <v>22</v>
      </c>
      <c r="C254" s="1" t="s">
        <v>10693</v>
      </c>
      <c r="D254" s="1" t="s">
        <v>10696</v>
      </c>
      <c r="E254" s="1">
        <v>2</v>
      </c>
      <c r="F254" s="1">
        <v>0</v>
      </c>
      <c r="G254" t="s">
        <v>16</v>
      </c>
      <c r="H254" t="s">
        <v>17</v>
      </c>
      <c r="I254">
        <v>2208032</v>
      </c>
      <c r="K254">
        <v>770979750</v>
      </c>
      <c r="L254" t="s">
        <v>923</v>
      </c>
      <c r="M254" t="s">
        <v>922</v>
      </c>
      <c r="N254" t="s">
        <v>924</v>
      </c>
      <c r="O254" t="s">
        <v>925</v>
      </c>
    </row>
    <row r="255" spans="1:15" x14ac:dyDescent="0.25">
      <c r="A255" t="s">
        <v>926</v>
      </c>
      <c r="B255" s="1">
        <v>12</v>
      </c>
      <c r="C255" s="1" t="s">
        <v>10693</v>
      </c>
      <c r="D255" s="1" t="s">
        <v>10695</v>
      </c>
      <c r="E255" s="1">
        <v>2</v>
      </c>
      <c r="F255" s="1">
        <v>0</v>
      </c>
      <c r="G255" t="s">
        <v>16</v>
      </c>
      <c r="H255" t="s">
        <v>17</v>
      </c>
      <c r="I255">
        <v>1208012</v>
      </c>
      <c r="K255">
        <v>291010027</v>
      </c>
      <c r="L255" t="s">
        <v>927</v>
      </c>
      <c r="M255" t="s">
        <v>926</v>
      </c>
      <c r="N255" t="s">
        <v>928</v>
      </c>
      <c r="O255" t="s">
        <v>929</v>
      </c>
    </row>
    <row r="256" spans="1:15" x14ac:dyDescent="0.25">
      <c r="A256" t="s">
        <v>930</v>
      </c>
      <c r="B256" s="1">
        <v>10</v>
      </c>
      <c r="C256" s="1" t="s">
        <v>10697</v>
      </c>
      <c r="D256" s="1" t="s">
        <v>10696</v>
      </c>
      <c r="E256" s="1">
        <v>2</v>
      </c>
      <c r="F256" s="1">
        <v>0</v>
      </c>
      <c r="G256" t="s">
        <v>16</v>
      </c>
      <c r="H256" t="s">
        <v>17</v>
      </c>
      <c r="I256">
        <v>1005032</v>
      </c>
      <c r="K256">
        <v>750147886</v>
      </c>
      <c r="L256" t="s">
        <v>931</v>
      </c>
      <c r="M256" t="s">
        <v>930</v>
      </c>
      <c r="N256" t="s">
        <v>932</v>
      </c>
      <c r="O256" t="s">
        <v>933</v>
      </c>
    </row>
    <row r="257" spans="1:15" x14ac:dyDescent="0.25">
      <c r="A257" t="s">
        <v>937</v>
      </c>
      <c r="B257" s="1" t="s">
        <v>10692</v>
      </c>
      <c r="C257" s="1">
        <v>62</v>
      </c>
      <c r="D257" s="1" t="s">
        <v>10694</v>
      </c>
      <c r="E257" s="1">
        <v>0</v>
      </c>
      <c r="F257" s="1">
        <v>2</v>
      </c>
      <c r="G257" t="s">
        <v>264</v>
      </c>
      <c r="I257">
        <v>662000</v>
      </c>
      <c r="K257">
        <v>110198238</v>
      </c>
      <c r="M257" t="s">
        <v>934</v>
      </c>
      <c r="N257" t="s">
        <v>935</v>
      </c>
      <c r="O257" t="s">
        <v>938</v>
      </c>
    </row>
    <row r="258" spans="1:15" x14ac:dyDescent="0.25">
      <c r="A258" t="s">
        <v>934</v>
      </c>
      <c r="B258" s="1" t="s">
        <v>10692</v>
      </c>
      <c r="C258" s="1" t="s">
        <v>10696</v>
      </c>
      <c r="D258" s="1" t="s">
        <v>10696</v>
      </c>
      <c r="E258" s="1">
        <v>2</v>
      </c>
      <c r="F258" s="1">
        <v>0</v>
      </c>
      <c r="G258" t="s">
        <v>16</v>
      </c>
      <c r="H258" t="s">
        <v>17</v>
      </c>
      <c r="I258">
        <v>603032</v>
      </c>
      <c r="K258">
        <v>110198103</v>
      </c>
      <c r="M258" t="s">
        <v>934</v>
      </c>
      <c r="N258" t="s">
        <v>935</v>
      </c>
      <c r="O258" t="s">
        <v>936</v>
      </c>
    </row>
    <row r="259" spans="1:15" x14ac:dyDescent="0.25">
      <c r="A259" t="s">
        <v>939</v>
      </c>
      <c r="B259" s="1">
        <v>24</v>
      </c>
      <c r="C259" s="1">
        <v>14</v>
      </c>
      <c r="D259" s="1" t="s">
        <v>10697</v>
      </c>
      <c r="E259" s="1">
        <v>2</v>
      </c>
      <c r="F259" s="1">
        <v>0</v>
      </c>
      <c r="G259" t="s">
        <v>16</v>
      </c>
      <c r="H259" t="s">
        <v>17</v>
      </c>
      <c r="I259">
        <v>2414052</v>
      </c>
      <c r="K259">
        <v>276258747</v>
      </c>
      <c r="L259" t="s">
        <v>940</v>
      </c>
      <c r="M259" t="s">
        <v>939</v>
      </c>
      <c r="N259" t="s">
        <v>941</v>
      </c>
      <c r="O259" t="s">
        <v>942</v>
      </c>
    </row>
    <row r="260" spans="1:15" x14ac:dyDescent="0.25">
      <c r="A260" t="s">
        <v>943</v>
      </c>
      <c r="B260" s="1">
        <v>12</v>
      </c>
      <c r="C260" s="1">
        <v>13</v>
      </c>
      <c r="D260" s="1" t="s">
        <v>10696</v>
      </c>
      <c r="E260" s="1">
        <v>3</v>
      </c>
      <c r="F260" s="1">
        <v>0</v>
      </c>
      <c r="G260" t="s">
        <v>16</v>
      </c>
      <c r="H260" t="s">
        <v>50</v>
      </c>
      <c r="I260">
        <v>1213033</v>
      </c>
      <c r="K260">
        <v>72181801</v>
      </c>
      <c r="L260" t="s">
        <v>944</v>
      </c>
      <c r="M260" t="s">
        <v>943</v>
      </c>
      <c r="N260" t="s">
        <v>945</v>
      </c>
      <c r="O260" t="s">
        <v>946</v>
      </c>
    </row>
    <row r="261" spans="1:15" x14ac:dyDescent="0.25">
      <c r="A261" t="s">
        <v>947</v>
      </c>
      <c r="B261" s="1">
        <v>12</v>
      </c>
      <c r="C261" s="1">
        <v>10</v>
      </c>
      <c r="D261" s="1" t="s">
        <v>10690</v>
      </c>
      <c r="E261" s="1">
        <v>2</v>
      </c>
      <c r="F261" s="1">
        <v>0</v>
      </c>
      <c r="G261" t="s">
        <v>16</v>
      </c>
      <c r="H261" t="s">
        <v>17</v>
      </c>
      <c r="I261">
        <v>1210022</v>
      </c>
      <c r="K261">
        <v>491892127</v>
      </c>
      <c r="L261" t="s">
        <v>948</v>
      </c>
      <c r="M261" t="s">
        <v>947</v>
      </c>
      <c r="N261" t="s">
        <v>949</v>
      </c>
      <c r="O261" t="s">
        <v>950</v>
      </c>
    </row>
    <row r="262" spans="1:15" x14ac:dyDescent="0.25">
      <c r="A262" t="s">
        <v>951</v>
      </c>
      <c r="B262" s="1" t="s">
        <v>10691</v>
      </c>
      <c r="C262" s="1" t="s">
        <v>10691</v>
      </c>
      <c r="D262" s="1" t="s">
        <v>10694</v>
      </c>
      <c r="E262" s="1">
        <v>0</v>
      </c>
      <c r="F262" s="1">
        <v>1</v>
      </c>
      <c r="G262" t="s">
        <v>32</v>
      </c>
      <c r="I262">
        <v>404000</v>
      </c>
      <c r="K262">
        <v>871118477</v>
      </c>
      <c r="L262" t="s">
        <v>952</v>
      </c>
      <c r="M262" t="s">
        <v>953</v>
      </c>
      <c r="N262" t="s">
        <v>954</v>
      </c>
      <c r="O262" t="s">
        <v>955</v>
      </c>
    </row>
    <row r="263" spans="1:15" x14ac:dyDescent="0.25">
      <c r="A263" t="s">
        <v>953</v>
      </c>
      <c r="B263" s="1" t="s">
        <v>10691</v>
      </c>
      <c r="C263" s="1" t="s">
        <v>10691</v>
      </c>
      <c r="D263" s="1" t="s">
        <v>10695</v>
      </c>
      <c r="E263" s="1">
        <v>1</v>
      </c>
      <c r="F263" s="1">
        <v>0</v>
      </c>
      <c r="G263" t="s">
        <v>16</v>
      </c>
      <c r="H263" t="s">
        <v>46</v>
      </c>
      <c r="I263">
        <v>404011</v>
      </c>
      <c r="K263">
        <v>871118483</v>
      </c>
      <c r="L263" t="s">
        <v>956</v>
      </c>
      <c r="M263" t="s">
        <v>953</v>
      </c>
      <c r="N263" t="s">
        <v>954</v>
      </c>
      <c r="O263" t="s">
        <v>957</v>
      </c>
    </row>
    <row r="264" spans="1:15" x14ac:dyDescent="0.25">
      <c r="A264" t="s">
        <v>953</v>
      </c>
      <c r="B264" s="1" t="s">
        <v>10691</v>
      </c>
      <c r="C264" s="1" t="s">
        <v>10691</v>
      </c>
      <c r="D264" s="1" t="s">
        <v>10690</v>
      </c>
      <c r="E264" s="1">
        <v>2</v>
      </c>
      <c r="F264" s="1">
        <v>0</v>
      </c>
      <c r="G264" t="s">
        <v>16</v>
      </c>
      <c r="H264" t="s">
        <v>17</v>
      </c>
      <c r="I264">
        <v>404022</v>
      </c>
      <c r="K264">
        <v>871118490</v>
      </c>
      <c r="L264" t="s">
        <v>958</v>
      </c>
      <c r="M264" t="s">
        <v>953</v>
      </c>
      <c r="N264" t="s">
        <v>954</v>
      </c>
      <c r="O264" t="s">
        <v>959</v>
      </c>
    </row>
    <row r="265" spans="1:15" x14ac:dyDescent="0.25">
      <c r="A265" t="s">
        <v>960</v>
      </c>
      <c r="B265" s="1" t="s">
        <v>10692</v>
      </c>
      <c r="C265" s="1" t="s">
        <v>10696</v>
      </c>
      <c r="D265" s="1" t="s">
        <v>10694</v>
      </c>
      <c r="E265" s="1">
        <v>0</v>
      </c>
      <c r="F265" s="1">
        <v>1</v>
      </c>
      <c r="G265" t="s">
        <v>32</v>
      </c>
      <c r="I265">
        <v>603000</v>
      </c>
      <c r="K265">
        <v>110198221</v>
      </c>
      <c r="L265" t="s">
        <v>961</v>
      </c>
      <c r="M265" t="s">
        <v>934</v>
      </c>
      <c r="N265" t="s">
        <v>935</v>
      </c>
      <c r="O265" t="s">
        <v>962</v>
      </c>
    </row>
    <row r="266" spans="1:15" x14ac:dyDescent="0.25">
      <c r="A266" t="s">
        <v>963</v>
      </c>
      <c r="B266" s="1" t="s">
        <v>10691</v>
      </c>
      <c r="C266" s="1">
        <v>15</v>
      </c>
      <c r="D266" s="1" t="s">
        <v>10695</v>
      </c>
      <c r="E266" s="1">
        <v>1</v>
      </c>
      <c r="F266" s="1">
        <v>0</v>
      </c>
      <c r="G266" t="s">
        <v>16</v>
      </c>
      <c r="H266" t="s">
        <v>46</v>
      </c>
      <c r="I266">
        <v>415011</v>
      </c>
      <c r="K266">
        <v>871118690</v>
      </c>
      <c r="L266" t="s">
        <v>964</v>
      </c>
      <c r="M266" t="s">
        <v>963</v>
      </c>
      <c r="N266" t="s">
        <v>965</v>
      </c>
      <c r="O266" t="s">
        <v>966</v>
      </c>
    </row>
    <row r="267" spans="1:15" x14ac:dyDescent="0.25">
      <c r="A267" t="s">
        <v>963</v>
      </c>
      <c r="B267" s="1" t="s">
        <v>10691</v>
      </c>
      <c r="C267" s="1">
        <v>15</v>
      </c>
      <c r="D267" s="1" t="s">
        <v>10690</v>
      </c>
      <c r="E267" s="1">
        <v>2</v>
      </c>
      <c r="F267" s="1">
        <v>0</v>
      </c>
      <c r="G267" t="s">
        <v>16</v>
      </c>
      <c r="H267" t="s">
        <v>17</v>
      </c>
      <c r="I267">
        <v>415022</v>
      </c>
      <c r="K267">
        <v>871118709</v>
      </c>
      <c r="L267" t="s">
        <v>967</v>
      </c>
      <c r="M267" t="s">
        <v>963</v>
      </c>
      <c r="N267" t="s">
        <v>965</v>
      </c>
      <c r="O267" t="s">
        <v>968</v>
      </c>
    </row>
    <row r="268" spans="1:15" x14ac:dyDescent="0.25">
      <c r="A268" t="s">
        <v>969</v>
      </c>
      <c r="B268" s="1">
        <v>26</v>
      </c>
      <c r="C268" s="1" t="s">
        <v>10691</v>
      </c>
      <c r="D268" s="1" t="s">
        <v>10696</v>
      </c>
      <c r="E268" s="1">
        <v>3</v>
      </c>
      <c r="F268" s="1">
        <v>0</v>
      </c>
      <c r="G268" t="s">
        <v>16</v>
      </c>
      <c r="H268" t="s">
        <v>50</v>
      </c>
      <c r="I268">
        <v>2604033</v>
      </c>
      <c r="K268">
        <v>291009722</v>
      </c>
      <c r="L268" t="s">
        <v>970</v>
      </c>
      <c r="M268" t="s">
        <v>969</v>
      </c>
      <c r="N268" t="s">
        <v>971</v>
      </c>
      <c r="O268" t="s">
        <v>972</v>
      </c>
    </row>
    <row r="269" spans="1:15" x14ac:dyDescent="0.25">
      <c r="A269" t="s">
        <v>973</v>
      </c>
      <c r="B269" s="1">
        <v>14</v>
      </c>
      <c r="C269" s="1">
        <v>30</v>
      </c>
      <c r="D269" s="1" t="s">
        <v>10695</v>
      </c>
      <c r="E269" s="1">
        <v>2</v>
      </c>
      <c r="F269" s="1">
        <v>0</v>
      </c>
      <c r="G269" t="s">
        <v>16</v>
      </c>
      <c r="H269" t="s">
        <v>17</v>
      </c>
      <c r="I269">
        <v>1430012</v>
      </c>
      <c r="K269">
        <v>670223557</v>
      </c>
      <c r="L269" t="s">
        <v>974</v>
      </c>
      <c r="M269" t="s">
        <v>973</v>
      </c>
      <c r="N269" t="s">
        <v>975</v>
      </c>
      <c r="O269" t="s">
        <v>976</v>
      </c>
    </row>
    <row r="270" spans="1:15" x14ac:dyDescent="0.25">
      <c r="A270" t="s">
        <v>977</v>
      </c>
      <c r="B270" s="1">
        <v>18</v>
      </c>
      <c r="C270" s="1" t="s">
        <v>10691</v>
      </c>
      <c r="D270" s="1" t="s">
        <v>10696</v>
      </c>
      <c r="E270" s="1">
        <v>2</v>
      </c>
      <c r="F270" s="1">
        <v>0</v>
      </c>
      <c r="G270" t="s">
        <v>16</v>
      </c>
      <c r="H270" t="s">
        <v>17</v>
      </c>
      <c r="I270">
        <v>1804032</v>
      </c>
      <c r="K270">
        <v>650900507</v>
      </c>
      <c r="L270" t="s">
        <v>978</v>
      </c>
      <c r="M270" t="s">
        <v>977</v>
      </c>
      <c r="N270" t="s">
        <v>979</v>
      </c>
      <c r="O270" t="s">
        <v>980</v>
      </c>
    </row>
    <row r="271" spans="1:15" x14ac:dyDescent="0.25">
      <c r="A271" t="s">
        <v>981</v>
      </c>
      <c r="B271" s="1">
        <v>26</v>
      </c>
      <c r="C271" s="1" t="s">
        <v>10691</v>
      </c>
      <c r="D271" s="1" t="s">
        <v>10691</v>
      </c>
      <c r="E271" s="1">
        <v>3</v>
      </c>
      <c r="F271" s="1">
        <v>0</v>
      </c>
      <c r="G271" t="s">
        <v>16</v>
      </c>
      <c r="H271" t="s">
        <v>50</v>
      </c>
      <c r="I271">
        <v>2604043</v>
      </c>
      <c r="K271">
        <v>291009745</v>
      </c>
      <c r="L271" t="s">
        <v>985</v>
      </c>
      <c r="M271" t="s">
        <v>981</v>
      </c>
      <c r="N271" t="s">
        <v>986</v>
      </c>
      <c r="O271" t="s">
        <v>987</v>
      </c>
    </row>
    <row r="272" spans="1:15" x14ac:dyDescent="0.25">
      <c r="A272" t="s">
        <v>981</v>
      </c>
      <c r="B272" s="1">
        <v>18</v>
      </c>
      <c r="C272" s="1">
        <v>16</v>
      </c>
      <c r="D272" s="1" t="s">
        <v>10691</v>
      </c>
      <c r="E272" s="1">
        <v>2</v>
      </c>
      <c r="F272" s="1">
        <v>0</v>
      </c>
      <c r="G272" t="s">
        <v>16</v>
      </c>
      <c r="H272" t="s">
        <v>17</v>
      </c>
      <c r="I272">
        <v>1816042</v>
      </c>
      <c r="K272">
        <v>690582051</v>
      </c>
      <c r="L272" t="s">
        <v>982</v>
      </c>
      <c r="M272" t="s">
        <v>981</v>
      </c>
      <c r="N272" t="s">
        <v>983</v>
      </c>
      <c r="O272" t="s">
        <v>984</v>
      </c>
    </row>
    <row r="273" spans="1:15" x14ac:dyDescent="0.25">
      <c r="A273" t="s">
        <v>988</v>
      </c>
      <c r="B273" s="1">
        <v>22</v>
      </c>
      <c r="C273" s="1" t="s">
        <v>10697</v>
      </c>
      <c r="D273" s="1" t="s">
        <v>10695</v>
      </c>
      <c r="E273" s="1">
        <v>2</v>
      </c>
      <c r="F273" s="1">
        <v>0</v>
      </c>
      <c r="G273" t="s">
        <v>16</v>
      </c>
      <c r="H273" t="s">
        <v>17</v>
      </c>
      <c r="I273">
        <v>2205012</v>
      </c>
      <c r="K273">
        <v>191674925</v>
      </c>
      <c r="L273" t="s">
        <v>989</v>
      </c>
      <c r="M273" t="s">
        <v>988</v>
      </c>
      <c r="N273" t="s">
        <v>990</v>
      </c>
      <c r="O273" t="s">
        <v>991</v>
      </c>
    </row>
    <row r="274" spans="1:15" x14ac:dyDescent="0.25">
      <c r="A274" t="s">
        <v>992</v>
      </c>
      <c r="B274" s="1" t="s">
        <v>10691</v>
      </c>
      <c r="C274" s="1">
        <v>18</v>
      </c>
      <c r="D274" s="1" t="s">
        <v>10697</v>
      </c>
      <c r="E274" s="1">
        <v>2</v>
      </c>
      <c r="F274" s="1">
        <v>0</v>
      </c>
      <c r="G274" t="s">
        <v>16</v>
      </c>
      <c r="H274" t="s">
        <v>17</v>
      </c>
      <c r="I274">
        <v>418052</v>
      </c>
      <c r="K274">
        <v>910866821</v>
      </c>
      <c r="L274" t="s">
        <v>993</v>
      </c>
      <c r="M274" t="s">
        <v>992</v>
      </c>
      <c r="N274" t="s">
        <v>994</v>
      </c>
      <c r="O274" t="s">
        <v>995</v>
      </c>
    </row>
    <row r="275" spans="1:15" x14ac:dyDescent="0.25">
      <c r="A275" t="s">
        <v>996</v>
      </c>
      <c r="B275" s="1" t="s">
        <v>10690</v>
      </c>
      <c r="C275" s="1">
        <v>16</v>
      </c>
      <c r="D275" s="1" t="s">
        <v>10695</v>
      </c>
      <c r="E275" s="1">
        <v>3</v>
      </c>
      <c r="F275" s="1">
        <v>0</v>
      </c>
      <c r="G275" t="s">
        <v>16</v>
      </c>
      <c r="H275" t="s">
        <v>50</v>
      </c>
      <c r="I275">
        <v>216013</v>
      </c>
      <c r="K275">
        <v>390647570</v>
      </c>
      <c r="L275" t="s">
        <v>997</v>
      </c>
      <c r="M275" t="s">
        <v>996</v>
      </c>
      <c r="N275" t="s">
        <v>998</v>
      </c>
      <c r="O275" t="s">
        <v>999</v>
      </c>
    </row>
    <row r="276" spans="1:15" x14ac:dyDescent="0.25">
      <c r="A276" t="s">
        <v>1000</v>
      </c>
      <c r="B276" s="1">
        <v>32</v>
      </c>
      <c r="C276" s="1">
        <v>14</v>
      </c>
      <c r="D276" s="1" t="s">
        <v>10690</v>
      </c>
      <c r="E276" s="1">
        <v>3</v>
      </c>
      <c r="F276" s="1">
        <v>0</v>
      </c>
      <c r="G276" t="s">
        <v>16</v>
      </c>
      <c r="H276" t="s">
        <v>50</v>
      </c>
      <c r="I276">
        <v>3214023</v>
      </c>
      <c r="K276">
        <v>811685680</v>
      </c>
      <c r="L276" t="s">
        <v>1001</v>
      </c>
      <c r="M276" t="s">
        <v>1002</v>
      </c>
      <c r="N276" t="s">
        <v>1003</v>
      </c>
      <c r="O276" t="s">
        <v>1004</v>
      </c>
    </row>
    <row r="277" spans="1:15" x14ac:dyDescent="0.25">
      <c r="A277" t="s">
        <v>1005</v>
      </c>
      <c r="B277" s="1">
        <v>30</v>
      </c>
      <c r="C277" s="1">
        <v>20</v>
      </c>
      <c r="D277" s="1" t="s">
        <v>10695</v>
      </c>
      <c r="E277" s="1">
        <v>3</v>
      </c>
      <c r="F277" s="1">
        <v>0</v>
      </c>
      <c r="G277" t="s">
        <v>16</v>
      </c>
      <c r="H277" t="s">
        <v>50</v>
      </c>
      <c r="I277">
        <v>3020013</v>
      </c>
      <c r="K277">
        <v>250855587</v>
      </c>
      <c r="L277" t="s">
        <v>1006</v>
      </c>
      <c r="M277" t="s">
        <v>1005</v>
      </c>
      <c r="N277" t="s">
        <v>1007</v>
      </c>
      <c r="O277" t="s">
        <v>1008</v>
      </c>
    </row>
    <row r="278" spans="1:15" x14ac:dyDescent="0.25">
      <c r="A278" t="s">
        <v>1009</v>
      </c>
      <c r="B278" s="1">
        <v>22</v>
      </c>
      <c r="C278" s="1">
        <v>15</v>
      </c>
      <c r="D278" s="1" t="s">
        <v>10691</v>
      </c>
      <c r="E278" s="1">
        <v>2</v>
      </c>
      <c r="F278" s="1">
        <v>0</v>
      </c>
      <c r="G278" t="s">
        <v>16</v>
      </c>
      <c r="H278" t="s">
        <v>17</v>
      </c>
      <c r="I278">
        <v>2215042</v>
      </c>
      <c r="K278">
        <v>191675250</v>
      </c>
      <c r="L278" t="s">
        <v>1010</v>
      </c>
      <c r="M278" t="s">
        <v>1009</v>
      </c>
      <c r="N278" t="s">
        <v>1011</v>
      </c>
      <c r="O278" t="s">
        <v>1012</v>
      </c>
    </row>
    <row r="279" spans="1:15" x14ac:dyDescent="0.25">
      <c r="A279" t="s">
        <v>1013</v>
      </c>
      <c r="B279" s="1" t="s">
        <v>10691</v>
      </c>
      <c r="C279" s="1">
        <v>18</v>
      </c>
      <c r="D279" s="1" t="s">
        <v>10692</v>
      </c>
      <c r="E279" s="1">
        <v>3</v>
      </c>
      <c r="F279" s="1">
        <v>0</v>
      </c>
      <c r="G279" t="s">
        <v>16</v>
      </c>
      <c r="H279" t="s">
        <v>50</v>
      </c>
      <c r="I279">
        <v>418063</v>
      </c>
      <c r="K279">
        <v>910866838</v>
      </c>
      <c r="L279" t="s">
        <v>1014</v>
      </c>
      <c r="M279" t="s">
        <v>1013</v>
      </c>
      <c r="N279" t="s">
        <v>1015</v>
      </c>
      <c r="O279" t="s">
        <v>1016</v>
      </c>
    </row>
    <row r="280" spans="1:15" x14ac:dyDescent="0.25">
      <c r="A280" t="s">
        <v>1017</v>
      </c>
      <c r="B280" s="1" t="s">
        <v>10692</v>
      </c>
      <c r="C280" s="1">
        <v>12</v>
      </c>
      <c r="D280" s="1" t="s">
        <v>10695</v>
      </c>
      <c r="E280" s="1">
        <v>2</v>
      </c>
      <c r="F280" s="1">
        <v>0</v>
      </c>
      <c r="G280" t="s">
        <v>16</v>
      </c>
      <c r="H280" t="s">
        <v>17</v>
      </c>
      <c r="I280">
        <v>612012</v>
      </c>
      <c r="K280">
        <v>431019856</v>
      </c>
      <c r="M280" t="s">
        <v>1017</v>
      </c>
      <c r="N280" t="s">
        <v>1018</v>
      </c>
      <c r="O280" t="s">
        <v>1019</v>
      </c>
    </row>
    <row r="281" spans="1:15" x14ac:dyDescent="0.25">
      <c r="A281" t="s">
        <v>1020</v>
      </c>
      <c r="B281" s="1">
        <v>30</v>
      </c>
      <c r="C281" s="1" t="s">
        <v>10699</v>
      </c>
      <c r="D281" s="1" t="s">
        <v>10696</v>
      </c>
      <c r="E281" s="1">
        <v>2</v>
      </c>
      <c r="F281" s="1">
        <v>0</v>
      </c>
      <c r="G281" t="s">
        <v>16</v>
      </c>
      <c r="H281" t="s">
        <v>17</v>
      </c>
      <c r="I281">
        <v>3009032</v>
      </c>
      <c r="K281">
        <v>311019042</v>
      </c>
      <c r="L281" t="s">
        <v>1021</v>
      </c>
      <c r="M281" t="s">
        <v>1020</v>
      </c>
      <c r="N281" t="s">
        <v>1022</v>
      </c>
      <c r="O281" t="s">
        <v>1023</v>
      </c>
    </row>
    <row r="282" spans="1:15" x14ac:dyDescent="0.25">
      <c r="A282" t="s">
        <v>1024</v>
      </c>
      <c r="B282" s="1">
        <v>30</v>
      </c>
      <c r="C282" s="1" t="s">
        <v>10695</v>
      </c>
      <c r="D282" s="1" t="s">
        <v>10694</v>
      </c>
      <c r="E282" s="1">
        <v>0</v>
      </c>
      <c r="F282" s="1">
        <v>1</v>
      </c>
      <c r="G282" t="s">
        <v>32</v>
      </c>
      <c r="I282">
        <v>3001000</v>
      </c>
      <c r="K282">
        <v>570799504</v>
      </c>
      <c r="L282" t="s">
        <v>1025</v>
      </c>
      <c r="M282" t="s">
        <v>1026</v>
      </c>
      <c r="N282" t="s">
        <v>1027</v>
      </c>
      <c r="O282" t="s">
        <v>1028</v>
      </c>
    </row>
    <row r="283" spans="1:15" x14ac:dyDescent="0.25">
      <c r="A283" t="s">
        <v>1026</v>
      </c>
      <c r="B283" s="1">
        <v>30</v>
      </c>
      <c r="C283" s="1" t="s">
        <v>10695</v>
      </c>
      <c r="D283" s="1" t="s">
        <v>10695</v>
      </c>
      <c r="E283" s="1">
        <v>1</v>
      </c>
      <c r="F283" s="1">
        <v>0</v>
      </c>
      <c r="G283" t="s">
        <v>16</v>
      </c>
      <c r="H283" t="s">
        <v>46</v>
      </c>
      <c r="I283">
        <v>3001011</v>
      </c>
      <c r="K283">
        <v>570790992</v>
      </c>
      <c r="L283" t="s">
        <v>1029</v>
      </c>
      <c r="M283" t="s">
        <v>1026</v>
      </c>
      <c r="N283" t="s">
        <v>1027</v>
      </c>
      <c r="O283" t="s">
        <v>1030</v>
      </c>
    </row>
    <row r="284" spans="1:15" x14ac:dyDescent="0.25">
      <c r="A284" t="s">
        <v>1026</v>
      </c>
      <c r="B284" s="1">
        <v>30</v>
      </c>
      <c r="C284" s="1" t="s">
        <v>10695</v>
      </c>
      <c r="D284" s="1" t="s">
        <v>10696</v>
      </c>
      <c r="E284" s="1">
        <v>2</v>
      </c>
      <c r="F284" s="1">
        <v>0</v>
      </c>
      <c r="G284" t="s">
        <v>16</v>
      </c>
      <c r="H284" t="s">
        <v>17</v>
      </c>
      <c r="I284">
        <v>3001032</v>
      </c>
      <c r="K284">
        <v>570791023</v>
      </c>
      <c r="L284" t="s">
        <v>1031</v>
      </c>
      <c r="M284" t="s">
        <v>1026</v>
      </c>
      <c r="N284" t="s">
        <v>1027</v>
      </c>
      <c r="O284" t="s">
        <v>1032</v>
      </c>
    </row>
    <row r="285" spans="1:15" x14ac:dyDescent="0.25">
      <c r="A285" t="s">
        <v>1033</v>
      </c>
      <c r="B285" s="1">
        <v>32</v>
      </c>
      <c r="C285" s="1" t="s">
        <v>10692</v>
      </c>
      <c r="D285" s="1" t="s">
        <v>10696</v>
      </c>
      <c r="E285" s="1">
        <v>3</v>
      </c>
      <c r="F285" s="1">
        <v>0</v>
      </c>
      <c r="G285" t="s">
        <v>16</v>
      </c>
      <c r="H285" t="s">
        <v>50</v>
      </c>
      <c r="I285">
        <v>3206033</v>
      </c>
      <c r="K285">
        <v>811684574</v>
      </c>
      <c r="L285" t="s">
        <v>1034</v>
      </c>
      <c r="M285" t="s">
        <v>1033</v>
      </c>
      <c r="N285" t="s">
        <v>1035</v>
      </c>
      <c r="O285" t="s">
        <v>1036</v>
      </c>
    </row>
    <row r="286" spans="1:15" x14ac:dyDescent="0.25">
      <c r="A286" t="s">
        <v>1037</v>
      </c>
      <c r="B286" s="1">
        <v>22</v>
      </c>
      <c r="C286" s="1" t="s">
        <v>10690</v>
      </c>
      <c r="D286" s="1" t="s">
        <v>10695</v>
      </c>
      <c r="E286" s="1">
        <v>1</v>
      </c>
      <c r="F286" s="1">
        <v>0</v>
      </c>
      <c r="G286" t="s">
        <v>16</v>
      </c>
      <c r="H286" t="s">
        <v>46</v>
      </c>
      <c r="I286">
        <v>2202011</v>
      </c>
      <c r="K286">
        <v>92351245</v>
      </c>
      <c r="L286" t="s">
        <v>412</v>
      </c>
      <c r="M286" t="s">
        <v>1037</v>
      </c>
      <c r="N286" t="s">
        <v>1038</v>
      </c>
      <c r="O286" t="s">
        <v>1039</v>
      </c>
    </row>
    <row r="287" spans="1:15" x14ac:dyDescent="0.25">
      <c r="A287" t="s">
        <v>1037</v>
      </c>
      <c r="B287" s="1">
        <v>22</v>
      </c>
      <c r="C287" s="1" t="s">
        <v>10690</v>
      </c>
      <c r="D287" s="1" t="s">
        <v>10696</v>
      </c>
      <c r="E287" s="1">
        <v>2</v>
      </c>
      <c r="F287" s="1">
        <v>0</v>
      </c>
      <c r="G287" t="s">
        <v>16</v>
      </c>
      <c r="H287" t="s">
        <v>17</v>
      </c>
      <c r="I287">
        <v>2202032</v>
      </c>
      <c r="K287">
        <v>92351268</v>
      </c>
      <c r="L287" t="s">
        <v>1040</v>
      </c>
      <c r="M287" t="s">
        <v>1037</v>
      </c>
      <c r="N287" t="s">
        <v>1038</v>
      </c>
      <c r="O287" t="s">
        <v>1041</v>
      </c>
    </row>
    <row r="288" spans="1:15" x14ac:dyDescent="0.25">
      <c r="A288" t="s">
        <v>1042</v>
      </c>
      <c r="B288" s="1">
        <v>22</v>
      </c>
      <c r="C288" s="1" t="s">
        <v>10690</v>
      </c>
      <c r="D288" s="1" t="s">
        <v>10694</v>
      </c>
      <c r="E288" s="1">
        <v>0</v>
      </c>
      <c r="F288" s="1">
        <v>1</v>
      </c>
      <c r="G288" t="s">
        <v>32</v>
      </c>
      <c r="I288">
        <v>2202000</v>
      </c>
      <c r="K288">
        <v>92351239</v>
      </c>
      <c r="L288" t="s">
        <v>1043</v>
      </c>
      <c r="M288" t="s">
        <v>1037</v>
      </c>
      <c r="N288" t="s">
        <v>1038</v>
      </c>
      <c r="O288" t="s">
        <v>1044</v>
      </c>
    </row>
    <row r="289" spans="1:15" x14ac:dyDescent="0.25">
      <c r="A289" t="s">
        <v>1045</v>
      </c>
      <c r="B289" s="1" t="s">
        <v>10690</v>
      </c>
      <c r="C289" s="1" t="s">
        <v>10699</v>
      </c>
      <c r="D289" s="1" t="s">
        <v>10695</v>
      </c>
      <c r="E289" s="1">
        <v>1</v>
      </c>
      <c r="F289" s="1">
        <v>0</v>
      </c>
      <c r="G289" t="s">
        <v>16</v>
      </c>
      <c r="H289" t="s">
        <v>46</v>
      </c>
      <c r="I289">
        <v>209011</v>
      </c>
      <c r="K289">
        <v>390647446</v>
      </c>
      <c r="L289" t="s">
        <v>1046</v>
      </c>
      <c r="M289" t="s">
        <v>1045</v>
      </c>
      <c r="N289" t="s">
        <v>1047</v>
      </c>
      <c r="O289" t="s">
        <v>1048</v>
      </c>
    </row>
    <row r="290" spans="1:15" x14ac:dyDescent="0.25">
      <c r="A290" t="s">
        <v>1045</v>
      </c>
      <c r="B290" s="1" t="s">
        <v>10690</v>
      </c>
      <c r="C290" s="1" t="s">
        <v>10699</v>
      </c>
      <c r="D290" s="1" t="s">
        <v>10690</v>
      </c>
      <c r="E290" s="1">
        <v>2</v>
      </c>
      <c r="F290" s="1">
        <v>0</v>
      </c>
      <c r="G290" t="s">
        <v>16</v>
      </c>
      <c r="H290" t="s">
        <v>17</v>
      </c>
      <c r="I290">
        <v>209022</v>
      </c>
      <c r="K290">
        <v>390647452</v>
      </c>
      <c r="L290" t="s">
        <v>1049</v>
      </c>
      <c r="M290" t="s">
        <v>1045</v>
      </c>
      <c r="N290" t="s">
        <v>1047</v>
      </c>
      <c r="O290" t="s">
        <v>1050</v>
      </c>
    </row>
    <row r="291" spans="1:15" x14ac:dyDescent="0.25">
      <c r="A291" t="s">
        <v>1051</v>
      </c>
      <c r="B291" s="1">
        <v>18</v>
      </c>
      <c r="C291" s="1" t="s">
        <v>10698</v>
      </c>
      <c r="D291" s="1" t="s">
        <v>10695</v>
      </c>
      <c r="E291" s="1">
        <v>2</v>
      </c>
      <c r="F291" s="1">
        <v>0</v>
      </c>
      <c r="G291" t="s">
        <v>16</v>
      </c>
      <c r="H291" t="s">
        <v>17</v>
      </c>
      <c r="I291">
        <v>1807012</v>
      </c>
      <c r="K291">
        <v>370440525</v>
      </c>
      <c r="L291" t="s">
        <v>1052</v>
      </c>
      <c r="M291" t="s">
        <v>1051</v>
      </c>
      <c r="N291" t="s">
        <v>1053</v>
      </c>
      <c r="O291" t="s">
        <v>1054</v>
      </c>
    </row>
    <row r="292" spans="1:15" x14ac:dyDescent="0.25">
      <c r="A292" t="s">
        <v>1055</v>
      </c>
      <c r="B292" s="1">
        <v>20</v>
      </c>
      <c r="C292" s="1" t="s">
        <v>10690</v>
      </c>
      <c r="D292" s="1" t="s">
        <v>10695</v>
      </c>
      <c r="E292" s="1">
        <v>3</v>
      </c>
      <c r="F292" s="1">
        <v>0</v>
      </c>
      <c r="G292" t="s">
        <v>16</v>
      </c>
      <c r="H292" t="s">
        <v>50</v>
      </c>
      <c r="I292">
        <v>2002013</v>
      </c>
      <c r="K292">
        <v>50659020</v>
      </c>
      <c r="L292" t="s">
        <v>1056</v>
      </c>
      <c r="M292" t="s">
        <v>1055</v>
      </c>
      <c r="N292" t="s">
        <v>1057</v>
      </c>
      <c r="O292" t="s">
        <v>1058</v>
      </c>
    </row>
    <row r="293" spans="1:15" x14ac:dyDescent="0.25">
      <c r="A293" t="s">
        <v>1059</v>
      </c>
      <c r="B293" s="1">
        <v>14</v>
      </c>
      <c r="C293" s="1">
        <v>22</v>
      </c>
      <c r="D293" s="1" t="s">
        <v>10690</v>
      </c>
      <c r="E293" s="1">
        <v>3</v>
      </c>
      <c r="F293" s="1">
        <v>0</v>
      </c>
      <c r="G293" t="s">
        <v>16</v>
      </c>
      <c r="H293" t="s">
        <v>50</v>
      </c>
      <c r="I293">
        <v>1422023</v>
      </c>
      <c r="K293">
        <v>550667882</v>
      </c>
      <c r="L293" t="s">
        <v>1060</v>
      </c>
      <c r="M293" t="s">
        <v>1059</v>
      </c>
      <c r="N293" t="str">
        <f>"06-330"</f>
        <v>06-330</v>
      </c>
      <c r="O293" t="s">
        <v>1061</v>
      </c>
    </row>
    <row r="294" spans="1:15" x14ac:dyDescent="0.25">
      <c r="A294" t="s">
        <v>1062</v>
      </c>
      <c r="B294" s="1">
        <v>24</v>
      </c>
      <c r="C294" s="1">
        <v>63</v>
      </c>
      <c r="D294" s="1" t="s">
        <v>10694</v>
      </c>
      <c r="E294" s="1">
        <v>0</v>
      </c>
      <c r="F294" s="1">
        <v>2</v>
      </c>
      <c r="G294" t="s">
        <v>264</v>
      </c>
      <c r="I294">
        <v>2463000</v>
      </c>
      <c r="K294">
        <v>276255306</v>
      </c>
      <c r="M294" t="s">
        <v>1063</v>
      </c>
      <c r="N294" t="s">
        <v>1064</v>
      </c>
      <c r="O294" t="s">
        <v>333</v>
      </c>
    </row>
    <row r="295" spans="1:15" x14ac:dyDescent="0.25">
      <c r="A295" t="s">
        <v>1065</v>
      </c>
      <c r="B295" s="1">
        <v>32</v>
      </c>
      <c r="C295" s="1" t="s">
        <v>10690</v>
      </c>
      <c r="D295" s="1" t="s">
        <v>10694</v>
      </c>
      <c r="E295" s="1">
        <v>0</v>
      </c>
      <c r="F295" s="1">
        <v>1</v>
      </c>
      <c r="G295" t="s">
        <v>32</v>
      </c>
      <c r="I295">
        <v>3202000</v>
      </c>
      <c r="K295">
        <v>210967337</v>
      </c>
      <c r="L295" t="s">
        <v>1066</v>
      </c>
      <c r="M295" t="s">
        <v>1067</v>
      </c>
      <c r="N295" t="s">
        <v>1068</v>
      </c>
      <c r="O295" t="s">
        <v>1069</v>
      </c>
    </row>
    <row r="296" spans="1:15" x14ac:dyDescent="0.25">
      <c r="A296" t="s">
        <v>1067</v>
      </c>
      <c r="B296" s="1">
        <v>32</v>
      </c>
      <c r="C296" s="1" t="s">
        <v>10690</v>
      </c>
      <c r="D296" s="1" t="s">
        <v>10690</v>
      </c>
      <c r="E296" s="1">
        <v>3</v>
      </c>
      <c r="F296" s="1">
        <v>0</v>
      </c>
      <c r="G296" t="s">
        <v>16</v>
      </c>
      <c r="H296" t="s">
        <v>50</v>
      </c>
      <c r="I296">
        <v>3202023</v>
      </c>
      <c r="K296">
        <v>210967024</v>
      </c>
      <c r="L296" t="s">
        <v>1070</v>
      </c>
      <c r="M296" t="s">
        <v>1067</v>
      </c>
      <c r="N296" t="s">
        <v>1068</v>
      </c>
      <c r="O296" t="s">
        <v>1071</v>
      </c>
    </row>
    <row r="297" spans="1:15" x14ac:dyDescent="0.25">
      <c r="A297" t="s">
        <v>1072</v>
      </c>
      <c r="B297" s="1">
        <v>14</v>
      </c>
      <c r="C297" s="1" t="s">
        <v>10699</v>
      </c>
      <c r="D297" s="1" t="s">
        <v>10695</v>
      </c>
      <c r="E297" s="1">
        <v>2</v>
      </c>
      <c r="F297" s="1">
        <v>0</v>
      </c>
      <c r="G297" t="s">
        <v>16</v>
      </c>
      <c r="H297" t="s">
        <v>17</v>
      </c>
      <c r="I297">
        <v>1409012</v>
      </c>
      <c r="K297">
        <v>670223563</v>
      </c>
      <c r="L297" t="s">
        <v>1073</v>
      </c>
      <c r="M297" t="s">
        <v>1072</v>
      </c>
      <c r="N297" t="s">
        <v>1074</v>
      </c>
      <c r="O297" t="s">
        <v>1075</v>
      </c>
    </row>
    <row r="298" spans="1:15" x14ac:dyDescent="0.25">
      <c r="A298" t="s">
        <v>1076</v>
      </c>
      <c r="B298" s="1" t="s">
        <v>10691</v>
      </c>
      <c r="C298" s="1" t="s">
        <v>10693</v>
      </c>
      <c r="D298" s="1" t="s">
        <v>10696</v>
      </c>
      <c r="E298" s="1">
        <v>2</v>
      </c>
      <c r="F298" s="1">
        <v>0</v>
      </c>
      <c r="G298" t="s">
        <v>16</v>
      </c>
      <c r="H298" t="s">
        <v>17</v>
      </c>
      <c r="I298">
        <v>408032</v>
      </c>
      <c r="K298">
        <v>910866525</v>
      </c>
      <c r="L298" t="s">
        <v>1077</v>
      </c>
      <c r="M298" t="s">
        <v>1078</v>
      </c>
      <c r="N298" t="s">
        <v>1079</v>
      </c>
      <c r="O298" t="s">
        <v>1080</v>
      </c>
    </row>
    <row r="299" spans="1:15" x14ac:dyDescent="0.25">
      <c r="A299" t="s">
        <v>1081</v>
      </c>
      <c r="B299" s="1">
        <v>12</v>
      </c>
      <c r="C299" s="1" t="s">
        <v>10696</v>
      </c>
      <c r="D299" s="1" t="s">
        <v>10694</v>
      </c>
      <c r="E299" s="1">
        <v>0</v>
      </c>
      <c r="F299" s="1">
        <v>1</v>
      </c>
      <c r="G299" t="s">
        <v>32</v>
      </c>
      <c r="I299">
        <v>1203000</v>
      </c>
      <c r="K299">
        <v>276254979</v>
      </c>
      <c r="M299" t="s">
        <v>1082</v>
      </c>
      <c r="N299" t="s">
        <v>1083</v>
      </c>
      <c r="O299" t="s">
        <v>1084</v>
      </c>
    </row>
    <row r="300" spans="1:15" x14ac:dyDescent="0.25">
      <c r="A300" t="s">
        <v>1082</v>
      </c>
      <c r="B300" s="1" t="s">
        <v>10692</v>
      </c>
      <c r="C300" s="1" t="s">
        <v>10697</v>
      </c>
      <c r="D300" s="1" t="s">
        <v>10690</v>
      </c>
      <c r="E300" s="1">
        <v>2</v>
      </c>
      <c r="F300" s="1">
        <v>0</v>
      </c>
      <c r="G300" t="s">
        <v>16</v>
      </c>
      <c r="H300" t="s">
        <v>17</v>
      </c>
      <c r="I300">
        <v>605022</v>
      </c>
      <c r="K300">
        <v>830409560</v>
      </c>
      <c r="M300" t="s">
        <v>1082</v>
      </c>
      <c r="N300" t="s">
        <v>1087</v>
      </c>
      <c r="O300" t="s">
        <v>1088</v>
      </c>
    </row>
    <row r="301" spans="1:15" x14ac:dyDescent="0.25">
      <c r="A301" t="s">
        <v>1082</v>
      </c>
      <c r="B301" s="1">
        <v>12</v>
      </c>
      <c r="C301" s="1" t="s">
        <v>10696</v>
      </c>
      <c r="D301" s="1" t="s">
        <v>10696</v>
      </c>
      <c r="E301" s="1">
        <v>3</v>
      </c>
      <c r="F301" s="1">
        <v>0</v>
      </c>
      <c r="G301" t="s">
        <v>16</v>
      </c>
      <c r="H301" t="s">
        <v>50</v>
      </c>
      <c r="I301">
        <v>1203033</v>
      </c>
      <c r="K301">
        <v>276257943</v>
      </c>
      <c r="L301" t="s">
        <v>1085</v>
      </c>
      <c r="M301" t="s">
        <v>1082</v>
      </c>
      <c r="N301" t="s">
        <v>1083</v>
      </c>
      <c r="O301" t="s">
        <v>1086</v>
      </c>
    </row>
    <row r="302" spans="1:15" x14ac:dyDescent="0.25">
      <c r="A302" t="s">
        <v>1089</v>
      </c>
      <c r="B302" s="1">
        <v>16</v>
      </c>
      <c r="C302" s="1" t="s">
        <v>10699</v>
      </c>
      <c r="D302" s="1" t="s">
        <v>10695</v>
      </c>
      <c r="E302" s="1">
        <v>2</v>
      </c>
      <c r="F302" s="1">
        <v>0</v>
      </c>
      <c r="G302" t="s">
        <v>16</v>
      </c>
      <c r="H302" t="s">
        <v>17</v>
      </c>
      <c r="I302">
        <v>1609012</v>
      </c>
      <c r="K302">
        <v>531413018</v>
      </c>
      <c r="L302" t="s">
        <v>1090</v>
      </c>
      <c r="M302" t="s">
        <v>1089</v>
      </c>
      <c r="N302" t="s">
        <v>1091</v>
      </c>
      <c r="O302" t="s">
        <v>1092</v>
      </c>
    </row>
    <row r="303" spans="1:15" x14ac:dyDescent="0.25">
      <c r="A303" t="s">
        <v>1093</v>
      </c>
      <c r="B303" s="1">
        <v>30</v>
      </c>
      <c r="C303" s="1">
        <v>14</v>
      </c>
      <c r="D303" s="1" t="s">
        <v>10695</v>
      </c>
      <c r="E303" s="1">
        <v>2</v>
      </c>
      <c r="F303" s="1">
        <v>0</v>
      </c>
      <c r="G303" t="s">
        <v>16</v>
      </c>
      <c r="H303" t="s">
        <v>17</v>
      </c>
      <c r="I303">
        <v>3014012</v>
      </c>
      <c r="K303">
        <v>631259264</v>
      </c>
      <c r="L303" t="s">
        <v>1094</v>
      </c>
      <c r="M303" t="s">
        <v>1093</v>
      </c>
      <c r="N303" t="s">
        <v>1095</v>
      </c>
      <c r="O303" t="s">
        <v>1096</v>
      </c>
    </row>
    <row r="304" spans="1:15" x14ac:dyDescent="0.25">
      <c r="A304" t="s">
        <v>1097</v>
      </c>
      <c r="B304" s="1">
        <v>24</v>
      </c>
      <c r="C304" s="1" t="s">
        <v>10696</v>
      </c>
      <c r="D304" s="1" t="s">
        <v>10697</v>
      </c>
      <c r="E304" s="1">
        <v>2</v>
      </c>
      <c r="F304" s="1">
        <v>0</v>
      </c>
      <c r="G304" t="s">
        <v>16</v>
      </c>
      <c r="H304" t="s">
        <v>17</v>
      </c>
      <c r="I304">
        <v>2403052</v>
      </c>
      <c r="K304">
        <v>72182396</v>
      </c>
      <c r="L304" t="s">
        <v>1098</v>
      </c>
      <c r="M304" t="s">
        <v>1097</v>
      </c>
      <c r="N304" t="s">
        <v>1099</v>
      </c>
      <c r="O304" t="s">
        <v>1100</v>
      </c>
    </row>
    <row r="305" spans="1:15" x14ac:dyDescent="0.25">
      <c r="A305" t="s">
        <v>1101</v>
      </c>
      <c r="B305" s="1">
        <v>14</v>
      </c>
      <c r="C305" s="1" t="s">
        <v>10692</v>
      </c>
      <c r="D305" s="1" t="s">
        <v>10696</v>
      </c>
      <c r="E305" s="1">
        <v>2</v>
      </c>
      <c r="F305" s="1">
        <v>0</v>
      </c>
      <c r="G305" t="s">
        <v>16</v>
      </c>
      <c r="H305" t="s">
        <v>17</v>
      </c>
      <c r="I305">
        <v>1406032</v>
      </c>
      <c r="K305">
        <v>670223570</v>
      </c>
      <c r="L305" t="s">
        <v>1102</v>
      </c>
      <c r="M305" t="s">
        <v>1101</v>
      </c>
      <c r="N305" t="str">
        <f>"05-650"</f>
        <v>05-650</v>
      </c>
      <c r="O305" t="s">
        <v>1103</v>
      </c>
    </row>
    <row r="306" spans="1:15" x14ac:dyDescent="0.25">
      <c r="A306" t="s">
        <v>1104</v>
      </c>
      <c r="B306" s="1">
        <v>24</v>
      </c>
      <c r="C306" s="1" t="s">
        <v>10698</v>
      </c>
      <c r="D306" s="1" t="s">
        <v>10696</v>
      </c>
      <c r="E306" s="1">
        <v>2</v>
      </c>
      <c r="F306" s="1">
        <v>0</v>
      </c>
      <c r="G306" t="s">
        <v>16</v>
      </c>
      <c r="H306" t="s">
        <v>17</v>
      </c>
      <c r="I306">
        <v>2407032</v>
      </c>
      <c r="K306">
        <v>151398416</v>
      </c>
      <c r="L306" t="s">
        <v>1105</v>
      </c>
      <c r="M306" t="s">
        <v>1106</v>
      </c>
      <c r="N306" t="s">
        <v>1107</v>
      </c>
      <c r="O306" t="s">
        <v>1108</v>
      </c>
    </row>
    <row r="307" spans="1:15" x14ac:dyDescent="0.25">
      <c r="A307" t="s">
        <v>1109</v>
      </c>
      <c r="B307" s="1">
        <v>20</v>
      </c>
      <c r="C307" s="1">
        <v>13</v>
      </c>
      <c r="D307" s="1" t="s">
        <v>10690</v>
      </c>
      <c r="E307" s="1">
        <v>3</v>
      </c>
      <c r="F307" s="1">
        <v>0</v>
      </c>
      <c r="G307" t="s">
        <v>16</v>
      </c>
      <c r="H307" t="s">
        <v>50</v>
      </c>
      <c r="I307">
        <v>2013023</v>
      </c>
      <c r="K307">
        <v>450670150</v>
      </c>
      <c r="L307" t="s">
        <v>1110</v>
      </c>
      <c r="M307" t="s">
        <v>1109</v>
      </c>
      <c r="N307" t="s">
        <v>1111</v>
      </c>
      <c r="O307" t="s">
        <v>1112</v>
      </c>
    </row>
    <row r="308" spans="1:15" x14ac:dyDescent="0.25">
      <c r="A308" t="s">
        <v>1113</v>
      </c>
      <c r="B308" s="1">
        <v>14</v>
      </c>
      <c r="C308" s="1" t="s">
        <v>10690</v>
      </c>
      <c r="D308" s="1" t="s">
        <v>10694</v>
      </c>
      <c r="E308" s="1">
        <v>0</v>
      </c>
      <c r="F308" s="1">
        <v>1</v>
      </c>
      <c r="G308" t="s">
        <v>32</v>
      </c>
      <c r="I308">
        <v>1402000</v>
      </c>
      <c r="K308">
        <v>130377706</v>
      </c>
      <c r="L308" t="s">
        <v>1114</v>
      </c>
      <c r="M308" t="s">
        <v>1115</v>
      </c>
      <c r="N308" t="str">
        <f>"06-400"</f>
        <v>06-400</v>
      </c>
      <c r="O308" t="s">
        <v>1116</v>
      </c>
    </row>
    <row r="309" spans="1:15" x14ac:dyDescent="0.25">
      <c r="A309" t="s">
        <v>1115</v>
      </c>
      <c r="B309" s="1">
        <v>14</v>
      </c>
      <c r="C309" s="1" t="s">
        <v>10690</v>
      </c>
      <c r="D309" s="1" t="s">
        <v>10695</v>
      </c>
      <c r="E309" s="1">
        <v>1</v>
      </c>
      <c r="F309" s="1">
        <v>0</v>
      </c>
      <c r="G309" t="s">
        <v>16</v>
      </c>
      <c r="H309" t="s">
        <v>46</v>
      </c>
      <c r="I309">
        <v>1402011</v>
      </c>
      <c r="K309">
        <v>130377824</v>
      </c>
      <c r="L309" t="s">
        <v>1117</v>
      </c>
      <c r="M309" t="s">
        <v>1115</v>
      </c>
      <c r="N309" t="str">
        <f>"06-400"</f>
        <v>06-400</v>
      </c>
      <c r="O309" t="s">
        <v>1118</v>
      </c>
    </row>
    <row r="310" spans="1:15" x14ac:dyDescent="0.25">
      <c r="A310" t="s">
        <v>1115</v>
      </c>
      <c r="B310" s="1">
        <v>14</v>
      </c>
      <c r="C310" s="1" t="s">
        <v>10690</v>
      </c>
      <c r="D310" s="1" t="s">
        <v>10690</v>
      </c>
      <c r="E310" s="1">
        <v>2</v>
      </c>
      <c r="F310" s="1">
        <v>0</v>
      </c>
      <c r="G310" t="s">
        <v>16</v>
      </c>
      <c r="H310" t="s">
        <v>17</v>
      </c>
      <c r="I310">
        <v>1402022</v>
      </c>
      <c r="K310">
        <v>130378002</v>
      </c>
      <c r="L310" t="s">
        <v>1119</v>
      </c>
      <c r="M310" t="s">
        <v>1115</v>
      </c>
      <c r="N310" t="str">
        <f>"06-400"</f>
        <v>06-400</v>
      </c>
      <c r="O310" t="s">
        <v>1120</v>
      </c>
    </row>
    <row r="311" spans="1:15" x14ac:dyDescent="0.25">
      <c r="A311" t="s">
        <v>1121</v>
      </c>
      <c r="B311" s="1" t="s">
        <v>10691</v>
      </c>
      <c r="C311" s="1" t="s">
        <v>10697</v>
      </c>
      <c r="D311" s="1" t="s">
        <v>10690</v>
      </c>
      <c r="E311" s="1">
        <v>2</v>
      </c>
      <c r="F311" s="1">
        <v>0</v>
      </c>
      <c r="G311" t="s">
        <v>16</v>
      </c>
      <c r="H311" t="s">
        <v>17</v>
      </c>
      <c r="I311">
        <v>405022</v>
      </c>
      <c r="K311">
        <v>871118572</v>
      </c>
      <c r="L311" t="s">
        <v>1122</v>
      </c>
      <c r="M311" t="s">
        <v>1121</v>
      </c>
      <c r="N311" t="s">
        <v>1123</v>
      </c>
      <c r="O311" t="s">
        <v>1124</v>
      </c>
    </row>
    <row r="312" spans="1:15" x14ac:dyDescent="0.25">
      <c r="A312" t="s">
        <v>1125</v>
      </c>
      <c r="B312" s="1" t="s">
        <v>10691</v>
      </c>
      <c r="C312" s="1" t="s">
        <v>10695</v>
      </c>
      <c r="D312" s="1" t="s">
        <v>10690</v>
      </c>
      <c r="E312" s="1">
        <v>1</v>
      </c>
      <c r="F312" s="1">
        <v>0</v>
      </c>
      <c r="G312" t="s">
        <v>16</v>
      </c>
      <c r="H312" t="s">
        <v>46</v>
      </c>
      <c r="I312">
        <v>401021</v>
      </c>
      <c r="K312">
        <v>910866399</v>
      </c>
      <c r="L312" t="s">
        <v>1126</v>
      </c>
      <c r="M312" t="s">
        <v>1125</v>
      </c>
      <c r="N312" t="s">
        <v>1127</v>
      </c>
      <c r="O312" t="s">
        <v>1128</v>
      </c>
    </row>
    <row r="313" spans="1:15" x14ac:dyDescent="0.25">
      <c r="A313" t="s">
        <v>1129</v>
      </c>
      <c r="B313" s="1">
        <v>10</v>
      </c>
      <c r="C313" s="1">
        <v>13</v>
      </c>
      <c r="D313" s="1" t="s">
        <v>10696</v>
      </c>
      <c r="E313" s="1">
        <v>2</v>
      </c>
      <c r="F313" s="1">
        <v>0</v>
      </c>
      <c r="G313" t="s">
        <v>16</v>
      </c>
      <c r="H313" t="s">
        <v>17</v>
      </c>
      <c r="I313">
        <v>1013032</v>
      </c>
      <c r="K313">
        <v>750148199</v>
      </c>
      <c r="L313" t="s">
        <v>1130</v>
      </c>
      <c r="M313" t="s">
        <v>1129</v>
      </c>
      <c r="N313" t="s">
        <v>1132</v>
      </c>
      <c r="O313" t="s">
        <v>1131</v>
      </c>
    </row>
    <row r="314" spans="1:15" x14ac:dyDescent="0.25">
      <c r="A314" t="s">
        <v>1133</v>
      </c>
      <c r="B314" s="1">
        <v>14</v>
      </c>
      <c r="C314" s="1" t="s">
        <v>10699</v>
      </c>
      <c r="D314" s="1" t="s">
        <v>10690</v>
      </c>
      <c r="E314" s="1">
        <v>2</v>
      </c>
      <c r="F314" s="1">
        <v>0</v>
      </c>
      <c r="G314" t="s">
        <v>16</v>
      </c>
      <c r="H314" t="s">
        <v>17</v>
      </c>
      <c r="I314">
        <v>1409022</v>
      </c>
      <c r="K314">
        <v>670223617</v>
      </c>
      <c r="L314" t="s">
        <v>1134</v>
      </c>
      <c r="M314" t="s">
        <v>1135</v>
      </c>
      <c r="N314" t="s">
        <v>1136</v>
      </c>
      <c r="O314" t="s">
        <v>1137</v>
      </c>
    </row>
    <row r="315" spans="1:15" x14ac:dyDescent="0.25">
      <c r="A315" t="s">
        <v>1138</v>
      </c>
      <c r="B315" s="1" t="s">
        <v>10690</v>
      </c>
      <c r="C315" s="1">
        <v>24</v>
      </c>
      <c r="D315" s="1" t="s">
        <v>10690</v>
      </c>
      <c r="E315" s="1">
        <v>2</v>
      </c>
      <c r="F315" s="1">
        <v>0</v>
      </c>
      <c r="G315" t="s">
        <v>16</v>
      </c>
      <c r="H315" t="s">
        <v>17</v>
      </c>
      <c r="I315">
        <v>224022</v>
      </c>
      <c r="K315">
        <v>890718432</v>
      </c>
      <c r="L315" t="s">
        <v>1139</v>
      </c>
      <c r="M315" t="s">
        <v>1138</v>
      </c>
      <c r="N315" t="s">
        <v>1140</v>
      </c>
      <c r="O315" t="s">
        <v>1141</v>
      </c>
    </row>
    <row r="316" spans="1:15" x14ac:dyDescent="0.25">
      <c r="A316" t="s">
        <v>1142</v>
      </c>
      <c r="B316" s="1">
        <v>18</v>
      </c>
      <c r="C316" s="1" t="s">
        <v>10699</v>
      </c>
      <c r="D316" s="1" t="s">
        <v>10690</v>
      </c>
      <c r="E316" s="1">
        <v>3</v>
      </c>
      <c r="F316" s="1">
        <v>0</v>
      </c>
      <c r="G316" t="s">
        <v>16</v>
      </c>
      <c r="H316" t="s">
        <v>50</v>
      </c>
      <c r="I316">
        <v>1809023</v>
      </c>
      <c r="K316">
        <v>650900683</v>
      </c>
      <c r="L316" t="s">
        <v>1143</v>
      </c>
      <c r="M316" t="s">
        <v>1142</v>
      </c>
      <c r="N316" t="s">
        <v>1144</v>
      </c>
      <c r="O316" t="s">
        <v>333</v>
      </c>
    </row>
    <row r="317" spans="1:15" x14ac:dyDescent="0.25">
      <c r="A317" t="s">
        <v>1145</v>
      </c>
      <c r="B317" s="1" t="s">
        <v>10690</v>
      </c>
      <c r="C317" s="1">
        <v>13</v>
      </c>
      <c r="D317" s="1" t="s">
        <v>10695</v>
      </c>
      <c r="E317" s="1">
        <v>2</v>
      </c>
      <c r="F317" s="1">
        <v>0</v>
      </c>
      <c r="G317" t="s">
        <v>16</v>
      </c>
      <c r="H317" t="s">
        <v>17</v>
      </c>
      <c r="I317">
        <v>213012</v>
      </c>
      <c r="K317">
        <v>931934680</v>
      </c>
      <c r="L317" t="s">
        <v>1146</v>
      </c>
      <c r="M317" t="s">
        <v>1147</v>
      </c>
      <c r="N317" t="s">
        <v>1148</v>
      </c>
      <c r="O317" t="s">
        <v>1149</v>
      </c>
    </row>
    <row r="318" spans="1:15" x14ac:dyDescent="0.25">
      <c r="A318" t="s">
        <v>1150</v>
      </c>
      <c r="B318" s="1">
        <v>24</v>
      </c>
      <c r="C318" s="1" t="s">
        <v>10696</v>
      </c>
      <c r="D318" s="1" t="s">
        <v>10695</v>
      </c>
      <c r="E318" s="1">
        <v>1</v>
      </c>
      <c r="F318" s="1">
        <v>0</v>
      </c>
      <c r="G318" t="s">
        <v>16</v>
      </c>
      <c r="H318" t="s">
        <v>46</v>
      </c>
      <c r="I318">
        <v>2403011</v>
      </c>
      <c r="K318">
        <v>72182338</v>
      </c>
      <c r="L318" t="s">
        <v>1151</v>
      </c>
      <c r="M318" t="s">
        <v>1150</v>
      </c>
      <c r="N318" t="s">
        <v>1152</v>
      </c>
      <c r="O318" t="s">
        <v>70</v>
      </c>
    </row>
    <row r="319" spans="1:15" x14ac:dyDescent="0.25">
      <c r="A319" t="s">
        <v>1153</v>
      </c>
      <c r="B319" s="1">
        <v>24</v>
      </c>
      <c r="C319" s="1" t="s">
        <v>10696</v>
      </c>
      <c r="D319" s="1" t="s">
        <v>10694</v>
      </c>
      <c r="E319" s="1">
        <v>0</v>
      </c>
      <c r="F319" s="1">
        <v>1</v>
      </c>
      <c r="G319" t="s">
        <v>32</v>
      </c>
      <c r="I319">
        <v>2403000</v>
      </c>
      <c r="K319">
        <v>72181712</v>
      </c>
      <c r="L319" t="s">
        <v>412</v>
      </c>
      <c r="M319" t="s">
        <v>1150</v>
      </c>
      <c r="N319" t="s">
        <v>1152</v>
      </c>
      <c r="O319" t="s">
        <v>1154</v>
      </c>
    </row>
    <row r="320" spans="1:15" x14ac:dyDescent="0.25">
      <c r="A320" t="s">
        <v>1155</v>
      </c>
      <c r="B320" s="1">
        <v>12</v>
      </c>
      <c r="C320" s="1">
        <v>16</v>
      </c>
      <c r="D320" s="1" t="s">
        <v>10695</v>
      </c>
      <c r="E320" s="1">
        <v>3</v>
      </c>
      <c r="F320" s="1">
        <v>0</v>
      </c>
      <c r="G320" t="s">
        <v>16</v>
      </c>
      <c r="H320" t="s">
        <v>50</v>
      </c>
      <c r="I320">
        <v>1216013</v>
      </c>
      <c r="K320">
        <v>851661151</v>
      </c>
      <c r="L320" t="s">
        <v>1156</v>
      </c>
      <c r="M320" t="s">
        <v>1155</v>
      </c>
      <c r="N320" t="s">
        <v>1157</v>
      </c>
      <c r="O320" t="s">
        <v>1158</v>
      </c>
    </row>
    <row r="321" spans="1:15" x14ac:dyDescent="0.25">
      <c r="A321" t="s">
        <v>1159</v>
      </c>
      <c r="B321" s="1">
        <v>16</v>
      </c>
      <c r="C321" s="1" t="s">
        <v>10696</v>
      </c>
      <c r="D321" s="1" t="s">
        <v>10696</v>
      </c>
      <c r="E321" s="1">
        <v>2</v>
      </c>
      <c r="F321" s="1">
        <v>0</v>
      </c>
      <c r="G321" t="s">
        <v>16</v>
      </c>
      <c r="H321" t="s">
        <v>17</v>
      </c>
      <c r="I321">
        <v>1603032</v>
      </c>
      <c r="K321">
        <v>531412958</v>
      </c>
      <c r="L321" t="s">
        <v>1160</v>
      </c>
      <c r="M321" t="s">
        <v>1159</v>
      </c>
      <c r="N321" t="s">
        <v>1161</v>
      </c>
      <c r="O321" t="s">
        <v>1162</v>
      </c>
    </row>
    <row r="322" spans="1:15" x14ac:dyDescent="0.25">
      <c r="A322" t="s">
        <v>1163</v>
      </c>
      <c r="B322" s="1">
        <v>18</v>
      </c>
      <c r="C322" s="1">
        <v>21</v>
      </c>
      <c r="D322" s="1" t="s">
        <v>10690</v>
      </c>
      <c r="E322" s="1">
        <v>2</v>
      </c>
      <c r="F322" s="1">
        <v>0</v>
      </c>
      <c r="G322" t="s">
        <v>16</v>
      </c>
      <c r="H322" t="s">
        <v>17</v>
      </c>
      <c r="I322">
        <v>1821022</v>
      </c>
      <c r="K322">
        <v>370440011</v>
      </c>
      <c r="M322" t="s">
        <v>1163</v>
      </c>
      <c r="N322" t="s">
        <v>1164</v>
      </c>
      <c r="O322" t="s">
        <v>1165</v>
      </c>
    </row>
    <row r="323" spans="1:15" x14ac:dyDescent="0.25">
      <c r="A323" t="s">
        <v>1166</v>
      </c>
      <c r="B323" s="1">
        <v>18</v>
      </c>
      <c r="C323" s="1" t="s">
        <v>10692</v>
      </c>
      <c r="D323" s="1" t="s">
        <v>10695</v>
      </c>
      <c r="E323" s="1">
        <v>2</v>
      </c>
      <c r="F323" s="1">
        <v>0</v>
      </c>
      <c r="G323" t="s">
        <v>16</v>
      </c>
      <c r="H323" t="s">
        <v>17</v>
      </c>
      <c r="I323">
        <v>1806012</v>
      </c>
      <c r="K323">
        <v>533245</v>
      </c>
      <c r="L323" t="s">
        <v>1167</v>
      </c>
      <c r="M323" t="s">
        <v>1166</v>
      </c>
      <c r="N323" t="s">
        <v>1168</v>
      </c>
      <c r="O323" t="s">
        <v>1169</v>
      </c>
    </row>
    <row r="324" spans="1:15" x14ac:dyDescent="0.25">
      <c r="A324" t="s">
        <v>1170</v>
      </c>
      <c r="B324" s="1" t="s">
        <v>10693</v>
      </c>
      <c r="C324" s="1" t="s">
        <v>10697</v>
      </c>
      <c r="D324" s="1" t="s">
        <v>10695</v>
      </c>
      <c r="E324" s="1">
        <v>3</v>
      </c>
      <c r="F324" s="1">
        <v>0</v>
      </c>
      <c r="G324" t="s">
        <v>16</v>
      </c>
      <c r="H324" t="s">
        <v>50</v>
      </c>
      <c r="I324">
        <v>805013</v>
      </c>
      <c r="K324">
        <v>970770416</v>
      </c>
      <c r="L324" t="s">
        <v>1171</v>
      </c>
      <c r="M324" t="s">
        <v>1170</v>
      </c>
      <c r="N324" t="s">
        <v>1172</v>
      </c>
      <c r="O324" t="s">
        <v>1173</v>
      </c>
    </row>
    <row r="325" spans="1:15" x14ac:dyDescent="0.25">
      <c r="A325" t="s">
        <v>1174</v>
      </c>
      <c r="B325" s="1" t="s">
        <v>10692</v>
      </c>
      <c r="C325" s="1">
        <v>10</v>
      </c>
      <c r="D325" s="1" t="s">
        <v>10695</v>
      </c>
      <c r="E325" s="1">
        <v>2</v>
      </c>
      <c r="F325" s="1">
        <v>0</v>
      </c>
      <c r="G325" t="s">
        <v>16</v>
      </c>
      <c r="H325" t="s">
        <v>17</v>
      </c>
      <c r="I325">
        <v>610012</v>
      </c>
      <c r="K325">
        <v>110197836</v>
      </c>
      <c r="L325" t="s">
        <v>1175</v>
      </c>
      <c r="M325" t="s">
        <v>1174</v>
      </c>
      <c r="N325" t="s">
        <v>1176</v>
      </c>
      <c r="O325" t="s">
        <v>1177</v>
      </c>
    </row>
    <row r="326" spans="1:15" x14ac:dyDescent="0.25">
      <c r="A326" t="s">
        <v>1178</v>
      </c>
      <c r="B326" s="1">
        <v>30</v>
      </c>
      <c r="C326" s="1">
        <v>18</v>
      </c>
      <c r="D326" s="1" t="s">
        <v>10695</v>
      </c>
      <c r="E326" s="1">
        <v>2</v>
      </c>
      <c r="F326" s="1">
        <v>0</v>
      </c>
      <c r="G326" t="s">
        <v>16</v>
      </c>
      <c r="H326" t="s">
        <v>17</v>
      </c>
      <c r="I326">
        <v>3018012</v>
      </c>
      <c r="K326">
        <v>250855593</v>
      </c>
      <c r="L326" t="s">
        <v>1179</v>
      </c>
      <c r="M326" t="s">
        <v>1178</v>
      </c>
      <c r="N326" t="s">
        <v>1180</v>
      </c>
      <c r="O326" t="s">
        <v>1181</v>
      </c>
    </row>
    <row r="327" spans="1:15" x14ac:dyDescent="0.25">
      <c r="A327" t="s">
        <v>1182</v>
      </c>
      <c r="B327" s="1">
        <v>32</v>
      </c>
      <c r="C327" s="1" t="s">
        <v>10696</v>
      </c>
      <c r="D327" s="1" t="s">
        <v>10695</v>
      </c>
      <c r="E327" s="1">
        <v>3</v>
      </c>
      <c r="F327" s="1">
        <v>0</v>
      </c>
      <c r="G327" t="s">
        <v>16</v>
      </c>
      <c r="H327" t="s">
        <v>50</v>
      </c>
      <c r="I327">
        <v>3203013</v>
      </c>
      <c r="K327">
        <v>330920541</v>
      </c>
      <c r="L327" t="s">
        <v>1183</v>
      </c>
      <c r="M327" t="s">
        <v>1182</v>
      </c>
      <c r="N327" t="s">
        <v>1184</v>
      </c>
      <c r="O327" t="s">
        <v>463</v>
      </c>
    </row>
    <row r="328" spans="1:15" x14ac:dyDescent="0.25">
      <c r="A328" t="s">
        <v>1185</v>
      </c>
      <c r="B328" s="1">
        <v>18</v>
      </c>
      <c r="C328" s="1" t="s">
        <v>10695</v>
      </c>
      <c r="D328" s="1" t="s">
        <v>10696</v>
      </c>
      <c r="E328" s="1">
        <v>2</v>
      </c>
      <c r="F328" s="1">
        <v>0</v>
      </c>
      <c r="G328" t="s">
        <v>16</v>
      </c>
      <c r="H328" t="s">
        <v>17</v>
      </c>
      <c r="I328">
        <v>1801032</v>
      </c>
      <c r="K328">
        <v>370440028</v>
      </c>
      <c r="L328" t="s">
        <v>1186</v>
      </c>
      <c r="M328" t="s">
        <v>1185</v>
      </c>
      <c r="N328" t="s">
        <v>1187</v>
      </c>
      <c r="O328" t="s">
        <v>1188</v>
      </c>
    </row>
    <row r="329" spans="1:15" x14ac:dyDescent="0.25">
      <c r="A329" t="s">
        <v>1185</v>
      </c>
      <c r="B329" s="1">
        <v>18</v>
      </c>
      <c r="C329" s="1" t="s">
        <v>10696</v>
      </c>
      <c r="D329" s="1" t="s">
        <v>10696</v>
      </c>
      <c r="E329" s="1">
        <v>2</v>
      </c>
      <c r="F329" s="1">
        <v>0</v>
      </c>
      <c r="G329" t="s">
        <v>16</v>
      </c>
      <c r="H329" t="s">
        <v>17</v>
      </c>
      <c r="I329">
        <v>1803032</v>
      </c>
      <c r="K329">
        <v>851661079</v>
      </c>
      <c r="L329" t="s">
        <v>1189</v>
      </c>
      <c r="M329" t="s">
        <v>1185</v>
      </c>
      <c r="N329" t="s">
        <v>1190</v>
      </c>
      <c r="O329" t="s">
        <v>1191</v>
      </c>
    </row>
    <row r="330" spans="1:15" x14ac:dyDescent="0.25">
      <c r="A330" t="s">
        <v>1185</v>
      </c>
      <c r="B330" s="1">
        <v>18</v>
      </c>
      <c r="C330" s="1">
        <v>10</v>
      </c>
      <c r="D330" s="1" t="s">
        <v>10696</v>
      </c>
      <c r="E330" s="1">
        <v>2</v>
      </c>
      <c r="F330" s="1">
        <v>0</v>
      </c>
      <c r="G330" t="s">
        <v>16</v>
      </c>
      <c r="H330" t="s">
        <v>17</v>
      </c>
      <c r="I330">
        <v>1810032</v>
      </c>
      <c r="K330">
        <v>690581778</v>
      </c>
      <c r="M330" t="s">
        <v>1185</v>
      </c>
      <c r="N330" t="s">
        <v>1192</v>
      </c>
      <c r="O330" t="s">
        <v>1193</v>
      </c>
    </row>
    <row r="331" spans="1:15" x14ac:dyDescent="0.25">
      <c r="A331" t="s">
        <v>1194</v>
      </c>
      <c r="B331" s="1">
        <v>20</v>
      </c>
      <c r="C331" s="1" t="s">
        <v>10690</v>
      </c>
      <c r="D331" s="1" t="s">
        <v>10690</v>
      </c>
      <c r="E331" s="1">
        <v>3</v>
      </c>
      <c r="F331" s="1">
        <v>0</v>
      </c>
      <c r="G331" t="s">
        <v>16</v>
      </c>
      <c r="H331" t="s">
        <v>50</v>
      </c>
      <c r="I331">
        <v>2002023</v>
      </c>
      <c r="K331">
        <v>50659036</v>
      </c>
      <c r="L331" t="s">
        <v>1195</v>
      </c>
      <c r="M331" t="s">
        <v>1194</v>
      </c>
      <c r="N331" t="s">
        <v>1196</v>
      </c>
      <c r="O331" t="s">
        <v>1197</v>
      </c>
    </row>
    <row r="332" spans="1:15" x14ac:dyDescent="0.25">
      <c r="A332" t="s">
        <v>1198</v>
      </c>
      <c r="B332" s="1">
        <v>22</v>
      </c>
      <c r="C332" s="1" t="s">
        <v>10695</v>
      </c>
      <c r="D332" s="1" t="s">
        <v>10696</v>
      </c>
      <c r="E332" s="1">
        <v>2</v>
      </c>
      <c r="F332" s="1">
        <v>0</v>
      </c>
      <c r="G332" t="s">
        <v>16</v>
      </c>
      <c r="H332" t="s">
        <v>17</v>
      </c>
      <c r="I332">
        <v>2201032</v>
      </c>
      <c r="K332">
        <v>770979507</v>
      </c>
      <c r="L332" t="s">
        <v>1199</v>
      </c>
      <c r="M332" t="s">
        <v>1200</v>
      </c>
      <c r="N332" t="s">
        <v>1201</v>
      </c>
      <c r="O332" t="s">
        <v>1202</v>
      </c>
    </row>
    <row r="333" spans="1:15" x14ac:dyDescent="0.25">
      <c r="A333" t="s">
        <v>1203</v>
      </c>
      <c r="B333" s="1">
        <v>22</v>
      </c>
      <c r="C333" s="1">
        <v>13</v>
      </c>
      <c r="D333" s="1" t="s">
        <v>10695</v>
      </c>
      <c r="E333" s="1">
        <v>3</v>
      </c>
      <c r="F333" s="1">
        <v>0</v>
      </c>
      <c r="G333" t="s">
        <v>16</v>
      </c>
      <c r="H333" t="s">
        <v>50</v>
      </c>
      <c r="I333">
        <v>2213013</v>
      </c>
      <c r="K333">
        <v>191675617</v>
      </c>
      <c r="L333" t="s">
        <v>1204</v>
      </c>
      <c r="M333" t="s">
        <v>1203</v>
      </c>
      <c r="N333" t="s">
        <v>1205</v>
      </c>
      <c r="O333" t="s">
        <v>1206</v>
      </c>
    </row>
    <row r="334" spans="1:15" x14ac:dyDescent="0.25">
      <c r="A334" t="s">
        <v>1207</v>
      </c>
      <c r="B334" s="1">
        <v>22</v>
      </c>
      <c r="C334" s="1" t="s">
        <v>10696</v>
      </c>
      <c r="D334" s="1" t="s">
        <v>10690</v>
      </c>
      <c r="E334" s="1">
        <v>3</v>
      </c>
      <c r="F334" s="1">
        <v>0</v>
      </c>
      <c r="G334" t="s">
        <v>16</v>
      </c>
      <c r="H334" t="s">
        <v>50</v>
      </c>
      <c r="I334">
        <v>2203023</v>
      </c>
      <c r="K334">
        <v>770979476</v>
      </c>
      <c r="L334" t="s">
        <v>1208</v>
      </c>
      <c r="M334" t="s">
        <v>1207</v>
      </c>
      <c r="N334" t="s">
        <v>1209</v>
      </c>
      <c r="O334" t="s">
        <v>384</v>
      </c>
    </row>
    <row r="335" spans="1:15" x14ac:dyDescent="0.25">
      <c r="A335" t="s">
        <v>1210</v>
      </c>
      <c r="B335" s="1">
        <v>14</v>
      </c>
      <c r="C335" s="1">
        <v>15</v>
      </c>
      <c r="D335" s="1" t="s">
        <v>10690</v>
      </c>
      <c r="E335" s="1">
        <v>2</v>
      </c>
      <c r="F335" s="1">
        <v>0</v>
      </c>
      <c r="G335" t="s">
        <v>16</v>
      </c>
      <c r="H335" t="s">
        <v>17</v>
      </c>
      <c r="I335">
        <v>1415022</v>
      </c>
      <c r="K335">
        <v>550668226</v>
      </c>
      <c r="L335" t="s">
        <v>1211</v>
      </c>
      <c r="M335" t="s">
        <v>1210</v>
      </c>
      <c r="N335" t="str">
        <f>"07-431"</f>
        <v>07-431</v>
      </c>
      <c r="O335" t="s">
        <v>1212</v>
      </c>
    </row>
    <row r="336" spans="1:15" x14ac:dyDescent="0.25">
      <c r="A336" t="s">
        <v>1213</v>
      </c>
      <c r="B336" s="1">
        <v>30</v>
      </c>
      <c r="C336" s="1" t="s">
        <v>10690</v>
      </c>
      <c r="D336" s="1" t="s">
        <v>10694</v>
      </c>
      <c r="E336" s="1">
        <v>0</v>
      </c>
      <c r="F336" s="1">
        <v>1</v>
      </c>
      <c r="G336" t="s">
        <v>32</v>
      </c>
      <c r="I336">
        <v>3002000</v>
      </c>
      <c r="K336">
        <v>570799510</v>
      </c>
      <c r="M336" t="s">
        <v>1214</v>
      </c>
      <c r="N336" t="s">
        <v>1215</v>
      </c>
      <c r="O336" t="s">
        <v>1216</v>
      </c>
    </row>
    <row r="337" spans="1:15" x14ac:dyDescent="0.25">
      <c r="A337" t="s">
        <v>1214</v>
      </c>
      <c r="B337" s="1">
        <v>30</v>
      </c>
      <c r="C337" s="1" t="s">
        <v>10690</v>
      </c>
      <c r="D337" s="1" t="s">
        <v>10695</v>
      </c>
      <c r="E337" s="1">
        <v>1</v>
      </c>
      <c r="F337" s="1">
        <v>0</v>
      </c>
      <c r="G337" t="s">
        <v>16</v>
      </c>
      <c r="H337" t="s">
        <v>46</v>
      </c>
      <c r="I337">
        <v>3002011</v>
      </c>
      <c r="K337">
        <v>524565</v>
      </c>
      <c r="M337" t="s">
        <v>1214</v>
      </c>
      <c r="N337" t="s">
        <v>1215</v>
      </c>
      <c r="O337" t="s">
        <v>1217</v>
      </c>
    </row>
    <row r="338" spans="1:15" x14ac:dyDescent="0.25">
      <c r="A338" t="s">
        <v>1214</v>
      </c>
      <c r="B338" s="1">
        <v>30</v>
      </c>
      <c r="C338" s="1" t="s">
        <v>10690</v>
      </c>
      <c r="D338" s="1" t="s">
        <v>10690</v>
      </c>
      <c r="E338" s="1">
        <v>2</v>
      </c>
      <c r="F338" s="1">
        <v>0</v>
      </c>
      <c r="G338" t="s">
        <v>16</v>
      </c>
      <c r="H338" t="s">
        <v>17</v>
      </c>
      <c r="I338">
        <v>3002022</v>
      </c>
      <c r="K338">
        <v>570791069</v>
      </c>
      <c r="M338" t="s">
        <v>1214</v>
      </c>
      <c r="N338" t="s">
        <v>1215</v>
      </c>
      <c r="O338" t="s">
        <v>1216</v>
      </c>
    </row>
    <row r="339" spans="1:15" x14ac:dyDescent="0.25">
      <c r="A339" t="s">
        <v>1218</v>
      </c>
      <c r="B339" s="1">
        <v>26</v>
      </c>
      <c r="C339" s="1" t="s">
        <v>10696</v>
      </c>
      <c r="D339" s="1" t="s">
        <v>10690</v>
      </c>
      <c r="E339" s="1">
        <v>2</v>
      </c>
      <c r="F339" s="1">
        <v>0</v>
      </c>
      <c r="G339" t="s">
        <v>16</v>
      </c>
      <c r="H339" t="s">
        <v>17</v>
      </c>
      <c r="I339">
        <v>2603022</v>
      </c>
      <c r="K339">
        <v>534701</v>
      </c>
      <c r="L339" t="s">
        <v>1221</v>
      </c>
      <c r="M339" t="s">
        <v>1218</v>
      </c>
      <c r="N339" t="s">
        <v>1222</v>
      </c>
      <c r="O339" t="s">
        <v>1223</v>
      </c>
    </row>
    <row r="340" spans="1:15" x14ac:dyDescent="0.25">
      <c r="A340" t="s">
        <v>1218</v>
      </c>
      <c r="B340" s="1">
        <v>10</v>
      </c>
      <c r="C340" s="1">
        <v>10</v>
      </c>
      <c r="D340" s="1" t="s">
        <v>10690</v>
      </c>
      <c r="E340" s="1">
        <v>2</v>
      </c>
      <c r="F340" s="1">
        <v>0</v>
      </c>
      <c r="G340" t="s">
        <v>16</v>
      </c>
      <c r="H340" t="s">
        <v>17</v>
      </c>
      <c r="I340">
        <v>1010022</v>
      </c>
      <c r="K340">
        <v>590647888</v>
      </c>
      <c r="M340" t="s">
        <v>1218</v>
      </c>
      <c r="N340" t="s">
        <v>1219</v>
      </c>
      <c r="O340" t="s">
        <v>1220</v>
      </c>
    </row>
    <row r="341" spans="1:15" x14ac:dyDescent="0.25">
      <c r="A341" t="s">
        <v>1224</v>
      </c>
      <c r="B341" s="1">
        <v>10</v>
      </c>
      <c r="C341" s="1">
        <v>17</v>
      </c>
      <c r="D341" s="1" t="s">
        <v>10690</v>
      </c>
      <c r="E341" s="1">
        <v>2</v>
      </c>
      <c r="F341" s="1">
        <v>0</v>
      </c>
      <c r="G341" t="s">
        <v>16</v>
      </c>
      <c r="H341" t="s">
        <v>17</v>
      </c>
      <c r="I341">
        <v>1017022</v>
      </c>
      <c r="K341">
        <v>730934619</v>
      </c>
      <c r="L341" t="s">
        <v>1225</v>
      </c>
      <c r="M341" t="s">
        <v>1224</v>
      </c>
      <c r="N341" t="s">
        <v>1226</v>
      </c>
      <c r="O341" t="s">
        <v>1227</v>
      </c>
    </row>
    <row r="342" spans="1:15" x14ac:dyDescent="0.25">
      <c r="A342" t="s">
        <v>1228</v>
      </c>
      <c r="B342" s="1" t="s">
        <v>10690</v>
      </c>
      <c r="C342" s="1">
        <v>21</v>
      </c>
      <c r="D342" s="1" t="s">
        <v>10691</v>
      </c>
      <c r="E342" s="1">
        <v>2</v>
      </c>
      <c r="F342" s="1">
        <v>0</v>
      </c>
      <c r="G342" t="s">
        <v>16</v>
      </c>
      <c r="H342" t="s">
        <v>17</v>
      </c>
      <c r="I342">
        <v>221042</v>
      </c>
      <c r="K342">
        <v>890718225</v>
      </c>
      <c r="L342" t="s">
        <v>1229</v>
      </c>
      <c r="M342" t="s">
        <v>1230</v>
      </c>
      <c r="N342" t="s">
        <v>1231</v>
      </c>
      <c r="O342" t="s">
        <v>1232</v>
      </c>
    </row>
    <row r="343" spans="1:15" x14ac:dyDescent="0.25">
      <c r="A343" t="s">
        <v>1233</v>
      </c>
      <c r="B343" s="1">
        <v>12</v>
      </c>
      <c r="C343" s="1">
        <v>11</v>
      </c>
      <c r="D343" s="1" t="s">
        <v>10696</v>
      </c>
      <c r="E343" s="1">
        <v>2</v>
      </c>
      <c r="F343" s="1">
        <v>0</v>
      </c>
      <c r="G343" t="s">
        <v>16</v>
      </c>
      <c r="H343" t="s">
        <v>17</v>
      </c>
      <c r="I343">
        <v>1211032</v>
      </c>
      <c r="K343">
        <v>491892162</v>
      </c>
      <c r="L343" t="s">
        <v>1234</v>
      </c>
      <c r="M343" t="s">
        <v>1233</v>
      </c>
      <c r="N343" t="s">
        <v>1235</v>
      </c>
      <c r="O343" t="s">
        <v>1236</v>
      </c>
    </row>
    <row r="344" spans="1:15" x14ac:dyDescent="0.25">
      <c r="A344" t="s">
        <v>1237</v>
      </c>
      <c r="B344" s="1">
        <v>10</v>
      </c>
      <c r="C344" s="1">
        <v>18</v>
      </c>
      <c r="D344" s="1" t="s">
        <v>10690</v>
      </c>
      <c r="E344" s="1">
        <v>2</v>
      </c>
      <c r="F344" s="1">
        <v>0</v>
      </c>
      <c r="G344" t="s">
        <v>16</v>
      </c>
      <c r="H344" t="s">
        <v>17</v>
      </c>
      <c r="I344">
        <v>1018022</v>
      </c>
      <c r="K344">
        <v>250854850</v>
      </c>
      <c r="L344" t="s">
        <v>1238</v>
      </c>
      <c r="M344" t="s">
        <v>1237</v>
      </c>
      <c r="N344" t="s">
        <v>1239</v>
      </c>
      <c r="O344" t="s">
        <v>1240</v>
      </c>
    </row>
    <row r="345" spans="1:15" x14ac:dyDescent="0.25">
      <c r="A345" t="s">
        <v>1241</v>
      </c>
      <c r="B345" s="1">
        <v>12</v>
      </c>
      <c r="C345" s="1" t="s">
        <v>10690</v>
      </c>
      <c r="D345" s="1" t="s">
        <v>10696</v>
      </c>
      <c r="E345" s="1">
        <v>3</v>
      </c>
      <c r="F345" s="1">
        <v>0</v>
      </c>
      <c r="G345" t="s">
        <v>16</v>
      </c>
      <c r="H345" t="s">
        <v>50</v>
      </c>
      <c r="I345">
        <v>1202033</v>
      </c>
      <c r="K345">
        <v>851660737</v>
      </c>
      <c r="L345" t="s">
        <v>1242</v>
      </c>
      <c r="M345" t="s">
        <v>1241</v>
      </c>
      <c r="N345" t="s">
        <v>1243</v>
      </c>
      <c r="O345" t="s">
        <v>1244</v>
      </c>
    </row>
    <row r="346" spans="1:15" x14ac:dyDescent="0.25">
      <c r="A346" t="s">
        <v>1245</v>
      </c>
      <c r="B346" s="1">
        <v>24</v>
      </c>
      <c r="C346" s="1" t="s">
        <v>10690</v>
      </c>
      <c r="D346" s="1" t="s">
        <v>10691</v>
      </c>
      <c r="E346" s="1">
        <v>3</v>
      </c>
      <c r="F346" s="1">
        <v>0</v>
      </c>
      <c r="G346" t="s">
        <v>16</v>
      </c>
      <c r="H346" t="s">
        <v>50</v>
      </c>
      <c r="I346">
        <v>2402043</v>
      </c>
      <c r="K346">
        <v>276258121</v>
      </c>
      <c r="L346" t="s">
        <v>1246</v>
      </c>
      <c r="M346" t="s">
        <v>1245</v>
      </c>
      <c r="N346" t="s">
        <v>1247</v>
      </c>
      <c r="O346" t="s">
        <v>457</v>
      </c>
    </row>
    <row r="347" spans="1:15" x14ac:dyDescent="0.25">
      <c r="A347" t="s">
        <v>1248</v>
      </c>
      <c r="B347" s="1">
        <v>24</v>
      </c>
      <c r="C347" s="1" t="s">
        <v>10695</v>
      </c>
      <c r="D347" s="1" t="s">
        <v>10690</v>
      </c>
      <c r="E347" s="1">
        <v>1</v>
      </c>
      <c r="F347" s="1">
        <v>0</v>
      </c>
      <c r="G347" t="s">
        <v>16</v>
      </c>
      <c r="H347" t="s">
        <v>46</v>
      </c>
      <c r="I347">
        <v>2401021</v>
      </c>
      <c r="K347">
        <v>276257512</v>
      </c>
      <c r="L347" t="s">
        <v>1249</v>
      </c>
      <c r="M347" t="s">
        <v>1248</v>
      </c>
      <c r="N347" t="s">
        <v>1250</v>
      </c>
      <c r="O347" t="s">
        <v>1251</v>
      </c>
    </row>
    <row r="348" spans="1:15" x14ac:dyDescent="0.25">
      <c r="A348" t="s">
        <v>1252</v>
      </c>
      <c r="B348" s="1" t="s">
        <v>10692</v>
      </c>
      <c r="C348" s="1">
        <v>15</v>
      </c>
      <c r="D348" s="1" t="s">
        <v>10696</v>
      </c>
      <c r="E348" s="1">
        <v>2</v>
      </c>
      <c r="F348" s="1">
        <v>0</v>
      </c>
      <c r="G348" t="s">
        <v>16</v>
      </c>
      <c r="H348" t="s">
        <v>17</v>
      </c>
      <c r="I348">
        <v>615032</v>
      </c>
      <c r="K348">
        <v>30237486</v>
      </c>
      <c r="M348" t="s">
        <v>1252</v>
      </c>
      <c r="N348" t="s">
        <v>1253</v>
      </c>
      <c r="O348" t="s">
        <v>1254</v>
      </c>
    </row>
    <row r="349" spans="1:15" x14ac:dyDescent="0.25">
      <c r="A349" t="s">
        <v>1255</v>
      </c>
      <c r="B349" s="1">
        <v>30</v>
      </c>
      <c r="C349" s="1">
        <v>11</v>
      </c>
      <c r="D349" s="1" t="s">
        <v>10690</v>
      </c>
      <c r="E349" s="1">
        <v>3</v>
      </c>
      <c r="F349" s="1">
        <v>0</v>
      </c>
      <c r="G349" t="s">
        <v>16</v>
      </c>
      <c r="H349" t="s">
        <v>50</v>
      </c>
      <c r="I349">
        <v>3011023</v>
      </c>
      <c r="K349">
        <v>631259287</v>
      </c>
      <c r="L349" t="s">
        <v>1256</v>
      </c>
      <c r="M349" t="s">
        <v>1255</v>
      </c>
      <c r="N349" t="s">
        <v>1257</v>
      </c>
      <c r="O349" t="s">
        <v>1258</v>
      </c>
    </row>
    <row r="350" spans="1:15" x14ac:dyDescent="0.25">
      <c r="A350" t="s">
        <v>1259</v>
      </c>
      <c r="B350" s="1">
        <v>20</v>
      </c>
      <c r="C350" s="1" t="s">
        <v>10697</v>
      </c>
      <c r="D350" s="1" t="s">
        <v>10696</v>
      </c>
      <c r="E350" s="1">
        <v>2</v>
      </c>
      <c r="F350" s="1">
        <v>0</v>
      </c>
      <c r="G350" t="s">
        <v>16</v>
      </c>
      <c r="H350" t="s">
        <v>17</v>
      </c>
      <c r="I350">
        <v>2005032</v>
      </c>
      <c r="K350">
        <v>50659237</v>
      </c>
      <c r="L350" t="s">
        <v>1260</v>
      </c>
      <c r="M350" t="s">
        <v>1259</v>
      </c>
      <c r="N350" t="s">
        <v>1261</v>
      </c>
      <c r="O350" t="s">
        <v>1262</v>
      </c>
    </row>
    <row r="351" spans="1:15" x14ac:dyDescent="0.25">
      <c r="A351" t="s">
        <v>1263</v>
      </c>
      <c r="B351" s="1">
        <v>30</v>
      </c>
      <c r="C351" s="1">
        <v>20</v>
      </c>
      <c r="D351" s="1" t="s">
        <v>10690</v>
      </c>
      <c r="E351" s="1">
        <v>2</v>
      </c>
      <c r="F351" s="1">
        <v>0</v>
      </c>
      <c r="G351" t="s">
        <v>16</v>
      </c>
      <c r="H351" t="s">
        <v>17</v>
      </c>
      <c r="I351">
        <v>3020022</v>
      </c>
      <c r="K351">
        <v>250854903</v>
      </c>
      <c r="L351" t="s">
        <v>1264</v>
      </c>
      <c r="M351" t="s">
        <v>1263</v>
      </c>
      <c r="N351" t="s">
        <v>1265</v>
      </c>
      <c r="O351" t="s">
        <v>1266</v>
      </c>
    </row>
    <row r="352" spans="1:15" x14ac:dyDescent="0.25">
      <c r="A352" t="s">
        <v>1263</v>
      </c>
      <c r="B352" s="1">
        <v>18</v>
      </c>
      <c r="C352" s="1">
        <v>11</v>
      </c>
      <c r="D352" s="1" t="s">
        <v>10696</v>
      </c>
      <c r="E352" s="1">
        <v>2</v>
      </c>
      <c r="F352" s="1">
        <v>0</v>
      </c>
      <c r="G352" t="s">
        <v>16</v>
      </c>
      <c r="H352" t="s">
        <v>17</v>
      </c>
      <c r="I352">
        <v>1811032</v>
      </c>
      <c r="K352">
        <v>690581896</v>
      </c>
      <c r="L352" t="s">
        <v>1267</v>
      </c>
      <c r="M352" t="s">
        <v>1263</v>
      </c>
      <c r="N352" t="s">
        <v>1268</v>
      </c>
      <c r="O352" t="s">
        <v>1269</v>
      </c>
    </row>
    <row r="353" spans="1:15" x14ac:dyDescent="0.25">
      <c r="A353" t="s">
        <v>1270</v>
      </c>
      <c r="B353" s="1" t="s">
        <v>10690</v>
      </c>
      <c r="C353" s="1">
        <v>23</v>
      </c>
      <c r="D353" s="1" t="s">
        <v>10695</v>
      </c>
      <c r="E353" s="1">
        <v>2</v>
      </c>
      <c r="F353" s="1">
        <v>0</v>
      </c>
      <c r="G353" t="s">
        <v>16</v>
      </c>
      <c r="H353" t="s">
        <v>17</v>
      </c>
      <c r="I353">
        <v>223012</v>
      </c>
      <c r="K353">
        <v>931934986</v>
      </c>
      <c r="M353" t="s">
        <v>1270</v>
      </c>
      <c r="N353" t="s">
        <v>1271</v>
      </c>
      <c r="O353" t="s">
        <v>1141</v>
      </c>
    </row>
    <row r="354" spans="1:15" x14ac:dyDescent="0.25">
      <c r="A354" t="s">
        <v>1272</v>
      </c>
      <c r="B354" s="1">
        <v>14</v>
      </c>
      <c r="C354" s="1">
        <v>22</v>
      </c>
      <c r="D354" s="1" t="s">
        <v>10696</v>
      </c>
      <c r="E354" s="1">
        <v>2</v>
      </c>
      <c r="F354" s="1">
        <v>0</v>
      </c>
      <c r="G354" t="s">
        <v>16</v>
      </c>
      <c r="H354" t="s">
        <v>17</v>
      </c>
      <c r="I354">
        <v>1422032</v>
      </c>
      <c r="K354">
        <v>130378060</v>
      </c>
      <c r="L354" t="s">
        <v>1273</v>
      </c>
      <c r="M354" t="s">
        <v>1272</v>
      </c>
      <c r="N354" t="str">
        <f>"06-415"</f>
        <v>06-415</v>
      </c>
      <c r="O354" t="s">
        <v>603</v>
      </c>
    </row>
    <row r="355" spans="1:15" x14ac:dyDescent="0.25">
      <c r="A355" t="s">
        <v>1274</v>
      </c>
      <c r="B355" s="1">
        <v>12</v>
      </c>
      <c r="C355" s="1" t="s">
        <v>10692</v>
      </c>
      <c r="D355" s="1" t="s">
        <v>10695</v>
      </c>
      <c r="E355" s="1">
        <v>2</v>
      </c>
      <c r="F355" s="1">
        <v>0</v>
      </c>
      <c r="G355" t="s">
        <v>16</v>
      </c>
      <c r="H355" t="s">
        <v>17</v>
      </c>
      <c r="I355">
        <v>1206012</v>
      </c>
      <c r="K355">
        <v>351555915</v>
      </c>
      <c r="L355" t="s">
        <v>1275</v>
      </c>
      <c r="M355" t="s">
        <v>1274</v>
      </c>
      <c r="N355" t="s">
        <v>1276</v>
      </c>
      <c r="O355" t="s">
        <v>1277</v>
      </c>
    </row>
    <row r="356" spans="1:15" x14ac:dyDescent="0.25">
      <c r="A356" t="s">
        <v>1274</v>
      </c>
      <c r="B356" s="1">
        <v>24</v>
      </c>
      <c r="C356" s="1">
        <v>17</v>
      </c>
      <c r="D356" s="1" t="s">
        <v>10690</v>
      </c>
      <c r="E356" s="1">
        <v>2</v>
      </c>
      <c r="F356" s="1">
        <v>0</v>
      </c>
      <c r="G356" t="s">
        <v>16</v>
      </c>
      <c r="H356" t="s">
        <v>17</v>
      </c>
      <c r="I356">
        <v>2417022</v>
      </c>
      <c r="K356">
        <v>72182580</v>
      </c>
      <c r="L356" t="s">
        <v>1278</v>
      </c>
      <c r="M356" t="s">
        <v>1279</v>
      </c>
      <c r="N356" t="s">
        <v>1280</v>
      </c>
      <c r="O356" t="s">
        <v>1281</v>
      </c>
    </row>
    <row r="357" spans="1:15" x14ac:dyDescent="0.25">
      <c r="A357" t="s">
        <v>1282</v>
      </c>
      <c r="B357" s="1">
        <v>30</v>
      </c>
      <c r="C357" s="1" t="s">
        <v>10696</v>
      </c>
      <c r="D357" s="1" t="s">
        <v>10690</v>
      </c>
      <c r="E357" s="1">
        <v>3</v>
      </c>
      <c r="F357" s="1">
        <v>0</v>
      </c>
      <c r="G357" t="s">
        <v>16</v>
      </c>
      <c r="H357" t="s">
        <v>50</v>
      </c>
      <c r="I357">
        <v>3003023</v>
      </c>
      <c r="K357">
        <v>631259525</v>
      </c>
      <c r="L357" t="s">
        <v>1283</v>
      </c>
      <c r="M357" t="s">
        <v>1282</v>
      </c>
      <c r="N357" t="s">
        <v>1284</v>
      </c>
      <c r="O357" t="s">
        <v>1285</v>
      </c>
    </row>
    <row r="358" spans="1:15" x14ac:dyDescent="0.25">
      <c r="A358" t="s">
        <v>1286</v>
      </c>
      <c r="B358" s="1">
        <v>10</v>
      </c>
      <c r="C358" s="1">
        <v>16</v>
      </c>
      <c r="D358" s="1" t="s">
        <v>10691</v>
      </c>
      <c r="E358" s="1">
        <v>2</v>
      </c>
      <c r="F358" s="1">
        <v>0</v>
      </c>
      <c r="G358" t="s">
        <v>16</v>
      </c>
      <c r="H358" t="s">
        <v>17</v>
      </c>
      <c r="I358">
        <v>1016042</v>
      </c>
      <c r="K358">
        <v>590648095</v>
      </c>
      <c r="L358" t="s">
        <v>1287</v>
      </c>
      <c r="M358" t="s">
        <v>1286</v>
      </c>
      <c r="N358" t="s">
        <v>1288</v>
      </c>
      <c r="O358" t="s">
        <v>1289</v>
      </c>
    </row>
    <row r="359" spans="1:15" x14ac:dyDescent="0.25">
      <c r="A359" t="s">
        <v>1290</v>
      </c>
      <c r="B359" s="1" t="s">
        <v>10691</v>
      </c>
      <c r="C359" s="1">
        <v>15</v>
      </c>
      <c r="D359" s="1" t="s">
        <v>10696</v>
      </c>
      <c r="E359" s="1">
        <v>2</v>
      </c>
      <c r="F359" s="1">
        <v>0</v>
      </c>
      <c r="G359" t="s">
        <v>16</v>
      </c>
      <c r="H359" t="s">
        <v>17</v>
      </c>
      <c r="I359">
        <v>415032</v>
      </c>
      <c r="K359">
        <v>910866761</v>
      </c>
      <c r="M359" t="s">
        <v>1290</v>
      </c>
      <c r="N359" t="s">
        <v>1291</v>
      </c>
      <c r="O359" t="s">
        <v>1292</v>
      </c>
    </row>
    <row r="360" spans="1:15" x14ac:dyDescent="0.25">
      <c r="A360" t="s">
        <v>1293</v>
      </c>
      <c r="B360" s="1">
        <v>22</v>
      </c>
      <c r="C360" s="1" t="s">
        <v>10690</v>
      </c>
      <c r="D360" s="1" t="s">
        <v>10691</v>
      </c>
      <c r="E360" s="1">
        <v>3</v>
      </c>
      <c r="F360" s="1">
        <v>0</v>
      </c>
      <c r="G360" t="s">
        <v>16</v>
      </c>
      <c r="H360" t="s">
        <v>50</v>
      </c>
      <c r="I360">
        <v>2202043</v>
      </c>
      <c r="K360">
        <v>92351274</v>
      </c>
      <c r="L360" t="s">
        <v>1294</v>
      </c>
      <c r="M360" t="s">
        <v>1293</v>
      </c>
      <c r="N360" t="s">
        <v>1295</v>
      </c>
      <c r="O360" t="s">
        <v>1296</v>
      </c>
    </row>
    <row r="361" spans="1:15" x14ac:dyDescent="0.25">
      <c r="A361" t="s">
        <v>1297</v>
      </c>
      <c r="B361" s="1" t="s">
        <v>10693</v>
      </c>
      <c r="C361" s="1" t="s">
        <v>10699</v>
      </c>
      <c r="D361" s="1" t="s">
        <v>10696</v>
      </c>
      <c r="E361" s="1">
        <v>3</v>
      </c>
      <c r="F361" s="1">
        <v>0</v>
      </c>
      <c r="G361" t="s">
        <v>16</v>
      </c>
      <c r="H361" t="s">
        <v>50</v>
      </c>
      <c r="I361">
        <v>809033</v>
      </c>
      <c r="K361">
        <v>970770600</v>
      </c>
      <c r="M361" t="s">
        <v>1297</v>
      </c>
      <c r="N361" t="s">
        <v>1298</v>
      </c>
      <c r="O361" t="s">
        <v>1299</v>
      </c>
    </row>
    <row r="362" spans="1:15" x14ac:dyDescent="0.25">
      <c r="A362" t="s">
        <v>1300</v>
      </c>
      <c r="B362" s="1">
        <v>14</v>
      </c>
      <c r="C362" s="1">
        <v>15</v>
      </c>
      <c r="D362" s="1" t="s">
        <v>10696</v>
      </c>
      <c r="E362" s="1">
        <v>2</v>
      </c>
      <c r="F362" s="1">
        <v>0</v>
      </c>
      <c r="G362" t="s">
        <v>16</v>
      </c>
      <c r="H362" t="s">
        <v>17</v>
      </c>
      <c r="I362">
        <v>1415032</v>
      </c>
      <c r="K362">
        <v>550668210</v>
      </c>
      <c r="L362" t="s">
        <v>1301</v>
      </c>
      <c r="M362" t="s">
        <v>1300</v>
      </c>
      <c r="N362" t="str">
        <f>"07-407"</f>
        <v>07-407</v>
      </c>
      <c r="O362" t="s">
        <v>1302</v>
      </c>
    </row>
    <row r="363" spans="1:15" x14ac:dyDescent="0.25">
      <c r="A363" t="s">
        <v>1303</v>
      </c>
      <c r="B363" s="1">
        <v>14</v>
      </c>
      <c r="C363" s="1">
        <v>20</v>
      </c>
      <c r="D363" s="1" t="s">
        <v>10691</v>
      </c>
      <c r="E363" s="1">
        <v>3</v>
      </c>
      <c r="F363" s="1">
        <v>0</v>
      </c>
      <c r="G363" t="s">
        <v>16</v>
      </c>
      <c r="H363" t="s">
        <v>50</v>
      </c>
      <c r="I363">
        <v>1420043</v>
      </c>
      <c r="K363">
        <v>611015715</v>
      </c>
      <c r="L363" t="s">
        <v>1304</v>
      </c>
      <c r="M363" t="s">
        <v>1303</v>
      </c>
      <c r="N363" t="str">
        <f>"09-150"</f>
        <v>09-150</v>
      </c>
      <c r="O363" t="s">
        <v>1305</v>
      </c>
    </row>
    <row r="364" spans="1:15" x14ac:dyDescent="0.25">
      <c r="A364" t="s">
        <v>1306</v>
      </c>
      <c r="B364" s="1">
        <v>24</v>
      </c>
      <c r="C364" s="1">
        <v>12</v>
      </c>
      <c r="D364" s="1" t="s">
        <v>10695</v>
      </c>
      <c r="E364" s="1">
        <v>3</v>
      </c>
      <c r="F364" s="1">
        <v>0</v>
      </c>
      <c r="G364" t="s">
        <v>16</v>
      </c>
      <c r="H364" t="s">
        <v>50</v>
      </c>
      <c r="I364">
        <v>2412013</v>
      </c>
      <c r="K364">
        <v>276258530</v>
      </c>
      <c r="L364" t="s">
        <v>1307</v>
      </c>
      <c r="M364" t="s">
        <v>1308</v>
      </c>
      <c r="N364" t="s">
        <v>1309</v>
      </c>
      <c r="O364" t="s">
        <v>1310</v>
      </c>
    </row>
    <row r="365" spans="1:15" x14ac:dyDescent="0.25">
      <c r="A365" t="s">
        <v>1311</v>
      </c>
      <c r="B365" s="1">
        <v>30</v>
      </c>
      <c r="C365" s="1">
        <v>21</v>
      </c>
      <c r="D365" s="1" t="s">
        <v>10691</v>
      </c>
      <c r="E365" s="1">
        <v>2</v>
      </c>
      <c r="F365" s="1">
        <v>0</v>
      </c>
      <c r="G365" t="s">
        <v>16</v>
      </c>
      <c r="H365" t="s">
        <v>17</v>
      </c>
      <c r="I365">
        <v>3021042</v>
      </c>
      <c r="K365">
        <v>631258744</v>
      </c>
      <c r="L365" t="s">
        <v>1312</v>
      </c>
      <c r="M365" t="s">
        <v>1311</v>
      </c>
      <c r="N365" t="s">
        <v>1313</v>
      </c>
      <c r="O365" t="s">
        <v>1314</v>
      </c>
    </row>
    <row r="366" spans="1:15" x14ac:dyDescent="0.25">
      <c r="A366" t="s">
        <v>1315</v>
      </c>
      <c r="B366" s="1">
        <v>14</v>
      </c>
      <c r="C366" s="1">
        <v>11</v>
      </c>
      <c r="D366" s="1" t="s">
        <v>10690</v>
      </c>
      <c r="E366" s="1">
        <v>2</v>
      </c>
      <c r="F366" s="1">
        <v>0</v>
      </c>
      <c r="G366" t="s">
        <v>16</v>
      </c>
      <c r="H366" t="s">
        <v>17</v>
      </c>
      <c r="I366">
        <v>1411022</v>
      </c>
      <c r="K366">
        <v>550668404</v>
      </c>
      <c r="L366" t="s">
        <v>1316</v>
      </c>
      <c r="M366" t="s">
        <v>1315</v>
      </c>
      <c r="N366" t="str">
        <f>"06-232"</f>
        <v>06-232</v>
      </c>
      <c r="O366" t="s">
        <v>1317</v>
      </c>
    </row>
    <row r="367" spans="1:15" x14ac:dyDescent="0.25">
      <c r="A367" t="s">
        <v>1318</v>
      </c>
      <c r="B367" s="1">
        <v>24</v>
      </c>
      <c r="C367" s="1">
        <v>64</v>
      </c>
      <c r="D367" s="1" t="s">
        <v>10694</v>
      </c>
      <c r="E367" s="1">
        <v>0</v>
      </c>
      <c r="F367" s="1">
        <v>2</v>
      </c>
      <c r="G367" t="s">
        <v>264</v>
      </c>
      <c r="I367">
        <v>2464000</v>
      </c>
      <c r="K367">
        <v>151399002</v>
      </c>
      <c r="L367" t="s">
        <v>1319</v>
      </c>
      <c r="M367" t="s">
        <v>1320</v>
      </c>
      <c r="N367" t="s">
        <v>1321</v>
      </c>
      <c r="O367" t="s">
        <v>1322</v>
      </c>
    </row>
    <row r="368" spans="1:15" x14ac:dyDescent="0.25">
      <c r="A368" t="s">
        <v>1323</v>
      </c>
      <c r="B368" s="1">
        <v>24</v>
      </c>
      <c r="C368" s="1" t="s">
        <v>10691</v>
      </c>
      <c r="D368" s="1" t="s">
        <v>10694</v>
      </c>
      <c r="E368" s="1">
        <v>0</v>
      </c>
      <c r="F368" s="1">
        <v>1</v>
      </c>
      <c r="G368" t="s">
        <v>32</v>
      </c>
      <c r="I368">
        <v>2404000</v>
      </c>
      <c r="K368">
        <v>152180837</v>
      </c>
      <c r="L368" t="s">
        <v>1324</v>
      </c>
      <c r="M368" t="s">
        <v>1320</v>
      </c>
      <c r="N368" t="s">
        <v>1325</v>
      </c>
      <c r="O368" t="s">
        <v>1326</v>
      </c>
    </row>
    <row r="369" spans="1:15" x14ac:dyDescent="0.25">
      <c r="A369" t="s">
        <v>1327</v>
      </c>
      <c r="B369" s="1">
        <v>32</v>
      </c>
      <c r="C369" s="1">
        <v>17</v>
      </c>
      <c r="D369" s="1" t="s">
        <v>10690</v>
      </c>
      <c r="E369" s="1">
        <v>3</v>
      </c>
      <c r="F369" s="1">
        <v>0</v>
      </c>
      <c r="G369" t="s">
        <v>16</v>
      </c>
      <c r="H369" t="s">
        <v>50</v>
      </c>
      <c r="I369">
        <v>3217023</v>
      </c>
      <c r="K369">
        <v>570791490</v>
      </c>
      <c r="L369" t="s">
        <v>1328</v>
      </c>
      <c r="M369" t="s">
        <v>1327</v>
      </c>
      <c r="N369" t="s">
        <v>1329</v>
      </c>
      <c r="O369" t="s">
        <v>1330</v>
      </c>
    </row>
    <row r="370" spans="1:15" x14ac:dyDescent="0.25">
      <c r="A370" t="s">
        <v>1331</v>
      </c>
      <c r="B370" s="1">
        <v>22</v>
      </c>
      <c r="C370" s="1" t="s">
        <v>10696</v>
      </c>
      <c r="D370" s="1" t="s">
        <v>10694</v>
      </c>
      <c r="E370" s="1">
        <v>0</v>
      </c>
      <c r="F370" s="1">
        <v>1</v>
      </c>
      <c r="G370" t="s">
        <v>32</v>
      </c>
      <c r="I370">
        <v>2203000</v>
      </c>
      <c r="K370">
        <v>770979660</v>
      </c>
      <c r="L370" t="s">
        <v>1332</v>
      </c>
      <c r="M370" t="s">
        <v>1333</v>
      </c>
      <c r="N370" t="s">
        <v>1334</v>
      </c>
      <c r="O370" t="s">
        <v>1335</v>
      </c>
    </row>
    <row r="371" spans="1:15" x14ac:dyDescent="0.25">
      <c r="A371" t="s">
        <v>1333</v>
      </c>
      <c r="B371" s="1">
        <v>22</v>
      </c>
      <c r="C371" s="1" t="s">
        <v>10696</v>
      </c>
      <c r="D371" s="1" t="s">
        <v>10695</v>
      </c>
      <c r="E371" s="1">
        <v>1</v>
      </c>
      <c r="F371" s="1">
        <v>0</v>
      </c>
      <c r="G371" t="s">
        <v>16</v>
      </c>
      <c r="H371" t="s">
        <v>46</v>
      </c>
      <c r="I371">
        <v>2203011</v>
      </c>
      <c r="K371">
        <v>770979619</v>
      </c>
      <c r="L371" t="s">
        <v>1336</v>
      </c>
      <c r="M371" t="s">
        <v>1333</v>
      </c>
      <c r="N371" t="s">
        <v>1334</v>
      </c>
      <c r="O371" t="s">
        <v>1335</v>
      </c>
    </row>
    <row r="372" spans="1:15" x14ac:dyDescent="0.25">
      <c r="A372" t="s">
        <v>1333</v>
      </c>
      <c r="B372" s="1">
        <v>22</v>
      </c>
      <c r="C372" s="1" t="s">
        <v>10696</v>
      </c>
      <c r="D372" s="1" t="s">
        <v>10696</v>
      </c>
      <c r="E372" s="1">
        <v>2</v>
      </c>
      <c r="F372" s="1">
        <v>0</v>
      </c>
      <c r="G372" t="s">
        <v>16</v>
      </c>
      <c r="H372" t="s">
        <v>17</v>
      </c>
      <c r="I372">
        <v>2203032</v>
      </c>
      <c r="K372">
        <v>770979631</v>
      </c>
      <c r="L372" t="s">
        <v>1337</v>
      </c>
      <c r="M372" t="s">
        <v>1333</v>
      </c>
      <c r="N372" t="s">
        <v>1334</v>
      </c>
      <c r="O372" t="s">
        <v>1338</v>
      </c>
    </row>
    <row r="373" spans="1:15" x14ac:dyDescent="0.25">
      <c r="A373" t="s">
        <v>1339</v>
      </c>
      <c r="B373" s="1">
        <v>12</v>
      </c>
      <c r="C373" s="1">
        <v>11</v>
      </c>
      <c r="D373" s="1" t="s">
        <v>10691</v>
      </c>
      <c r="E373" s="1">
        <v>2</v>
      </c>
      <c r="F373" s="1">
        <v>0</v>
      </c>
      <c r="G373" t="s">
        <v>16</v>
      </c>
      <c r="H373" t="s">
        <v>17</v>
      </c>
      <c r="I373">
        <v>1211042</v>
      </c>
      <c r="K373">
        <v>491892179</v>
      </c>
      <c r="L373" t="s">
        <v>1340</v>
      </c>
      <c r="M373" t="s">
        <v>1341</v>
      </c>
      <c r="N373" t="s">
        <v>1342</v>
      </c>
      <c r="O373" t="s">
        <v>1343</v>
      </c>
    </row>
    <row r="374" spans="1:15" x14ac:dyDescent="0.25">
      <c r="A374" t="s">
        <v>1344</v>
      </c>
      <c r="B374" s="1">
        <v>14</v>
      </c>
      <c r="C374" s="1">
        <v>14</v>
      </c>
      <c r="D374" s="1" t="s">
        <v>10690</v>
      </c>
      <c r="E374" s="1">
        <v>2</v>
      </c>
      <c r="F374" s="1">
        <v>0</v>
      </c>
      <c r="G374" t="s">
        <v>16</v>
      </c>
      <c r="H374" t="s">
        <v>17</v>
      </c>
      <c r="I374">
        <v>1414022</v>
      </c>
      <c r="K374">
        <v>13270413</v>
      </c>
      <c r="L374" t="s">
        <v>1345</v>
      </c>
      <c r="M374" t="s">
        <v>1344</v>
      </c>
      <c r="N374" t="str">
        <f>"05-152"</f>
        <v>05-152</v>
      </c>
      <c r="O374" t="s">
        <v>1346</v>
      </c>
    </row>
    <row r="375" spans="1:15" x14ac:dyDescent="0.25">
      <c r="A375" t="s">
        <v>1347</v>
      </c>
      <c r="B375" s="1">
        <v>18</v>
      </c>
      <c r="C375" s="1">
        <v>19</v>
      </c>
      <c r="D375" s="1" t="s">
        <v>10695</v>
      </c>
      <c r="E375" s="1">
        <v>2</v>
      </c>
      <c r="F375" s="1">
        <v>0</v>
      </c>
      <c r="G375" t="s">
        <v>16</v>
      </c>
      <c r="H375" t="s">
        <v>17</v>
      </c>
      <c r="I375">
        <v>1819012</v>
      </c>
      <c r="K375">
        <v>690582170</v>
      </c>
      <c r="L375" t="s">
        <v>1348</v>
      </c>
      <c r="M375" t="s">
        <v>1347</v>
      </c>
      <c r="N375" t="s">
        <v>1349</v>
      </c>
      <c r="O375" t="s">
        <v>1350</v>
      </c>
    </row>
    <row r="376" spans="1:15" x14ac:dyDescent="0.25">
      <c r="A376" t="s">
        <v>1351</v>
      </c>
      <c r="B376" s="1">
        <v>20</v>
      </c>
      <c r="C376" s="1" t="s">
        <v>10697</v>
      </c>
      <c r="D376" s="1" t="s">
        <v>10691</v>
      </c>
      <c r="E376" s="1">
        <v>2</v>
      </c>
      <c r="F376" s="1">
        <v>0</v>
      </c>
      <c r="G376" t="s">
        <v>16</v>
      </c>
      <c r="H376" t="s">
        <v>17</v>
      </c>
      <c r="I376">
        <v>2005042</v>
      </c>
      <c r="K376">
        <v>50659243</v>
      </c>
      <c r="L376" t="s">
        <v>1352</v>
      </c>
      <c r="M376" t="s">
        <v>1351</v>
      </c>
      <c r="N376" t="s">
        <v>1353</v>
      </c>
      <c r="O376" t="s">
        <v>1354</v>
      </c>
    </row>
    <row r="377" spans="1:15" x14ac:dyDescent="0.25">
      <c r="A377" t="s">
        <v>1355</v>
      </c>
      <c r="B377" s="1">
        <v>20</v>
      </c>
      <c r="C377" s="1">
        <v>13</v>
      </c>
      <c r="D377" s="1" t="s">
        <v>10696</v>
      </c>
      <c r="E377" s="1">
        <v>3</v>
      </c>
      <c r="F377" s="1">
        <v>0</v>
      </c>
      <c r="G377" t="s">
        <v>16</v>
      </c>
      <c r="H377" t="s">
        <v>50</v>
      </c>
      <c r="I377">
        <v>2013033</v>
      </c>
      <c r="K377">
        <v>450670166</v>
      </c>
      <c r="L377" t="s">
        <v>1356</v>
      </c>
      <c r="M377" t="s">
        <v>1355</v>
      </c>
      <c r="N377" t="s">
        <v>1357</v>
      </c>
      <c r="O377" t="s">
        <v>1358</v>
      </c>
    </row>
    <row r="378" spans="1:15" x14ac:dyDescent="0.25">
      <c r="A378" t="s">
        <v>1359</v>
      </c>
      <c r="B378" s="1">
        <v>26</v>
      </c>
      <c r="C378" s="1" t="s">
        <v>10698</v>
      </c>
      <c r="D378" s="1" t="s">
        <v>10691</v>
      </c>
      <c r="E378" s="1">
        <v>3</v>
      </c>
      <c r="F378" s="1">
        <v>0</v>
      </c>
      <c r="G378" t="s">
        <v>16</v>
      </c>
      <c r="H378" t="s">
        <v>50</v>
      </c>
      <c r="I378">
        <v>2607043</v>
      </c>
      <c r="K378">
        <v>527687</v>
      </c>
      <c r="L378" t="s">
        <v>1360</v>
      </c>
      <c r="M378" t="s">
        <v>1359</v>
      </c>
      <c r="N378" t="s">
        <v>1361</v>
      </c>
      <c r="O378" t="s">
        <v>1362</v>
      </c>
    </row>
    <row r="379" spans="1:15" x14ac:dyDescent="0.25">
      <c r="A379" t="s">
        <v>1363</v>
      </c>
      <c r="B379" s="1">
        <v>26</v>
      </c>
      <c r="C379" s="1" t="s">
        <v>10691</v>
      </c>
      <c r="D379" s="1" t="s">
        <v>10697</v>
      </c>
      <c r="E379" s="1">
        <v>3</v>
      </c>
      <c r="F379" s="1">
        <v>0</v>
      </c>
      <c r="G379" t="s">
        <v>16</v>
      </c>
      <c r="H379" t="s">
        <v>50</v>
      </c>
      <c r="I379">
        <v>2604053</v>
      </c>
      <c r="K379">
        <v>540096</v>
      </c>
      <c r="L379" t="s">
        <v>412</v>
      </c>
      <c r="M379" t="s">
        <v>1363</v>
      </c>
      <c r="N379" t="s">
        <v>1364</v>
      </c>
      <c r="O379" t="s">
        <v>1365</v>
      </c>
    </row>
    <row r="380" spans="1:15" x14ac:dyDescent="0.25">
      <c r="A380" t="s">
        <v>1366</v>
      </c>
      <c r="B380" s="1">
        <v>10</v>
      </c>
      <c r="C380" s="1">
        <v>11</v>
      </c>
      <c r="D380" s="1" t="s">
        <v>10695</v>
      </c>
      <c r="E380" s="1">
        <v>2</v>
      </c>
      <c r="F380" s="1">
        <v>0</v>
      </c>
      <c r="G380" t="s">
        <v>16</v>
      </c>
      <c r="H380" t="s">
        <v>17</v>
      </c>
      <c r="I380">
        <v>1011012</v>
      </c>
      <c r="K380">
        <v>730934401</v>
      </c>
      <c r="L380" t="s">
        <v>1367</v>
      </c>
      <c r="M380" t="s">
        <v>1366</v>
      </c>
      <c r="N380" t="s">
        <v>1368</v>
      </c>
      <c r="O380" t="s">
        <v>1369</v>
      </c>
    </row>
    <row r="381" spans="1:15" x14ac:dyDescent="0.25">
      <c r="A381" t="s">
        <v>1370</v>
      </c>
      <c r="B381" s="1">
        <v>30</v>
      </c>
      <c r="C381" s="1">
        <v>28</v>
      </c>
      <c r="D381" s="1" t="s">
        <v>10690</v>
      </c>
      <c r="E381" s="1">
        <v>2</v>
      </c>
      <c r="F381" s="1">
        <v>0</v>
      </c>
      <c r="G381" t="s">
        <v>16</v>
      </c>
      <c r="H381" t="s">
        <v>17</v>
      </c>
      <c r="I381">
        <v>3028022</v>
      </c>
      <c r="K381">
        <v>570791299</v>
      </c>
      <c r="L381" t="s">
        <v>1371</v>
      </c>
      <c r="M381" t="s">
        <v>1370</v>
      </c>
      <c r="N381" t="s">
        <v>1372</v>
      </c>
      <c r="O381" t="s">
        <v>645</v>
      </c>
    </row>
    <row r="382" spans="1:15" x14ac:dyDescent="0.25">
      <c r="A382" t="s">
        <v>1373</v>
      </c>
      <c r="B382" s="1">
        <v>22</v>
      </c>
      <c r="C382" s="1">
        <v>12</v>
      </c>
      <c r="D382" s="1" t="s">
        <v>10690</v>
      </c>
      <c r="E382" s="1">
        <v>2</v>
      </c>
      <c r="F382" s="1">
        <v>0</v>
      </c>
      <c r="G382" t="s">
        <v>16</v>
      </c>
      <c r="H382" t="s">
        <v>17</v>
      </c>
      <c r="I382">
        <v>2212022</v>
      </c>
      <c r="K382">
        <v>534902</v>
      </c>
      <c r="L382" t="s">
        <v>1374</v>
      </c>
      <c r="M382" t="s">
        <v>1373</v>
      </c>
      <c r="N382" t="s">
        <v>1375</v>
      </c>
      <c r="O382" t="s">
        <v>1376</v>
      </c>
    </row>
    <row r="383" spans="1:15" x14ac:dyDescent="0.25">
      <c r="A383" t="s">
        <v>1377</v>
      </c>
      <c r="B383" s="1">
        <v>32</v>
      </c>
      <c r="C383" s="1">
        <v>13</v>
      </c>
      <c r="D383" s="1" t="s">
        <v>10695</v>
      </c>
      <c r="E383" s="1">
        <v>1</v>
      </c>
      <c r="F383" s="1">
        <v>0</v>
      </c>
      <c r="G383" t="s">
        <v>16</v>
      </c>
      <c r="H383" t="s">
        <v>46</v>
      </c>
      <c r="I383">
        <v>3213011</v>
      </c>
      <c r="K383">
        <v>330920937</v>
      </c>
      <c r="L383" t="s">
        <v>1378</v>
      </c>
      <c r="M383" t="s">
        <v>1377</v>
      </c>
      <c r="N383" t="s">
        <v>1379</v>
      </c>
      <c r="O383" t="s">
        <v>1380</v>
      </c>
    </row>
    <row r="384" spans="1:15" x14ac:dyDescent="0.25">
      <c r="A384" t="s">
        <v>1377</v>
      </c>
      <c r="B384" s="1">
        <v>32</v>
      </c>
      <c r="C384" s="1">
        <v>13</v>
      </c>
      <c r="D384" s="1" t="s">
        <v>10696</v>
      </c>
      <c r="E384" s="1">
        <v>2</v>
      </c>
      <c r="F384" s="1">
        <v>0</v>
      </c>
      <c r="G384" t="s">
        <v>16</v>
      </c>
      <c r="H384" t="s">
        <v>17</v>
      </c>
      <c r="I384">
        <v>3213032</v>
      </c>
      <c r="K384">
        <v>330920914</v>
      </c>
      <c r="L384" t="s">
        <v>1381</v>
      </c>
      <c r="M384" t="s">
        <v>1377</v>
      </c>
      <c r="N384" t="s">
        <v>1379</v>
      </c>
      <c r="O384" t="s">
        <v>1382</v>
      </c>
    </row>
    <row r="385" spans="1:15" x14ac:dyDescent="0.25">
      <c r="A385" t="s">
        <v>1383</v>
      </c>
      <c r="B385" s="1">
        <v>10</v>
      </c>
      <c r="C385" s="1" t="s">
        <v>10691</v>
      </c>
      <c r="D385" s="1" t="s">
        <v>10690</v>
      </c>
      <c r="E385" s="1">
        <v>2</v>
      </c>
      <c r="F385" s="1">
        <v>0</v>
      </c>
      <c r="G385" t="s">
        <v>16</v>
      </c>
      <c r="H385" t="s">
        <v>17</v>
      </c>
      <c r="I385">
        <v>1004022</v>
      </c>
      <c r="K385">
        <v>611015885</v>
      </c>
      <c r="L385" t="s">
        <v>1384</v>
      </c>
      <c r="M385" t="s">
        <v>1383</v>
      </c>
      <c r="N385" t="s">
        <v>1385</v>
      </c>
      <c r="O385" t="s">
        <v>1386</v>
      </c>
    </row>
    <row r="386" spans="1:15" x14ac:dyDescent="0.25">
      <c r="A386" t="s">
        <v>1387</v>
      </c>
      <c r="B386" s="1" t="s">
        <v>10693</v>
      </c>
      <c r="C386" s="1" t="s">
        <v>10690</v>
      </c>
      <c r="D386" s="1" t="s">
        <v>10691</v>
      </c>
      <c r="E386" s="1">
        <v>2</v>
      </c>
      <c r="F386" s="1">
        <v>0</v>
      </c>
      <c r="G386" t="s">
        <v>16</v>
      </c>
      <c r="H386" t="s">
        <v>17</v>
      </c>
      <c r="I386">
        <v>802042</v>
      </c>
      <c r="K386">
        <v>539383</v>
      </c>
      <c r="L386" t="s">
        <v>1390</v>
      </c>
      <c r="M386" t="s">
        <v>1387</v>
      </c>
      <c r="N386" t="s">
        <v>1391</v>
      </c>
      <c r="O386" t="s">
        <v>1392</v>
      </c>
    </row>
    <row r="387" spans="1:15" x14ac:dyDescent="0.25">
      <c r="A387" t="s">
        <v>1387</v>
      </c>
      <c r="B387" s="1">
        <v>30</v>
      </c>
      <c r="C387" s="1" t="s">
        <v>10699</v>
      </c>
      <c r="D387" s="1" t="s">
        <v>10691</v>
      </c>
      <c r="E387" s="1">
        <v>3</v>
      </c>
      <c r="F387" s="1">
        <v>0</v>
      </c>
      <c r="G387" t="s">
        <v>16</v>
      </c>
      <c r="H387" t="s">
        <v>50</v>
      </c>
      <c r="I387">
        <v>3009043</v>
      </c>
      <c r="K387">
        <v>311019071</v>
      </c>
      <c r="M387" t="s">
        <v>1387</v>
      </c>
      <c r="N387" t="s">
        <v>1388</v>
      </c>
      <c r="O387" t="s">
        <v>1389</v>
      </c>
    </row>
    <row r="388" spans="1:15" x14ac:dyDescent="0.25">
      <c r="A388" t="s">
        <v>1393</v>
      </c>
      <c r="B388" s="1" t="s">
        <v>10691</v>
      </c>
      <c r="C388" s="1" t="s">
        <v>10699</v>
      </c>
      <c r="D388" s="1" t="s">
        <v>10695</v>
      </c>
      <c r="E388" s="1">
        <v>2</v>
      </c>
      <c r="F388" s="1">
        <v>0</v>
      </c>
      <c r="G388" t="s">
        <v>16</v>
      </c>
      <c r="H388" t="s">
        <v>17</v>
      </c>
      <c r="I388">
        <v>409012</v>
      </c>
      <c r="K388">
        <v>92350820</v>
      </c>
      <c r="M388" t="s">
        <v>1393</v>
      </c>
      <c r="N388" t="s">
        <v>1394</v>
      </c>
      <c r="O388" t="s">
        <v>1395</v>
      </c>
    </row>
    <row r="389" spans="1:15" x14ac:dyDescent="0.25">
      <c r="A389" t="s">
        <v>1393</v>
      </c>
      <c r="B389" s="1">
        <v>16</v>
      </c>
      <c r="C389" s="1" t="s">
        <v>10699</v>
      </c>
      <c r="D389" s="1" t="s">
        <v>10690</v>
      </c>
      <c r="E389" s="1">
        <v>2</v>
      </c>
      <c r="F389" s="1">
        <v>0</v>
      </c>
      <c r="G389" t="s">
        <v>16</v>
      </c>
      <c r="H389" t="s">
        <v>17</v>
      </c>
      <c r="I389">
        <v>1609022</v>
      </c>
      <c r="K389">
        <v>531413047</v>
      </c>
      <c r="L389" t="s">
        <v>1396</v>
      </c>
      <c r="M389" t="s">
        <v>1393</v>
      </c>
      <c r="N389" t="s">
        <v>1397</v>
      </c>
      <c r="O389" t="s">
        <v>1398</v>
      </c>
    </row>
    <row r="390" spans="1:15" x14ac:dyDescent="0.25">
      <c r="A390" t="s">
        <v>1399</v>
      </c>
      <c r="B390" s="1">
        <v>20</v>
      </c>
      <c r="C390" s="1">
        <v>11</v>
      </c>
      <c r="D390" s="1" t="s">
        <v>10695</v>
      </c>
      <c r="E390" s="1">
        <v>3</v>
      </c>
      <c r="F390" s="1">
        <v>0</v>
      </c>
      <c r="G390" t="s">
        <v>16</v>
      </c>
      <c r="H390" t="s">
        <v>50</v>
      </c>
      <c r="I390">
        <v>2011013</v>
      </c>
      <c r="K390">
        <v>50659042</v>
      </c>
      <c r="L390" t="s">
        <v>1400</v>
      </c>
      <c r="M390" t="s">
        <v>1399</v>
      </c>
      <c r="N390" t="s">
        <v>1401</v>
      </c>
      <c r="O390" t="s">
        <v>1402</v>
      </c>
    </row>
    <row r="391" spans="1:15" x14ac:dyDescent="0.25">
      <c r="A391" t="s">
        <v>1403</v>
      </c>
      <c r="B391" s="1" t="s">
        <v>10691</v>
      </c>
      <c r="C391" s="1" t="s">
        <v>10698</v>
      </c>
      <c r="D391" s="1" t="s">
        <v>10690</v>
      </c>
      <c r="E391" s="1">
        <v>2</v>
      </c>
      <c r="F391" s="1">
        <v>0</v>
      </c>
      <c r="G391" t="s">
        <v>16</v>
      </c>
      <c r="H391" t="s">
        <v>17</v>
      </c>
      <c r="I391">
        <v>407022</v>
      </c>
      <c r="K391">
        <v>92350731</v>
      </c>
      <c r="L391" t="s">
        <v>1404</v>
      </c>
      <c r="M391" t="s">
        <v>1403</v>
      </c>
      <c r="N391" t="s">
        <v>1405</v>
      </c>
      <c r="O391" t="s">
        <v>1406</v>
      </c>
    </row>
    <row r="392" spans="1:15" x14ac:dyDescent="0.25">
      <c r="A392" t="s">
        <v>1407</v>
      </c>
      <c r="B392" s="1" t="s">
        <v>10691</v>
      </c>
      <c r="C392" s="1" t="s">
        <v>10696</v>
      </c>
      <c r="D392" s="1" t="s">
        <v>10690</v>
      </c>
      <c r="E392" s="1">
        <v>2</v>
      </c>
      <c r="F392" s="1">
        <v>0</v>
      </c>
      <c r="G392" t="s">
        <v>16</v>
      </c>
      <c r="H392" t="s">
        <v>17</v>
      </c>
      <c r="I392">
        <v>403022</v>
      </c>
      <c r="K392">
        <v>92350642</v>
      </c>
      <c r="L392" t="s">
        <v>1408</v>
      </c>
      <c r="M392" t="s">
        <v>1407</v>
      </c>
      <c r="N392" t="s">
        <v>1409</v>
      </c>
      <c r="O392" t="s">
        <v>1410</v>
      </c>
    </row>
    <row r="393" spans="1:15" x14ac:dyDescent="0.25">
      <c r="A393" t="s">
        <v>1411</v>
      </c>
      <c r="B393" s="1">
        <v>24</v>
      </c>
      <c r="C393" s="1">
        <v>65</v>
      </c>
      <c r="D393" s="1" t="s">
        <v>10694</v>
      </c>
      <c r="E393" s="1">
        <v>0</v>
      </c>
      <c r="F393" s="1">
        <v>2</v>
      </c>
      <c r="G393" t="s">
        <v>264</v>
      </c>
      <c r="I393">
        <v>2465000</v>
      </c>
      <c r="K393">
        <v>276255312</v>
      </c>
      <c r="L393" t="s">
        <v>1412</v>
      </c>
      <c r="M393" t="s">
        <v>1413</v>
      </c>
      <c r="N393" t="s">
        <v>1414</v>
      </c>
      <c r="O393" t="s">
        <v>1415</v>
      </c>
    </row>
    <row r="394" spans="1:15" x14ac:dyDescent="0.25">
      <c r="A394" t="s">
        <v>1416</v>
      </c>
      <c r="B394" s="1">
        <v>12</v>
      </c>
      <c r="C394" s="1" t="s">
        <v>10691</v>
      </c>
      <c r="D394" s="1" t="s">
        <v>10690</v>
      </c>
      <c r="E394" s="1">
        <v>3</v>
      </c>
      <c r="F394" s="1">
        <v>0</v>
      </c>
      <c r="G394" t="s">
        <v>16</v>
      </c>
      <c r="H394" t="s">
        <v>50</v>
      </c>
      <c r="I394">
        <v>1204023</v>
      </c>
      <c r="K394">
        <v>851661145</v>
      </c>
      <c r="L394" t="s">
        <v>1417</v>
      </c>
      <c r="M394" t="s">
        <v>1416</v>
      </c>
      <c r="N394" t="s">
        <v>1418</v>
      </c>
      <c r="O394" t="s">
        <v>1419</v>
      </c>
    </row>
    <row r="395" spans="1:15" x14ac:dyDescent="0.25">
      <c r="A395" t="s">
        <v>1420</v>
      </c>
      <c r="B395" s="1">
        <v>24</v>
      </c>
      <c r="C395" s="1" t="s">
        <v>10691</v>
      </c>
      <c r="D395" s="1" t="s">
        <v>10690</v>
      </c>
      <c r="E395" s="1">
        <v>2</v>
      </c>
      <c r="F395" s="1">
        <v>0</v>
      </c>
      <c r="G395" t="s">
        <v>16</v>
      </c>
      <c r="H395" t="s">
        <v>17</v>
      </c>
      <c r="I395">
        <v>2404022</v>
      </c>
      <c r="K395">
        <v>151397902</v>
      </c>
      <c r="L395" t="s">
        <v>1421</v>
      </c>
      <c r="M395" t="s">
        <v>1420</v>
      </c>
      <c r="N395" t="s">
        <v>1422</v>
      </c>
      <c r="O395" t="s">
        <v>1423</v>
      </c>
    </row>
    <row r="396" spans="1:15" x14ac:dyDescent="0.25">
      <c r="A396" t="s">
        <v>1424</v>
      </c>
      <c r="B396" s="1">
        <v>10</v>
      </c>
      <c r="C396" s="1" t="s">
        <v>10690</v>
      </c>
      <c r="D396" s="1" t="s">
        <v>10696</v>
      </c>
      <c r="E396" s="1">
        <v>2</v>
      </c>
      <c r="F396" s="1">
        <v>0</v>
      </c>
      <c r="G396" t="s">
        <v>16</v>
      </c>
      <c r="H396" t="s">
        <v>17</v>
      </c>
      <c r="I396">
        <v>1002032</v>
      </c>
      <c r="K396">
        <v>611015891</v>
      </c>
      <c r="L396" t="s">
        <v>1425</v>
      </c>
      <c r="M396" t="s">
        <v>1424</v>
      </c>
      <c r="N396" t="s">
        <v>1426</v>
      </c>
      <c r="O396" t="s">
        <v>1427</v>
      </c>
    </row>
    <row r="397" spans="1:15" x14ac:dyDescent="0.25">
      <c r="A397" t="s">
        <v>1428</v>
      </c>
      <c r="B397" s="1">
        <v>12</v>
      </c>
      <c r="C397" s="1" t="s">
        <v>10691</v>
      </c>
      <c r="D397" s="1" t="s">
        <v>10694</v>
      </c>
      <c r="E397" s="1">
        <v>0</v>
      </c>
      <c r="F397" s="1">
        <v>1</v>
      </c>
      <c r="G397" t="s">
        <v>32</v>
      </c>
      <c r="I397">
        <v>1204000</v>
      </c>
      <c r="K397">
        <v>851660418</v>
      </c>
      <c r="M397" t="s">
        <v>1416</v>
      </c>
      <c r="N397" t="s">
        <v>1418</v>
      </c>
      <c r="O397" t="s">
        <v>1429</v>
      </c>
    </row>
    <row r="398" spans="1:15" x14ac:dyDescent="0.25">
      <c r="A398" t="s">
        <v>1430</v>
      </c>
      <c r="B398" s="1">
        <v>14</v>
      </c>
      <c r="C398" s="1">
        <v>34</v>
      </c>
      <c r="D398" s="1" t="s">
        <v>10697</v>
      </c>
      <c r="E398" s="1">
        <v>2</v>
      </c>
      <c r="F398" s="1">
        <v>0</v>
      </c>
      <c r="G398" t="s">
        <v>16</v>
      </c>
      <c r="H398" t="s">
        <v>17</v>
      </c>
      <c r="I398">
        <v>1434052</v>
      </c>
      <c r="K398">
        <v>550667971</v>
      </c>
      <c r="L398" t="s">
        <v>1431</v>
      </c>
      <c r="M398" t="s">
        <v>1430</v>
      </c>
      <c r="N398" t="str">
        <f>"05-252"</f>
        <v>05-252</v>
      </c>
      <c r="O398" t="s">
        <v>1432</v>
      </c>
    </row>
    <row r="399" spans="1:15" x14ac:dyDescent="0.25">
      <c r="A399" t="s">
        <v>1433</v>
      </c>
      <c r="B399" s="1">
        <v>28</v>
      </c>
      <c r="C399" s="1">
        <v>15</v>
      </c>
      <c r="D399" s="1" t="s">
        <v>10690</v>
      </c>
      <c r="E399" s="1">
        <v>2</v>
      </c>
      <c r="F399" s="1">
        <v>0</v>
      </c>
      <c r="G399" t="s">
        <v>16</v>
      </c>
      <c r="H399" t="s">
        <v>17</v>
      </c>
      <c r="I399">
        <v>2815022</v>
      </c>
      <c r="K399">
        <v>532820</v>
      </c>
      <c r="L399" t="s">
        <v>1434</v>
      </c>
      <c r="M399" t="s">
        <v>1433</v>
      </c>
      <c r="N399" t="s">
        <v>1435</v>
      </c>
      <c r="O399" t="s">
        <v>1436</v>
      </c>
    </row>
    <row r="400" spans="1:15" x14ac:dyDescent="0.25">
      <c r="A400" t="s">
        <v>1437</v>
      </c>
      <c r="B400" s="1">
        <v>22</v>
      </c>
      <c r="C400" s="1" t="s">
        <v>10696</v>
      </c>
      <c r="D400" s="1" t="s">
        <v>10691</v>
      </c>
      <c r="E400" s="1">
        <v>3</v>
      </c>
      <c r="F400" s="1">
        <v>0</v>
      </c>
      <c r="G400" t="s">
        <v>16</v>
      </c>
      <c r="H400" t="s">
        <v>50</v>
      </c>
      <c r="I400">
        <v>2203043</v>
      </c>
      <c r="K400">
        <v>770979654</v>
      </c>
      <c r="L400" t="s">
        <v>1438</v>
      </c>
      <c r="M400" t="s">
        <v>1437</v>
      </c>
      <c r="N400" t="s">
        <v>1439</v>
      </c>
      <c r="O400" t="s">
        <v>1440</v>
      </c>
    </row>
    <row r="401" spans="1:15" x14ac:dyDescent="0.25">
      <c r="A401" t="s">
        <v>1441</v>
      </c>
      <c r="B401" s="1" t="s">
        <v>10693</v>
      </c>
      <c r="C401" s="1" t="s">
        <v>10695</v>
      </c>
      <c r="D401" s="1" t="s">
        <v>10696</v>
      </c>
      <c r="E401" s="1">
        <v>2</v>
      </c>
      <c r="F401" s="1">
        <v>0</v>
      </c>
      <c r="G401" t="s">
        <v>16</v>
      </c>
      <c r="H401" t="s">
        <v>17</v>
      </c>
      <c r="I401">
        <v>801032</v>
      </c>
      <c r="K401">
        <v>210966935</v>
      </c>
      <c r="L401" t="s">
        <v>1442</v>
      </c>
      <c r="M401" t="s">
        <v>1441</v>
      </c>
      <c r="N401" t="s">
        <v>1443</v>
      </c>
      <c r="O401" t="s">
        <v>1444</v>
      </c>
    </row>
    <row r="402" spans="1:15" x14ac:dyDescent="0.25">
      <c r="A402" t="s">
        <v>1445</v>
      </c>
      <c r="B402" s="1">
        <v>14</v>
      </c>
      <c r="C402" s="1">
        <v>12</v>
      </c>
      <c r="D402" s="1" t="s">
        <v>10697</v>
      </c>
      <c r="E402" s="1">
        <v>2</v>
      </c>
      <c r="F402" s="1">
        <v>0</v>
      </c>
      <c r="G402" t="s">
        <v>16</v>
      </c>
      <c r="H402" t="s">
        <v>17</v>
      </c>
      <c r="I402">
        <v>1412052</v>
      </c>
      <c r="K402">
        <v>711582641</v>
      </c>
      <c r="L402" t="s">
        <v>1446</v>
      </c>
      <c r="M402" t="s">
        <v>1445</v>
      </c>
      <c r="N402" t="str">
        <f>"05-311"</f>
        <v>05-311</v>
      </c>
      <c r="O402" t="s">
        <v>1447</v>
      </c>
    </row>
    <row r="403" spans="1:15" x14ac:dyDescent="0.25">
      <c r="A403" t="s">
        <v>1448</v>
      </c>
      <c r="B403" s="1">
        <v>18</v>
      </c>
      <c r="C403" s="1" t="s">
        <v>10696</v>
      </c>
      <c r="D403" s="1" t="s">
        <v>10695</v>
      </c>
      <c r="E403" s="1">
        <v>1</v>
      </c>
      <c r="F403" s="1">
        <v>0</v>
      </c>
      <c r="G403" t="s">
        <v>16</v>
      </c>
      <c r="H403" t="s">
        <v>46</v>
      </c>
      <c r="I403">
        <v>1803011</v>
      </c>
      <c r="K403">
        <v>851661205</v>
      </c>
      <c r="L403" t="s">
        <v>1449</v>
      </c>
      <c r="M403" t="s">
        <v>1448</v>
      </c>
      <c r="N403" t="s">
        <v>1450</v>
      </c>
      <c r="O403" t="s">
        <v>1451</v>
      </c>
    </row>
    <row r="404" spans="1:15" x14ac:dyDescent="0.25">
      <c r="A404" t="s">
        <v>1448</v>
      </c>
      <c r="B404" s="1">
        <v>18</v>
      </c>
      <c r="C404" s="1" t="s">
        <v>10696</v>
      </c>
      <c r="D404" s="1" t="s">
        <v>10691</v>
      </c>
      <c r="E404" s="1">
        <v>2</v>
      </c>
      <c r="F404" s="1">
        <v>0</v>
      </c>
      <c r="G404" t="s">
        <v>16</v>
      </c>
      <c r="H404" t="s">
        <v>17</v>
      </c>
      <c r="I404">
        <v>1803042</v>
      </c>
      <c r="K404">
        <v>851661056</v>
      </c>
      <c r="L404" t="s">
        <v>1452</v>
      </c>
      <c r="M404" t="s">
        <v>1448</v>
      </c>
      <c r="N404" t="s">
        <v>1450</v>
      </c>
      <c r="O404" t="s">
        <v>1453</v>
      </c>
    </row>
    <row r="405" spans="1:15" x14ac:dyDescent="0.25">
      <c r="A405" t="s">
        <v>1454</v>
      </c>
      <c r="B405" s="1">
        <v>18</v>
      </c>
      <c r="C405" s="1" t="s">
        <v>10696</v>
      </c>
      <c r="D405" s="1" t="s">
        <v>10694</v>
      </c>
      <c r="E405" s="1">
        <v>0</v>
      </c>
      <c r="F405" s="1">
        <v>1</v>
      </c>
      <c r="G405" t="s">
        <v>32</v>
      </c>
      <c r="I405">
        <v>1803000</v>
      </c>
      <c r="K405">
        <v>851660536</v>
      </c>
      <c r="L405" t="s">
        <v>1455</v>
      </c>
      <c r="M405" t="s">
        <v>1448</v>
      </c>
      <c r="N405" t="s">
        <v>1450</v>
      </c>
      <c r="O405" t="s">
        <v>1456</v>
      </c>
    </row>
    <row r="406" spans="1:15" x14ac:dyDescent="0.25">
      <c r="A406" t="s">
        <v>1457</v>
      </c>
      <c r="B406" s="1" t="s">
        <v>10692</v>
      </c>
      <c r="C406" s="1">
        <v>16</v>
      </c>
      <c r="D406" s="1" t="s">
        <v>10695</v>
      </c>
      <c r="E406" s="1">
        <v>1</v>
      </c>
      <c r="F406" s="1">
        <v>0</v>
      </c>
      <c r="G406" t="s">
        <v>16</v>
      </c>
      <c r="H406" t="s">
        <v>46</v>
      </c>
      <c r="I406">
        <v>616011</v>
      </c>
      <c r="K406">
        <v>431019419</v>
      </c>
      <c r="L406" t="s">
        <v>1458</v>
      </c>
      <c r="M406" t="s">
        <v>1457</v>
      </c>
      <c r="N406" t="str">
        <f>"08-530"</f>
        <v>08-530</v>
      </c>
      <c r="O406" t="s">
        <v>544</v>
      </c>
    </row>
    <row r="407" spans="1:15" x14ac:dyDescent="0.25">
      <c r="A407" t="s">
        <v>1459</v>
      </c>
      <c r="B407" s="1">
        <v>22</v>
      </c>
      <c r="C407" s="1">
        <v>12</v>
      </c>
      <c r="D407" s="1" t="s">
        <v>10696</v>
      </c>
      <c r="E407" s="1">
        <v>2</v>
      </c>
      <c r="F407" s="1">
        <v>0</v>
      </c>
      <c r="G407" t="s">
        <v>16</v>
      </c>
      <c r="H407" t="s">
        <v>17</v>
      </c>
      <c r="I407">
        <v>2212032</v>
      </c>
      <c r="K407">
        <v>770979803</v>
      </c>
      <c r="L407" t="s">
        <v>1460</v>
      </c>
      <c r="M407" t="s">
        <v>1459</v>
      </c>
      <c r="N407" t="s">
        <v>1461</v>
      </c>
      <c r="O407" t="s">
        <v>1462</v>
      </c>
    </row>
    <row r="408" spans="1:15" x14ac:dyDescent="0.25">
      <c r="A408" t="s">
        <v>1463</v>
      </c>
      <c r="B408" s="1">
        <v>32</v>
      </c>
      <c r="C408" s="1">
        <v>10</v>
      </c>
      <c r="D408" s="1" t="s">
        <v>10696</v>
      </c>
      <c r="E408" s="1">
        <v>3</v>
      </c>
      <c r="F408" s="1">
        <v>0</v>
      </c>
      <c r="G408" t="s">
        <v>16</v>
      </c>
      <c r="H408" t="s">
        <v>50</v>
      </c>
      <c r="I408">
        <v>3210033</v>
      </c>
      <c r="K408">
        <v>210966993</v>
      </c>
      <c r="L408" t="s">
        <v>1467</v>
      </c>
      <c r="M408" t="s">
        <v>1463</v>
      </c>
      <c r="N408" t="s">
        <v>1468</v>
      </c>
      <c r="O408" t="s">
        <v>1469</v>
      </c>
    </row>
    <row r="409" spans="1:15" x14ac:dyDescent="0.25">
      <c r="A409" t="s">
        <v>1463</v>
      </c>
      <c r="B409" s="1">
        <v>12</v>
      </c>
      <c r="C409" s="1" t="s">
        <v>10690</v>
      </c>
      <c r="D409" s="1" t="s">
        <v>10691</v>
      </c>
      <c r="E409" s="1">
        <v>2</v>
      </c>
      <c r="F409" s="1">
        <v>0</v>
      </c>
      <c r="G409" t="s">
        <v>16</v>
      </c>
      <c r="H409" t="s">
        <v>17</v>
      </c>
      <c r="I409">
        <v>1202042</v>
      </c>
      <c r="K409">
        <v>851660708</v>
      </c>
      <c r="L409" t="s">
        <v>1464</v>
      </c>
      <c r="M409" t="s">
        <v>1463</v>
      </c>
      <c r="N409" t="s">
        <v>1465</v>
      </c>
      <c r="O409" t="s">
        <v>1466</v>
      </c>
    </row>
    <row r="410" spans="1:15" x14ac:dyDescent="0.25">
      <c r="A410" t="s">
        <v>1470</v>
      </c>
      <c r="B410" s="1" t="s">
        <v>10692</v>
      </c>
      <c r="C410" s="1">
        <v>13</v>
      </c>
      <c r="D410" s="1" t="s">
        <v>10695</v>
      </c>
      <c r="E410" s="1">
        <v>2</v>
      </c>
      <c r="F410" s="1">
        <v>0</v>
      </c>
      <c r="G410" t="s">
        <v>16</v>
      </c>
      <c r="H410" t="s">
        <v>17</v>
      </c>
      <c r="I410">
        <v>613012</v>
      </c>
      <c r="K410">
        <v>30237492</v>
      </c>
      <c r="M410" t="s">
        <v>1470</v>
      </c>
      <c r="N410" t="s">
        <v>1471</v>
      </c>
      <c r="O410" t="s">
        <v>1472</v>
      </c>
    </row>
    <row r="411" spans="1:15" x14ac:dyDescent="0.25">
      <c r="A411" t="s">
        <v>1473</v>
      </c>
      <c r="B411" s="1" t="s">
        <v>10691</v>
      </c>
      <c r="C411" s="1">
        <v>17</v>
      </c>
      <c r="D411" s="1" t="s">
        <v>10690</v>
      </c>
      <c r="E411" s="1">
        <v>2</v>
      </c>
      <c r="F411" s="1">
        <v>0</v>
      </c>
      <c r="G411" t="s">
        <v>16</v>
      </c>
      <c r="H411" t="s">
        <v>17</v>
      </c>
      <c r="I411">
        <v>417022</v>
      </c>
      <c r="K411">
        <v>871118796</v>
      </c>
      <c r="L411" t="s">
        <v>1474</v>
      </c>
      <c r="M411" t="s">
        <v>1473</v>
      </c>
      <c r="N411" t="s">
        <v>1475</v>
      </c>
      <c r="O411" t="s">
        <v>1476</v>
      </c>
    </row>
    <row r="412" spans="1:15" x14ac:dyDescent="0.25">
      <c r="A412" t="s">
        <v>1477</v>
      </c>
      <c r="B412" s="1">
        <v>18</v>
      </c>
      <c r="C412" s="1" t="s">
        <v>10697</v>
      </c>
      <c r="D412" s="1" t="s">
        <v>10696</v>
      </c>
      <c r="E412" s="1">
        <v>2</v>
      </c>
      <c r="F412" s="1">
        <v>0</v>
      </c>
      <c r="G412" t="s">
        <v>16</v>
      </c>
      <c r="H412" t="s">
        <v>17</v>
      </c>
      <c r="I412">
        <v>1805032</v>
      </c>
      <c r="K412">
        <v>538751</v>
      </c>
      <c r="L412" t="s">
        <v>1481</v>
      </c>
      <c r="M412" t="s">
        <v>1477</v>
      </c>
      <c r="N412" t="s">
        <v>1482</v>
      </c>
      <c r="O412" t="s">
        <v>1483</v>
      </c>
    </row>
    <row r="413" spans="1:15" x14ac:dyDescent="0.25">
      <c r="A413" t="s">
        <v>1477</v>
      </c>
      <c r="B413" s="1">
        <v>24</v>
      </c>
      <c r="C413" s="1" t="s">
        <v>10696</v>
      </c>
      <c r="D413" s="1" t="s">
        <v>10692</v>
      </c>
      <c r="E413" s="1">
        <v>2</v>
      </c>
      <c r="F413" s="1">
        <v>0</v>
      </c>
      <c r="G413" t="s">
        <v>16</v>
      </c>
      <c r="H413" t="s">
        <v>17</v>
      </c>
      <c r="I413">
        <v>2403062</v>
      </c>
      <c r="K413">
        <v>72182404</v>
      </c>
      <c r="L413" t="s">
        <v>1478</v>
      </c>
      <c r="M413" t="s">
        <v>1477</v>
      </c>
      <c r="N413" t="s">
        <v>1479</v>
      </c>
      <c r="O413" t="s">
        <v>1480</v>
      </c>
    </row>
    <row r="414" spans="1:15" x14ac:dyDescent="0.25">
      <c r="A414" t="s">
        <v>1484</v>
      </c>
      <c r="B414" s="1" t="s">
        <v>10690</v>
      </c>
      <c r="C414" s="1">
        <v>23</v>
      </c>
      <c r="D414" s="1" t="s">
        <v>10690</v>
      </c>
      <c r="E414" s="1">
        <v>2</v>
      </c>
      <c r="F414" s="1">
        <v>0</v>
      </c>
      <c r="G414" t="s">
        <v>16</v>
      </c>
      <c r="H414" t="s">
        <v>17</v>
      </c>
      <c r="I414">
        <v>223022</v>
      </c>
      <c r="K414">
        <v>931935017</v>
      </c>
      <c r="L414" t="s">
        <v>1485</v>
      </c>
      <c r="M414" t="s">
        <v>1486</v>
      </c>
      <c r="N414" t="s">
        <v>1487</v>
      </c>
      <c r="O414" t="s">
        <v>708</v>
      </c>
    </row>
    <row r="415" spans="1:15" x14ac:dyDescent="0.25">
      <c r="A415" t="s">
        <v>1488</v>
      </c>
      <c r="B415" s="1">
        <v>14</v>
      </c>
      <c r="C415" s="1">
        <v>35</v>
      </c>
      <c r="D415" s="1" t="s">
        <v>10690</v>
      </c>
      <c r="E415" s="1">
        <v>2</v>
      </c>
      <c r="F415" s="1">
        <v>0</v>
      </c>
      <c r="G415" t="s">
        <v>16</v>
      </c>
      <c r="H415" t="s">
        <v>17</v>
      </c>
      <c r="I415">
        <v>1435022</v>
      </c>
      <c r="K415">
        <v>550668114</v>
      </c>
      <c r="L415" t="s">
        <v>1489</v>
      </c>
      <c r="M415" t="s">
        <v>1488</v>
      </c>
      <c r="N415" t="str">
        <f>"07-210"</f>
        <v>07-210</v>
      </c>
      <c r="O415" t="s">
        <v>1490</v>
      </c>
    </row>
    <row r="416" spans="1:15" x14ac:dyDescent="0.25">
      <c r="A416" t="s">
        <v>1491</v>
      </c>
      <c r="B416" s="1">
        <v>10</v>
      </c>
      <c r="C416" s="1" t="s">
        <v>10693</v>
      </c>
      <c r="D416" s="1" t="s">
        <v>10696</v>
      </c>
      <c r="E416" s="1">
        <v>2</v>
      </c>
      <c r="F416" s="1">
        <v>0</v>
      </c>
      <c r="G416" t="s">
        <v>16</v>
      </c>
      <c r="H416" t="s">
        <v>17</v>
      </c>
      <c r="I416">
        <v>1008032</v>
      </c>
      <c r="K416">
        <v>590647960</v>
      </c>
      <c r="L416" t="s">
        <v>1492</v>
      </c>
      <c r="M416" t="s">
        <v>1491</v>
      </c>
      <c r="N416" t="s">
        <v>1493</v>
      </c>
      <c r="O416" t="s">
        <v>1494</v>
      </c>
    </row>
    <row r="417" spans="1:15" x14ac:dyDescent="0.25">
      <c r="A417" t="s">
        <v>1495</v>
      </c>
      <c r="B417" s="1">
        <v>10</v>
      </c>
      <c r="C417" s="1">
        <v>21</v>
      </c>
      <c r="D417" s="1" t="s">
        <v>10696</v>
      </c>
      <c r="E417" s="1">
        <v>2</v>
      </c>
      <c r="F417" s="1">
        <v>0</v>
      </c>
      <c r="G417" t="s">
        <v>16</v>
      </c>
      <c r="H417" t="s">
        <v>17</v>
      </c>
      <c r="I417">
        <v>1021032</v>
      </c>
      <c r="K417">
        <v>750148213</v>
      </c>
      <c r="L417" t="s">
        <v>1496</v>
      </c>
      <c r="M417" t="s">
        <v>1495</v>
      </c>
      <c r="N417" t="s">
        <v>1497</v>
      </c>
      <c r="O417" t="s">
        <v>1498</v>
      </c>
    </row>
    <row r="418" spans="1:15" x14ac:dyDescent="0.25">
      <c r="A418" t="s">
        <v>1499</v>
      </c>
      <c r="B418" s="1">
        <v>12</v>
      </c>
      <c r="C418" s="1" t="s">
        <v>10699</v>
      </c>
      <c r="D418" s="1" t="s">
        <v>10695</v>
      </c>
      <c r="E418" s="1">
        <v>3</v>
      </c>
      <c r="F418" s="1">
        <v>0</v>
      </c>
      <c r="G418" t="s">
        <v>16</v>
      </c>
      <c r="H418" t="s">
        <v>50</v>
      </c>
      <c r="I418">
        <v>1209013</v>
      </c>
      <c r="K418">
        <v>351555424</v>
      </c>
      <c r="L418" t="s">
        <v>1500</v>
      </c>
      <c r="M418" t="s">
        <v>1501</v>
      </c>
      <c r="N418" t="s">
        <v>1502</v>
      </c>
      <c r="O418" t="s">
        <v>1503</v>
      </c>
    </row>
    <row r="419" spans="1:15" x14ac:dyDescent="0.25">
      <c r="A419" t="s">
        <v>1504</v>
      </c>
      <c r="B419" s="1" t="s">
        <v>10693</v>
      </c>
      <c r="C419" s="1" t="s">
        <v>10692</v>
      </c>
      <c r="D419" s="1" t="s">
        <v>10695</v>
      </c>
      <c r="E419" s="1">
        <v>3</v>
      </c>
      <c r="F419" s="1">
        <v>0</v>
      </c>
      <c r="G419" t="s">
        <v>16</v>
      </c>
      <c r="H419" t="s">
        <v>50</v>
      </c>
      <c r="I419">
        <v>806013</v>
      </c>
      <c r="K419">
        <v>210966770</v>
      </c>
      <c r="L419" t="s">
        <v>1505</v>
      </c>
      <c r="M419" t="s">
        <v>1504</v>
      </c>
      <c r="N419" t="s">
        <v>1506</v>
      </c>
      <c r="O419" t="s">
        <v>1507</v>
      </c>
    </row>
    <row r="420" spans="1:15" x14ac:dyDescent="0.25">
      <c r="A420" t="s">
        <v>1508</v>
      </c>
      <c r="B420" s="1">
        <v>32</v>
      </c>
      <c r="C420" s="1">
        <v>18</v>
      </c>
      <c r="D420" s="1" t="s">
        <v>10695</v>
      </c>
      <c r="E420" s="1">
        <v>3</v>
      </c>
      <c r="F420" s="1">
        <v>0</v>
      </c>
      <c r="G420" t="s">
        <v>16</v>
      </c>
      <c r="H420" t="s">
        <v>50</v>
      </c>
      <c r="I420">
        <v>3218013</v>
      </c>
      <c r="K420">
        <v>811684315</v>
      </c>
      <c r="L420" t="s">
        <v>1512</v>
      </c>
      <c r="M420" t="s">
        <v>1508</v>
      </c>
      <c r="N420" t="s">
        <v>1513</v>
      </c>
      <c r="O420" t="s">
        <v>333</v>
      </c>
    </row>
    <row r="421" spans="1:15" x14ac:dyDescent="0.25">
      <c r="A421" t="s">
        <v>1508</v>
      </c>
      <c r="B421" s="1">
        <v>12</v>
      </c>
      <c r="C421" s="1" t="s">
        <v>10698</v>
      </c>
      <c r="D421" s="1" t="s">
        <v>10696</v>
      </c>
      <c r="E421" s="1">
        <v>2</v>
      </c>
      <c r="F421" s="1">
        <v>0</v>
      </c>
      <c r="G421" t="s">
        <v>16</v>
      </c>
      <c r="H421" t="s">
        <v>17</v>
      </c>
      <c r="I421">
        <v>1207032</v>
      </c>
      <c r="K421">
        <v>491892185</v>
      </c>
      <c r="L421" t="s">
        <v>1514</v>
      </c>
      <c r="M421" t="s">
        <v>1508</v>
      </c>
      <c r="N421" t="s">
        <v>1515</v>
      </c>
      <c r="O421" t="s">
        <v>1516</v>
      </c>
    </row>
    <row r="422" spans="1:15" x14ac:dyDescent="0.25">
      <c r="A422" t="s">
        <v>1508</v>
      </c>
      <c r="B422" s="1">
        <v>30</v>
      </c>
      <c r="C422" s="1">
        <v>27</v>
      </c>
      <c r="D422" s="1" t="s">
        <v>10696</v>
      </c>
      <c r="E422" s="1">
        <v>3</v>
      </c>
      <c r="F422" s="1">
        <v>0</v>
      </c>
      <c r="G422" t="s">
        <v>16</v>
      </c>
      <c r="H422" t="s">
        <v>50</v>
      </c>
      <c r="I422">
        <v>3027033</v>
      </c>
      <c r="K422">
        <v>311019438</v>
      </c>
      <c r="L422" t="s">
        <v>1509</v>
      </c>
      <c r="M422" t="s">
        <v>1508</v>
      </c>
      <c r="N422" t="s">
        <v>1510</v>
      </c>
      <c r="O422" t="s">
        <v>1511</v>
      </c>
    </row>
    <row r="423" spans="1:15" x14ac:dyDescent="0.25">
      <c r="A423" t="s">
        <v>1517</v>
      </c>
      <c r="B423" s="1">
        <v>32</v>
      </c>
      <c r="C423" s="1">
        <v>11</v>
      </c>
      <c r="D423" s="1" t="s">
        <v>10695</v>
      </c>
      <c r="E423" s="1">
        <v>2</v>
      </c>
      <c r="F423" s="1">
        <v>0</v>
      </c>
      <c r="G423" t="s">
        <v>16</v>
      </c>
      <c r="H423" t="s">
        <v>17</v>
      </c>
      <c r="I423">
        <v>3211012</v>
      </c>
      <c r="K423">
        <v>811685496</v>
      </c>
      <c r="L423" t="s">
        <v>1518</v>
      </c>
      <c r="M423" t="s">
        <v>1519</v>
      </c>
      <c r="N423" t="s">
        <v>1520</v>
      </c>
      <c r="O423" t="s">
        <v>1521</v>
      </c>
    </row>
    <row r="424" spans="1:15" x14ac:dyDescent="0.25">
      <c r="A424" t="s">
        <v>1522</v>
      </c>
      <c r="B424" s="1" t="s">
        <v>10691</v>
      </c>
      <c r="C424" s="1" t="s">
        <v>10696</v>
      </c>
      <c r="D424" s="1" t="s">
        <v>10696</v>
      </c>
      <c r="E424" s="1">
        <v>2</v>
      </c>
      <c r="F424" s="1">
        <v>0</v>
      </c>
      <c r="G424" t="s">
        <v>16</v>
      </c>
      <c r="H424" t="s">
        <v>17</v>
      </c>
      <c r="I424">
        <v>403032</v>
      </c>
      <c r="K424">
        <v>92350659</v>
      </c>
      <c r="L424" t="s">
        <v>1523</v>
      </c>
      <c r="M424" t="s">
        <v>1522</v>
      </c>
      <c r="N424" t="s">
        <v>1524</v>
      </c>
      <c r="O424" t="s">
        <v>1525</v>
      </c>
    </row>
    <row r="425" spans="1:15" x14ac:dyDescent="0.25">
      <c r="A425" t="s">
        <v>1526</v>
      </c>
      <c r="B425" s="1" t="s">
        <v>10691</v>
      </c>
      <c r="C425" s="1">
        <v>11</v>
      </c>
      <c r="D425" s="1" t="s">
        <v>10696</v>
      </c>
      <c r="E425" s="1">
        <v>2</v>
      </c>
      <c r="F425" s="1">
        <v>0</v>
      </c>
      <c r="G425" t="s">
        <v>16</v>
      </c>
      <c r="H425" t="s">
        <v>17</v>
      </c>
      <c r="I425">
        <v>411032</v>
      </c>
      <c r="K425">
        <v>910866643</v>
      </c>
      <c r="L425" t="s">
        <v>1528</v>
      </c>
      <c r="M425" t="s">
        <v>1526</v>
      </c>
      <c r="N425" t="s">
        <v>1529</v>
      </c>
      <c r="O425" t="s">
        <v>1191</v>
      </c>
    </row>
    <row r="426" spans="1:15" x14ac:dyDescent="0.25">
      <c r="A426" t="s">
        <v>1526</v>
      </c>
      <c r="B426" s="1">
        <v>14</v>
      </c>
      <c r="C426" s="1">
        <v>12</v>
      </c>
      <c r="D426" s="1" t="s">
        <v>10692</v>
      </c>
      <c r="E426" s="1">
        <v>2</v>
      </c>
      <c r="F426" s="1">
        <v>0</v>
      </c>
      <c r="G426" t="s">
        <v>16</v>
      </c>
      <c r="H426" t="s">
        <v>17</v>
      </c>
      <c r="I426">
        <v>1412062</v>
      </c>
      <c r="K426">
        <v>711582658</v>
      </c>
      <c r="L426" t="s">
        <v>1527</v>
      </c>
      <c r="M426" t="s">
        <v>1526</v>
      </c>
      <c r="N426" t="str">
        <f>"05-307"</f>
        <v>05-307</v>
      </c>
      <c r="O426" t="s">
        <v>207</v>
      </c>
    </row>
    <row r="427" spans="1:15" x14ac:dyDescent="0.25">
      <c r="A427" t="s">
        <v>1530</v>
      </c>
      <c r="B427" s="1">
        <v>28</v>
      </c>
      <c r="C427" s="1">
        <v>14</v>
      </c>
      <c r="D427" s="1" t="s">
        <v>10696</v>
      </c>
      <c r="E427" s="1">
        <v>3</v>
      </c>
      <c r="F427" s="1">
        <v>0</v>
      </c>
      <c r="G427" t="s">
        <v>16</v>
      </c>
      <c r="H427" t="s">
        <v>50</v>
      </c>
      <c r="I427">
        <v>2814033</v>
      </c>
      <c r="K427">
        <v>510743657</v>
      </c>
      <c r="L427" t="s">
        <v>1531</v>
      </c>
      <c r="M427" t="s">
        <v>1530</v>
      </c>
      <c r="N427" t="str">
        <f>"11-040"</f>
        <v>11-040</v>
      </c>
      <c r="O427" t="s">
        <v>1532</v>
      </c>
    </row>
    <row r="428" spans="1:15" x14ac:dyDescent="0.25">
      <c r="A428" t="s">
        <v>1533</v>
      </c>
      <c r="B428" s="1">
        <v>16</v>
      </c>
      <c r="C428" s="1" t="s">
        <v>10693</v>
      </c>
      <c r="D428" s="1" t="s">
        <v>10695</v>
      </c>
      <c r="E428" s="1">
        <v>3</v>
      </c>
      <c r="F428" s="1">
        <v>0</v>
      </c>
      <c r="G428" t="s">
        <v>16</v>
      </c>
      <c r="H428" t="s">
        <v>50</v>
      </c>
      <c r="I428">
        <v>1608013</v>
      </c>
      <c r="K428">
        <v>151398630</v>
      </c>
      <c r="L428" t="s">
        <v>1534</v>
      </c>
      <c r="M428" t="s">
        <v>1533</v>
      </c>
      <c r="N428" t="s">
        <v>1535</v>
      </c>
      <c r="O428" t="s">
        <v>855</v>
      </c>
    </row>
    <row r="429" spans="1:15" x14ac:dyDescent="0.25">
      <c r="A429" t="s">
        <v>1536</v>
      </c>
      <c r="B429" s="1" t="s">
        <v>10690</v>
      </c>
      <c r="C429" s="1">
        <v>19</v>
      </c>
      <c r="D429" s="1" t="s">
        <v>10696</v>
      </c>
      <c r="E429" s="1">
        <v>2</v>
      </c>
      <c r="F429" s="1">
        <v>0</v>
      </c>
      <c r="G429" t="s">
        <v>16</v>
      </c>
      <c r="H429" t="s">
        <v>17</v>
      </c>
      <c r="I429">
        <v>219032</v>
      </c>
      <c r="K429">
        <v>890718343</v>
      </c>
      <c r="L429" t="s">
        <v>1537</v>
      </c>
      <c r="M429" t="s">
        <v>1536</v>
      </c>
      <c r="N429" t="s">
        <v>1538</v>
      </c>
      <c r="O429" t="s">
        <v>1539</v>
      </c>
    </row>
    <row r="430" spans="1:15" x14ac:dyDescent="0.25">
      <c r="A430" t="s">
        <v>1540</v>
      </c>
      <c r="B430" s="1">
        <v>10</v>
      </c>
      <c r="C430" s="1" t="s">
        <v>10693</v>
      </c>
      <c r="D430" s="1" t="s">
        <v>10691</v>
      </c>
      <c r="E430" s="1">
        <v>2</v>
      </c>
      <c r="F430" s="1">
        <v>0</v>
      </c>
      <c r="G430" t="s">
        <v>16</v>
      </c>
      <c r="H430" t="s">
        <v>17</v>
      </c>
      <c r="I430">
        <v>1008042</v>
      </c>
      <c r="K430">
        <v>730934625</v>
      </c>
      <c r="L430" t="s">
        <v>1541</v>
      </c>
      <c r="M430" t="s">
        <v>1540</v>
      </c>
      <c r="N430" t="s">
        <v>1542</v>
      </c>
      <c r="O430" t="s">
        <v>1543</v>
      </c>
    </row>
    <row r="431" spans="1:15" x14ac:dyDescent="0.25">
      <c r="A431" t="s">
        <v>1544</v>
      </c>
      <c r="B431" s="1" t="s">
        <v>10690</v>
      </c>
      <c r="C431" s="1">
        <v>14</v>
      </c>
      <c r="D431" s="1" t="s">
        <v>10696</v>
      </c>
      <c r="E431" s="1">
        <v>2</v>
      </c>
      <c r="F431" s="1">
        <v>0</v>
      </c>
      <c r="G431" t="s">
        <v>16</v>
      </c>
      <c r="H431" t="s">
        <v>17</v>
      </c>
      <c r="I431">
        <v>214032</v>
      </c>
      <c r="K431">
        <v>931934779</v>
      </c>
      <c r="L431" t="s">
        <v>1545</v>
      </c>
      <c r="M431" t="s">
        <v>1544</v>
      </c>
      <c r="N431" t="s">
        <v>1546</v>
      </c>
      <c r="O431" t="s">
        <v>1547</v>
      </c>
    </row>
    <row r="432" spans="1:15" x14ac:dyDescent="0.25">
      <c r="A432" t="s">
        <v>1548</v>
      </c>
      <c r="B432" s="1">
        <v>10</v>
      </c>
      <c r="C432" s="1">
        <v>12</v>
      </c>
      <c r="D432" s="1" t="s">
        <v>10690</v>
      </c>
      <c r="E432" s="1">
        <v>2</v>
      </c>
      <c r="F432" s="1">
        <v>0</v>
      </c>
      <c r="G432" t="s">
        <v>16</v>
      </c>
      <c r="H432" t="s">
        <v>17</v>
      </c>
      <c r="I432">
        <v>1012022</v>
      </c>
      <c r="K432">
        <v>590647977</v>
      </c>
      <c r="L432" t="s">
        <v>1549</v>
      </c>
      <c r="M432" t="s">
        <v>1548</v>
      </c>
      <c r="N432" t="s">
        <v>1550</v>
      </c>
      <c r="O432" t="s">
        <v>1551</v>
      </c>
    </row>
    <row r="433" spans="1:15" x14ac:dyDescent="0.25">
      <c r="A433" t="s">
        <v>1552</v>
      </c>
      <c r="B433" s="1">
        <v>32</v>
      </c>
      <c r="C433" s="1">
        <v>14</v>
      </c>
      <c r="D433" s="1" t="s">
        <v>10696</v>
      </c>
      <c r="E433" s="1">
        <v>3</v>
      </c>
      <c r="F433" s="1">
        <v>0</v>
      </c>
      <c r="G433" t="s">
        <v>16</v>
      </c>
      <c r="H433" t="s">
        <v>50</v>
      </c>
      <c r="I433">
        <v>3214033</v>
      </c>
      <c r="K433">
        <v>811685674</v>
      </c>
      <c r="L433" t="s">
        <v>1553</v>
      </c>
      <c r="M433" t="s">
        <v>1552</v>
      </c>
      <c r="N433" t="s">
        <v>1554</v>
      </c>
      <c r="O433" t="s">
        <v>1555</v>
      </c>
    </row>
    <row r="434" spans="1:15" x14ac:dyDescent="0.25">
      <c r="A434" t="s">
        <v>1556</v>
      </c>
      <c r="B434" s="1">
        <v>16</v>
      </c>
      <c r="C434" s="1" t="s">
        <v>10699</v>
      </c>
      <c r="D434" s="1" t="s">
        <v>10696</v>
      </c>
      <c r="E434" s="1">
        <v>2</v>
      </c>
      <c r="F434" s="1">
        <v>0</v>
      </c>
      <c r="G434" t="s">
        <v>16</v>
      </c>
      <c r="H434" t="s">
        <v>17</v>
      </c>
      <c r="I434">
        <v>1609032</v>
      </c>
      <c r="K434">
        <v>531413060</v>
      </c>
      <c r="M434" t="s">
        <v>1557</v>
      </c>
      <c r="N434" t="s">
        <v>1558</v>
      </c>
      <c r="O434" t="s">
        <v>1559</v>
      </c>
    </row>
    <row r="435" spans="1:15" x14ac:dyDescent="0.25">
      <c r="A435" t="s">
        <v>1560</v>
      </c>
      <c r="B435" s="1">
        <v>30</v>
      </c>
      <c r="C435" s="1">
        <v>20</v>
      </c>
      <c r="D435" s="1" t="s">
        <v>10696</v>
      </c>
      <c r="E435" s="1">
        <v>3</v>
      </c>
      <c r="F435" s="1">
        <v>0</v>
      </c>
      <c r="G435" t="s">
        <v>16</v>
      </c>
      <c r="H435" t="s">
        <v>50</v>
      </c>
      <c r="I435">
        <v>3020033</v>
      </c>
      <c r="K435">
        <v>538610</v>
      </c>
      <c r="M435" t="s">
        <v>1560</v>
      </c>
      <c r="N435" t="s">
        <v>1561</v>
      </c>
      <c r="O435" t="s">
        <v>134</v>
      </c>
    </row>
    <row r="436" spans="1:15" x14ac:dyDescent="0.25">
      <c r="A436" t="s">
        <v>1562</v>
      </c>
      <c r="B436" s="1">
        <v>20</v>
      </c>
      <c r="C436" s="1" t="s">
        <v>10690</v>
      </c>
      <c r="D436" s="1" t="s">
        <v>10696</v>
      </c>
      <c r="E436" s="1">
        <v>2</v>
      </c>
      <c r="F436" s="1">
        <v>0</v>
      </c>
      <c r="G436" t="s">
        <v>16</v>
      </c>
      <c r="H436" t="s">
        <v>17</v>
      </c>
      <c r="I436">
        <v>2002032</v>
      </c>
      <c r="K436">
        <v>50659250</v>
      </c>
      <c r="L436" t="s">
        <v>1563</v>
      </c>
      <c r="M436" t="s">
        <v>1562</v>
      </c>
      <c r="N436" t="s">
        <v>1564</v>
      </c>
      <c r="O436" t="s">
        <v>1565</v>
      </c>
    </row>
    <row r="437" spans="1:15" x14ac:dyDescent="0.25">
      <c r="A437" t="s">
        <v>1566</v>
      </c>
      <c r="B437" s="1" t="s">
        <v>10691</v>
      </c>
      <c r="C437" s="1" t="s">
        <v>10693</v>
      </c>
      <c r="D437" s="1" t="s">
        <v>10691</v>
      </c>
      <c r="E437" s="1">
        <v>3</v>
      </c>
      <c r="F437" s="1">
        <v>0</v>
      </c>
      <c r="G437" t="s">
        <v>16</v>
      </c>
      <c r="H437" t="s">
        <v>50</v>
      </c>
      <c r="I437">
        <v>408043</v>
      </c>
      <c r="K437">
        <v>910866531</v>
      </c>
      <c r="L437" t="s">
        <v>1567</v>
      </c>
      <c r="M437" t="s">
        <v>1566</v>
      </c>
      <c r="N437" t="s">
        <v>1568</v>
      </c>
      <c r="O437" t="s">
        <v>1569</v>
      </c>
    </row>
    <row r="438" spans="1:15" x14ac:dyDescent="0.25">
      <c r="A438" t="s">
        <v>1570</v>
      </c>
      <c r="B438" s="1">
        <v>32</v>
      </c>
      <c r="C438" s="1">
        <v>14</v>
      </c>
      <c r="D438" s="1" t="s">
        <v>10691</v>
      </c>
      <c r="E438" s="1">
        <v>2</v>
      </c>
      <c r="F438" s="1">
        <v>0</v>
      </c>
      <c r="G438" t="s">
        <v>16</v>
      </c>
      <c r="H438" t="s">
        <v>17</v>
      </c>
      <c r="I438">
        <v>3214042</v>
      </c>
      <c r="K438">
        <v>811685651</v>
      </c>
      <c r="L438" t="s">
        <v>1571</v>
      </c>
      <c r="M438" t="s">
        <v>1570</v>
      </c>
      <c r="N438" t="s">
        <v>1572</v>
      </c>
      <c r="O438" t="s">
        <v>1573</v>
      </c>
    </row>
    <row r="439" spans="1:15" x14ac:dyDescent="0.25">
      <c r="A439" t="s">
        <v>1574</v>
      </c>
      <c r="B439" s="1" t="s">
        <v>10690</v>
      </c>
      <c r="C439" s="1" t="s">
        <v>10694</v>
      </c>
      <c r="D439" s="1" t="s">
        <v>10694</v>
      </c>
      <c r="E439" s="1">
        <v>0</v>
      </c>
      <c r="F439" s="1">
        <v>0</v>
      </c>
      <c r="G439" t="s">
        <v>1575</v>
      </c>
      <c r="I439">
        <v>200000</v>
      </c>
      <c r="K439">
        <v>931934644</v>
      </c>
      <c r="L439" t="s">
        <v>1576</v>
      </c>
      <c r="M439" t="s">
        <v>1577</v>
      </c>
      <c r="N439" t="s">
        <v>1578</v>
      </c>
      <c r="O439" t="s">
        <v>1579</v>
      </c>
    </row>
    <row r="440" spans="1:15" x14ac:dyDescent="0.25">
      <c r="A440" t="s">
        <v>1580</v>
      </c>
      <c r="B440" s="1">
        <v>30</v>
      </c>
      <c r="C440" s="1">
        <v>26</v>
      </c>
      <c r="D440" s="1" t="s">
        <v>10690</v>
      </c>
      <c r="E440" s="1">
        <v>3</v>
      </c>
      <c r="F440" s="1">
        <v>0</v>
      </c>
      <c r="G440" t="s">
        <v>16</v>
      </c>
      <c r="H440" t="s">
        <v>50</v>
      </c>
      <c r="I440">
        <v>3026023</v>
      </c>
      <c r="K440">
        <v>528178</v>
      </c>
      <c r="L440" t="s">
        <v>1581</v>
      </c>
      <c r="M440" t="s">
        <v>1580</v>
      </c>
      <c r="N440" t="s">
        <v>1582</v>
      </c>
      <c r="O440" t="s">
        <v>1583</v>
      </c>
    </row>
    <row r="441" spans="1:15" x14ac:dyDescent="0.25">
      <c r="A441" t="s">
        <v>1584</v>
      </c>
      <c r="B441" s="1" t="s">
        <v>10692</v>
      </c>
      <c r="C441" s="1" t="s">
        <v>10691</v>
      </c>
      <c r="D441" s="1" t="s">
        <v>10690</v>
      </c>
      <c r="E441" s="1">
        <v>2</v>
      </c>
      <c r="F441" s="1">
        <v>0</v>
      </c>
      <c r="G441" t="s">
        <v>16</v>
      </c>
      <c r="H441" t="s">
        <v>17</v>
      </c>
      <c r="I441">
        <v>604022</v>
      </c>
      <c r="K441">
        <v>950368813</v>
      </c>
      <c r="M441" t="s">
        <v>1584</v>
      </c>
      <c r="N441" t="s">
        <v>1585</v>
      </c>
      <c r="O441" t="s">
        <v>1586</v>
      </c>
    </row>
    <row r="442" spans="1:15" x14ac:dyDescent="0.25">
      <c r="A442" t="s">
        <v>1587</v>
      </c>
      <c r="B442" s="1">
        <v>14</v>
      </c>
      <c r="C442" s="1">
        <v>26</v>
      </c>
      <c r="D442" s="1" t="s">
        <v>10695</v>
      </c>
      <c r="E442" s="1">
        <v>2</v>
      </c>
      <c r="F442" s="1">
        <v>0</v>
      </c>
      <c r="G442" t="s">
        <v>16</v>
      </c>
      <c r="H442" t="s">
        <v>17</v>
      </c>
      <c r="I442">
        <v>1426012</v>
      </c>
      <c r="K442">
        <v>711582121</v>
      </c>
      <c r="L442" t="s">
        <v>1588</v>
      </c>
      <c r="M442" t="s">
        <v>1587</v>
      </c>
      <c r="N442" t="str">
        <f>"08-113"</f>
        <v>08-113</v>
      </c>
      <c r="O442" t="s">
        <v>1589</v>
      </c>
    </row>
    <row r="443" spans="1:15" x14ac:dyDescent="0.25">
      <c r="A443" t="s">
        <v>1590</v>
      </c>
      <c r="B443" s="1">
        <v>10</v>
      </c>
      <c r="C443" s="1" t="s">
        <v>10697</v>
      </c>
      <c r="D443" s="1" t="s">
        <v>10691</v>
      </c>
      <c r="E443" s="1">
        <v>2</v>
      </c>
      <c r="F443" s="1">
        <v>0</v>
      </c>
      <c r="G443" t="s">
        <v>16</v>
      </c>
      <c r="H443" t="s">
        <v>17</v>
      </c>
      <c r="I443">
        <v>1005042</v>
      </c>
      <c r="K443">
        <v>750148220</v>
      </c>
      <c r="L443" t="s">
        <v>1591</v>
      </c>
      <c r="M443" t="s">
        <v>1590</v>
      </c>
      <c r="N443" t="s">
        <v>1592</v>
      </c>
      <c r="O443" t="s">
        <v>1593</v>
      </c>
    </row>
    <row r="444" spans="1:15" x14ac:dyDescent="0.25">
      <c r="A444" t="s">
        <v>1594</v>
      </c>
      <c r="B444" s="1" t="s">
        <v>10690</v>
      </c>
      <c r="C444" s="1">
        <v>15</v>
      </c>
      <c r="D444" s="1" t="s">
        <v>10690</v>
      </c>
      <c r="E444" s="1">
        <v>2</v>
      </c>
      <c r="F444" s="1">
        <v>0</v>
      </c>
      <c r="G444" t="s">
        <v>16</v>
      </c>
      <c r="H444" t="s">
        <v>17</v>
      </c>
      <c r="I444">
        <v>215022</v>
      </c>
      <c r="K444">
        <v>931934851</v>
      </c>
      <c r="L444" t="s">
        <v>1595</v>
      </c>
      <c r="M444" t="s">
        <v>1594</v>
      </c>
      <c r="N444" t="s">
        <v>1596</v>
      </c>
      <c r="O444" t="s">
        <v>1597</v>
      </c>
    </row>
    <row r="445" spans="1:15" x14ac:dyDescent="0.25">
      <c r="A445" t="s">
        <v>1598</v>
      </c>
      <c r="B445" s="1">
        <v>18</v>
      </c>
      <c r="C445" s="1" t="s">
        <v>10690</v>
      </c>
      <c r="D445" s="1" t="s">
        <v>10690</v>
      </c>
      <c r="E445" s="1">
        <v>2</v>
      </c>
      <c r="F445" s="1">
        <v>0</v>
      </c>
      <c r="G445" t="s">
        <v>16</v>
      </c>
      <c r="H445" t="s">
        <v>17</v>
      </c>
      <c r="I445">
        <v>1802022</v>
      </c>
      <c r="K445">
        <v>370440229</v>
      </c>
      <c r="L445" t="s">
        <v>1599</v>
      </c>
      <c r="M445" t="s">
        <v>1598</v>
      </c>
      <c r="N445" t="s">
        <v>1600</v>
      </c>
      <c r="O445" t="s">
        <v>1601</v>
      </c>
    </row>
    <row r="446" spans="1:15" x14ac:dyDescent="0.25">
      <c r="A446" t="s">
        <v>1602</v>
      </c>
      <c r="B446" s="1">
        <v>16</v>
      </c>
      <c r="C446" s="1" t="s">
        <v>10692</v>
      </c>
      <c r="D446" s="1" t="s">
        <v>10695</v>
      </c>
      <c r="E446" s="1">
        <v>2</v>
      </c>
      <c r="F446" s="1">
        <v>0</v>
      </c>
      <c r="G446" t="s">
        <v>16</v>
      </c>
      <c r="H446" t="s">
        <v>17</v>
      </c>
      <c r="I446">
        <v>1606012</v>
      </c>
      <c r="K446">
        <v>531413136</v>
      </c>
      <c r="L446" t="s">
        <v>1603</v>
      </c>
      <c r="M446" t="s">
        <v>1602</v>
      </c>
      <c r="N446" t="s">
        <v>1604</v>
      </c>
      <c r="O446" t="s">
        <v>1605</v>
      </c>
    </row>
    <row r="447" spans="1:15" x14ac:dyDescent="0.25">
      <c r="A447" t="s">
        <v>1606</v>
      </c>
      <c r="B447" s="1">
        <v>30</v>
      </c>
      <c r="C447" s="1">
        <v>25</v>
      </c>
      <c r="D447" s="1" t="s">
        <v>10695</v>
      </c>
      <c r="E447" s="1">
        <v>2</v>
      </c>
      <c r="F447" s="1">
        <v>0</v>
      </c>
      <c r="G447" t="s">
        <v>16</v>
      </c>
      <c r="H447" t="s">
        <v>17</v>
      </c>
      <c r="I447">
        <v>3025012</v>
      </c>
      <c r="K447">
        <v>631258224</v>
      </c>
      <c r="L447" t="s">
        <v>1607</v>
      </c>
      <c r="M447" t="s">
        <v>1606</v>
      </c>
      <c r="N447" t="s">
        <v>1608</v>
      </c>
      <c r="O447" t="s">
        <v>1609</v>
      </c>
    </row>
    <row r="448" spans="1:15" x14ac:dyDescent="0.25">
      <c r="A448" t="s">
        <v>1610</v>
      </c>
      <c r="B448" s="1">
        <v>30</v>
      </c>
      <c r="C448" s="1">
        <v>21</v>
      </c>
      <c r="D448" s="1" t="s">
        <v>10697</v>
      </c>
      <c r="E448" s="1">
        <v>2</v>
      </c>
      <c r="F448" s="1">
        <v>0</v>
      </c>
      <c r="G448" t="s">
        <v>16</v>
      </c>
      <c r="H448" t="s">
        <v>17</v>
      </c>
      <c r="I448">
        <v>3021052</v>
      </c>
      <c r="K448">
        <v>631258738</v>
      </c>
      <c r="L448" t="s">
        <v>1611</v>
      </c>
      <c r="M448" t="s">
        <v>1610</v>
      </c>
      <c r="N448" t="s">
        <v>1612</v>
      </c>
      <c r="O448" t="s">
        <v>1613</v>
      </c>
    </row>
    <row r="449" spans="1:15" x14ac:dyDescent="0.25">
      <c r="A449" t="s">
        <v>1614</v>
      </c>
      <c r="B449" s="1" t="s">
        <v>10692</v>
      </c>
      <c r="C449" s="1" t="s">
        <v>10696</v>
      </c>
      <c r="D449" s="1" t="s">
        <v>10691</v>
      </c>
      <c r="E449" s="1">
        <v>2</v>
      </c>
      <c r="F449" s="1">
        <v>0</v>
      </c>
      <c r="G449" t="s">
        <v>16</v>
      </c>
      <c r="H449" t="s">
        <v>17</v>
      </c>
      <c r="I449">
        <v>603042</v>
      </c>
      <c r="K449">
        <v>110198095</v>
      </c>
      <c r="L449" t="s">
        <v>1615</v>
      </c>
      <c r="M449" t="s">
        <v>1614</v>
      </c>
      <c r="N449" t="s">
        <v>1616</v>
      </c>
      <c r="O449" t="s">
        <v>1617</v>
      </c>
    </row>
    <row r="450" spans="1:15" x14ac:dyDescent="0.25">
      <c r="A450" t="s">
        <v>1618</v>
      </c>
      <c r="B450" s="1">
        <v>30</v>
      </c>
      <c r="C450" s="1">
        <v>18</v>
      </c>
      <c r="D450" s="1" t="s">
        <v>10690</v>
      </c>
      <c r="E450" s="1">
        <v>2</v>
      </c>
      <c r="F450" s="1">
        <v>0</v>
      </c>
      <c r="G450" t="s">
        <v>16</v>
      </c>
      <c r="H450" t="s">
        <v>17</v>
      </c>
      <c r="I450">
        <v>3018022</v>
      </c>
      <c r="K450">
        <v>250855009</v>
      </c>
      <c r="L450" t="s">
        <v>1619</v>
      </c>
      <c r="M450" t="s">
        <v>1618</v>
      </c>
      <c r="N450" t="s">
        <v>1620</v>
      </c>
      <c r="O450" t="s">
        <v>1621</v>
      </c>
    </row>
    <row r="451" spans="1:15" x14ac:dyDescent="0.25">
      <c r="A451" t="s">
        <v>1622</v>
      </c>
      <c r="B451" s="1" t="s">
        <v>10691</v>
      </c>
      <c r="C451" s="1">
        <v>14</v>
      </c>
      <c r="D451" s="1" t="s">
        <v>10690</v>
      </c>
      <c r="E451" s="1">
        <v>2</v>
      </c>
      <c r="F451" s="1">
        <v>0</v>
      </c>
      <c r="G451" t="s">
        <v>16</v>
      </c>
      <c r="H451" t="s">
        <v>17</v>
      </c>
      <c r="I451">
        <v>414022</v>
      </c>
      <c r="K451">
        <v>92350990</v>
      </c>
      <c r="L451" t="s">
        <v>1623</v>
      </c>
      <c r="M451" t="s">
        <v>1622</v>
      </c>
      <c r="N451" t="s">
        <v>1624</v>
      </c>
      <c r="O451" t="s">
        <v>1625</v>
      </c>
    </row>
    <row r="452" spans="1:15" x14ac:dyDescent="0.25">
      <c r="A452" t="s">
        <v>1626</v>
      </c>
      <c r="B452" s="1">
        <v>32</v>
      </c>
      <c r="C452" s="1" t="s">
        <v>10690</v>
      </c>
      <c r="D452" s="1" t="s">
        <v>10696</v>
      </c>
      <c r="E452" s="1">
        <v>3</v>
      </c>
      <c r="F452" s="1">
        <v>0</v>
      </c>
      <c r="G452" t="s">
        <v>16</v>
      </c>
      <c r="H452" t="s">
        <v>50</v>
      </c>
      <c r="I452">
        <v>3202033</v>
      </c>
      <c r="K452">
        <v>210967001</v>
      </c>
      <c r="L452" t="s">
        <v>1627</v>
      </c>
      <c r="M452" t="s">
        <v>1628</v>
      </c>
      <c r="N452" t="s">
        <v>1629</v>
      </c>
      <c r="O452" t="s">
        <v>1630</v>
      </c>
    </row>
    <row r="453" spans="1:15" x14ac:dyDescent="0.25">
      <c r="A453" t="s">
        <v>1631</v>
      </c>
      <c r="B453" s="1">
        <v>32</v>
      </c>
      <c r="C453" s="1" t="s">
        <v>10696</v>
      </c>
      <c r="D453" s="1" t="s">
        <v>10694</v>
      </c>
      <c r="E453" s="1">
        <v>0</v>
      </c>
      <c r="F453" s="1">
        <v>1</v>
      </c>
      <c r="G453" t="s">
        <v>32</v>
      </c>
      <c r="I453">
        <v>3203000</v>
      </c>
      <c r="K453">
        <v>330920765</v>
      </c>
      <c r="L453" t="s">
        <v>1632</v>
      </c>
      <c r="M453" t="s">
        <v>1633</v>
      </c>
      <c r="N453" t="s">
        <v>1634</v>
      </c>
      <c r="O453" t="s">
        <v>1635</v>
      </c>
    </row>
    <row r="454" spans="1:15" x14ac:dyDescent="0.25">
      <c r="A454" t="s">
        <v>1636</v>
      </c>
      <c r="B454" s="1">
        <v>30</v>
      </c>
      <c r="C454" s="1" t="s">
        <v>10690</v>
      </c>
      <c r="D454" s="1" t="s">
        <v>10696</v>
      </c>
      <c r="E454" s="1">
        <v>2</v>
      </c>
      <c r="F454" s="1">
        <v>0</v>
      </c>
      <c r="G454" t="s">
        <v>16</v>
      </c>
      <c r="H454" t="s">
        <v>17</v>
      </c>
      <c r="I454">
        <v>3002032</v>
      </c>
      <c r="K454">
        <v>570791075</v>
      </c>
      <c r="L454" t="s">
        <v>1637</v>
      </c>
      <c r="M454" t="s">
        <v>1636</v>
      </c>
      <c r="N454" t="s">
        <v>1638</v>
      </c>
      <c r="O454" t="s">
        <v>1639</v>
      </c>
    </row>
    <row r="455" spans="1:15" x14ac:dyDescent="0.25">
      <c r="A455" t="s">
        <v>1633</v>
      </c>
      <c r="B455" s="1">
        <v>32</v>
      </c>
      <c r="C455" s="1" t="s">
        <v>10696</v>
      </c>
      <c r="D455" s="1" t="s">
        <v>10690</v>
      </c>
      <c r="E455" s="1">
        <v>3</v>
      </c>
      <c r="F455" s="1">
        <v>0</v>
      </c>
      <c r="G455" t="s">
        <v>16</v>
      </c>
      <c r="H455" t="s">
        <v>50</v>
      </c>
      <c r="I455">
        <v>3203023</v>
      </c>
      <c r="K455">
        <v>330920742</v>
      </c>
      <c r="L455" t="s">
        <v>1640</v>
      </c>
      <c r="M455" t="s">
        <v>1633</v>
      </c>
      <c r="N455" t="s">
        <v>1634</v>
      </c>
      <c r="O455" t="s">
        <v>1641</v>
      </c>
    </row>
    <row r="456" spans="1:15" x14ac:dyDescent="0.25">
      <c r="A456" t="s">
        <v>1642</v>
      </c>
      <c r="B456" s="1" t="s">
        <v>10692</v>
      </c>
      <c r="C456" s="1" t="s">
        <v>10695</v>
      </c>
      <c r="D456" s="1" t="s">
        <v>10691</v>
      </c>
      <c r="E456" s="1">
        <v>2</v>
      </c>
      <c r="F456" s="1">
        <v>0</v>
      </c>
      <c r="G456" t="s">
        <v>16</v>
      </c>
      <c r="H456" t="s">
        <v>17</v>
      </c>
      <c r="I456">
        <v>601042</v>
      </c>
      <c r="K456">
        <v>30237500</v>
      </c>
      <c r="L456" t="s">
        <v>1643</v>
      </c>
      <c r="M456" t="s">
        <v>1642</v>
      </c>
      <c r="N456" t="s">
        <v>1644</v>
      </c>
      <c r="O456" t="s">
        <v>1645</v>
      </c>
    </row>
    <row r="457" spans="1:15" x14ac:dyDescent="0.25">
      <c r="A457" t="s">
        <v>1646</v>
      </c>
      <c r="B457" s="1" t="s">
        <v>10693</v>
      </c>
      <c r="C457" s="1" t="s">
        <v>10692</v>
      </c>
      <c r="D457" s="1" t="s">
        <v>10690</v>
      </c>
      <c r="E457" s="1">
        <v>3</v>
      </c>
      <c r="F457" s="1">
        <v>0</v>
      </c>
      <c r="G457" t="s">
        <v>16</v>
      </c>
      <c r="H457" t="s">
        <v>50</v>
      </c>
      <c r="I457">
        <v>806023</v>
      </c>
      <c r="K457">
        <v>210966757</v>
      </c>
      <c r="L457" t="s">
        <v>1647</v>
      </c>
      <c r="M457" t="s">
        <v>1646</v>
      </c>
      <c r="N457" t="s">
        <v>1648</v>
      </c>
      <c r="O457" t="s">
        <v>1649</v>
      </c>
    </row>
    <row r="458" spans="1:15" x14ac:dyDescent="0.25">
      <c r="A458" t="s">
        <v>1650</v>
      </c>
      <c r="B458" s="1">
        <v>14</v>
      </c>
      <c r="C458" s="1">
        <v>19</v>
      </c>
      <c r="D458" s="1" t="s">
        <v>10697</v>
      </c>
      <c r="E458" s="1">
        <v>3</v>
      </c>
      <c r="F458" s="1">
        <v>0</v>
      </c>
      <c r="G458" t="s">
        <v>16</v>
      </c>
      <c r="H458" t="s">
        <v>50</v>
      </c>
      <c r="I458">
        <v>1419053</v>
      </c>
      <c r="K458">
        <v>611015371</v>
      </c>
      <c r="L458" t="s">
        <v>1651</v>
      </c>
      <c r="M458" t="s">
        <v>1650</v>
      </c>
      <c r="N458" t="str">
        <f>"09-210"</f>
        <v>09-210</v>
      </c>
      <c r="O458" t="s">
        <v>1652</v>
      </c>
    </row>
    <row r="459" spans="1:15" x14ac:dyDescent="0.25">
      <c r="A459" t="s">
        <v>1653</v>
      </c>
      <c r="B459" s="1">
        <v>20</v>
      </c>
      <c r="C459" s="1">
        <v>10</v>
      </c>
      <c r="D459" s="1" t="s">
        <v>10690</v>
      </c>
      <c r="E459" s="1">
        <v>3</v>
      </c>
      <c r="F459" s="1">
        <v>0</v>
      </c>
      <c r="G459" t="s">
        <v>16</v>
      </c>
      <c r="H459" t="s">
        <v>50</v>
      </c>
      <c r="I459">
        <v>2010023</v>
      </c>
      <c r="K459">
        <v>50659059</v>
      </c>
      <c r="L459" t="s">
        <v>1654</v>
      </c>
      <c r="M459" t="s">
        <v>1653</v>
      </c>
      <c r="N459" t="s">
        <v>1655</v>
      </c>
      <c r="O459" t="s">
        <v>1656</v>
      </c>
    </row>
    <row r="460" spans="1:15" x14ac:dyDescent="0.25">
      <c r="A460" t="s">
        <v>1657</v>
      </c>
      <c r="B460" s="1">
        <v>10</v>
      </c>
      <c r="C460" s="1" t="s">
        <v>10695</v>
      </c>
      <c r="D460" s="1" t="s">
        <v>10696</v>
      </c>
      <c r="E460" s="1">
        <v>2</v>
      </c>
      <c r="F460" s="1">
        <v>0</v>
      </c>
      <c r="G460" t="s">
        <v>16</v>
      </c>
      <c r="H460" t="s">
        <v>17</v>
      </c>
      <c r="I460">
        <v>1001032</v>
      </c>
      <c r="K460">
        <v>590648089</v>
      </c>
      <c r="L460" t="s">
        <v>1658</v>
      </c>
      <c r="M460" t="s">
        <v>1657</v>
      </c>
      <c r="N460" t="s">
        <v>1659</v>
      </c>
      <c r="O460" t="s">
        <v>1660</v>
      </c>
    </row>
    <row r="461" spans="1:15" x14ac:dyDescent="0.25">
      <c r="A461" t="s">
        <v>1661</v>
      </c>
      <c r="B461" s="1">
        <v>12</v>
      </c>
      <c r="C461" s="1" t="s">
        <v>10695</v>
      </c>
      <c r="D461" s="1" t="s">
        <v>10696</v>
      </c>
      <c r="E461" s="1">
        <v>2</v>
      </c>
      <c r="F461" s="1">
        <v>0</v>
      </c>
      <c r="G461" t="s">
        <v>16</v>
      </c>
      <c r="H461" t="s">
        <v>17</v>
      </c>
      <c r="I461">
        <v>1201032</v>
      </c>
      <c r="K461">
        <v>351555973</v>
      </c>
      <c r="L461" t="s">
        <v>1662</v>
      </c>
      <c r="M461" t="s">
        <v>1661</v>
      </c>
      <c r="N461" t="s">
        <v>1663</v>
      </c>
      <c r="O461" t="s">
        <v>1664</v>
      </c>
    </row>
    <row r="462" spans="1:15" x14ac:dyDescent="0.25">
      <c r="A462" t="s">
        <v>1665</v>
      </c>
      <c r="B462" s="1">
        <v>10</v>
      </c>
      <c r="C462" s="1" t="s">
        <v>10698</v>
      </c>
      <c r="D462" s="1" t="s">
        <v>10690</v>
      </c>
      <c r="E462" s="1">
        <v>3</v>
      </c>
      <c r="F462" s="1">
        <v>0</v>
      </c>
      <c r="G462" t="s">
        <v>16</v>
      </c>
      <c r="H462" t="s">
        <v>50</v>
      </c>
      <c r="I462">
        <v>1007023</v>
      </c>
      <c r="K462">
        <v>670224108</v>
      </c>
      <c r="L462" t="s">
        <v>1666</v>
      </c>
      <c r="M462" t="s">
        <v>1665</v>
      </c>
      <c r="N462" t="s">
        <v>1667</v>
      </c>
      <c r="O462" t="s">
        <v>1668</v>
      </c>
    </row>
    <row r="463" spans="1:15" x14ac:dyDescent="0.25">
      <c r="A463" t="s">
        <v>1669</v>
      </c>
      <c r="B463" s="1" t="s">
        <v>10691</v>
      </c>
      <c r="C463" s="1">
        <v>14</v>
      </c>
      <c r="D463" s="1" t="s">
        <v>10696</v>
      </c>
      <c r="E463" s="1">
        <v>2</v>
      </c>
      <c r="F463" s="1">
        <v>0</v>
      </c>
      <c r="G463" t="s">
        <v>16</v>
      </c>
      <c r="H463" t="s">
        <v>17</v>
      </c>
      <c r="I463">
        <v>414032</v>
      </c>
      <c r="K463">
        <v>92351009</v>
      </c>
      <c r="L463" t="s">
        <v>1670</v>
      </c>
      <c r="M463" t="s">
        <v>1671</v>
      </c>
      <c r="N463" t="s">
        <v>1672</v>
      </c>
      <c r="O463" t="s">
        <v>1673</v>
      </c>
    </row>
    <row r="464" spans="1:15" x14ac:dyDescent="0.25">
      <c r="A464" t="s">
        <v>1674</v>
      </c>
      <c r="B464" s="1">
        <v>28</v>
      </c>
      <c r="C464" s="1">
        <v>18</v>
      </c>
      <c r="D464" s="1" t="s">
        <v>10690</v>
      </c>
      <c r="E464" s="1">
        <v>2</v>
      </c>
      <c r="F464" s="1">
        <v>0</v>
      </c>
      <c r="G464" t="s">
        <v>16</v>
      </c>
      <c r="H464" t="s">
        <v>17</v>
      </c>
      <c r="I464">
        <v>2818022</v>
      </c>
      <c r="K464">
        <v>534084</v>
      </c>
      <c r="L464" t="s">
        <v>1675</v>
      </c>
      <c r="M464" t="s">
        <v>1674</v>
      </c>
      <c r="N464" t="s">
        <v>1676</v>
      </c>
      <c r="O464" t="s">
        <v>1677</v>
      </c>
    </row>
    <row r="465" spans="1:15" x14ac:dyDescent="0.25">
      <c r="A465" t="s">
        <v>1678</v>
      </c>
      <c r="B465" s="1">
        <v>20</v>
      </c>
      <c r="C465" s="1" t="s">
        <v>10697</v>
      </c>
      <c r="D465" s="1" t="s">
        <v>10697</v>
      </c>
      <c r="E465" s="1">
        <v>2</v>
      </c>
      <c r="F465" s="1">
        <v>0</v>
      </c>
      <c r="G465" t="s">
        <v>16</v>
      </c>
      <c r="H465" t="s">
        <v>17</v>
      </c>
      <c r="I465">
        <v>2005052</v>
      </c>
      <c r="K465">
        <v>50659266</v>
      </c>
      <c r="L465" t="s">
        <v>1679</v>
      </c>
      <c r="M465" t="s">
        <v>1678</v>
      </c>
      <c r="N465" t="s">
        <v>1680</v>
      </c>
      <c r="O465" t="s">
        <v>1681</v>
      </c>
    </row>
    <row r="466" spans="1:15" x14ac:dyDescent="0.25">
      <c r="A466" t="s">
        <v>1682</v>
      </c>
      <c r="B466" s="1">
        <v>18</v>
      </c>
      <c r="C466" s="1">
        <v>13</v>
      </c>
      <c r="D466" s="1" t="s">
        <v>10690</v>
      </c>
      <c r="E466" s="1">
        <v>3</v>
      </c>
      <c r="F466" s="1">
        <v>0</v>
      </c>
      <c r="G466" t="s">
        <v>16</v>
      </c>
      <c r="H466" t="s">
        <v>50</v>
      </c>
      <c r="I466">
        <v>1813023</v>
      </c>
      <c r="K466">
        <v>536054</v>
      </c>
      <c r="L466" t="s">
        <v>1683</v>
      </c>
      <c r="M466" t="s">
        <v>1682</v>
      </c>
      <c r="N466" t="s">
        <v>1684</v>
      </c>
      <c r="O466" t="s">
        <v>1685</v>
      </c>
    </row>
    <row r="467" spans="1:15" x14ac:dyDescent="0.25">
      <c r="A467" t="s">
        <v>1686</v>
      </c>
      <c r="B467" s="1" t="s">
        <v>10692</v>
      </c>
      <c r="C467" s="1" t="s">
        <v>10696</v>
      </c>
      <c r="D467" s="1" t="s">
        <v>10697</v>
      </c>
      <c r="E467" s="1">
        <v>2</v>
      </c>
      <c r="F467" s="1">
        <v>0</v>
      </c>
      <c r="G467" t="s">
        <v>16</v>
      </c>
      <c r="H467" t="s">
        <v>17</v>
      </c>
      <c r="I467">
        <v>603052</v>
      </c>
      <c r="K467">
        <v>110198089</v>
      </c>
      <c r="M467" t="s">
        <v>1686</v>
      </c>
      <c r="N467" t="s">
        <v>1687</v>
      </c>
      <c r="O467" t="s">
        <v>1688</v>
      </c>
    </row>
    <row r="468" spans="1:15" x14ac:dyDescent="0.25">
      <c r="A468" t="s">
        <v>1689</v>
      </c>
      <c r="B468" s="1">
        <v>18</v>
      </c>
      <c r="C468" s="1" t="s">
        <v>10698</v>
      </c>
      <c r="D468" s="1" t="s">
        <v>10690</v>
      </c>
      <c r="E468" s="1">
        <v>3</v>
      </c>
      <c r="F468" s="1">
        <v>0</v>
      </c>
      <c r="G468" t="s">
        <v>16</v>
      </c>
      <c r="H468" t="s">
        <v>50</v>
      </c>
      <c r="I468">
        <v>1807023</v>
      </c>
      <c r="K468">
        <v>370440531</v>
      </c>
      <c r="L468" t="s">
        <v>1690</v>
      </c>
      <c r="M468" t="s">
        <v>1689</v>
      </c>
      <c r="N468" t="s">
        <v>1691</v>
      </c>
      <c r="O468" t="s">
        <v>1692</v>
      </c>
    </row>
    <row r="469" spans="1:15" x14ac:dyDescent="0.25">
      <c r="A469" t="s">
        <v>1693</v>
      </c>
      <c r="B469" s="1">
        <v>30</v>
      </c>
      <c r="C469" s="1">
        <v>24</v>
      </c>
      <c r="D469" s="1" t="s">
        <v>10690</v>
      </c>
      <c r="E469" s="1">
        <v>2</v>
      </c>
      <c r="F469" s="1">
        <v>0</v>
      </c>
      <c r="G469" t="s">
        <v>16</v>
      </c>
      <c r="H469" t="s">
        <v>17</v>
      </c>
      <c r="I469">
        <v>3024022</v>
      </c>
      <c r="K469">
        <v>631258365</v>
      </c>
      <c r="M469" t="s">
        <v>1693</v>
      </c>
      <c r="N469" t="s">
        <v>1694</v>
      </c>
      <c r="O469" t="s">
        <v>1695</v>
      </c>
    </row>
    <row r="470" spans="1:15" x14ac:dyDescent="0.25">
      <c r="A470" t="s">
        <v>1696</v>
      </c>
      <c r="B470" s="1" t="s">
        <v>10690</v>
      </c>
      <c r="C470" s="1" t="s">
        <v>10693</v>
      </c>
      <c r="D470" s="1" t="s">
        <v>10695</v>
      </c>
      <c r="E470" s="1">
        <v>1</v>
      </c>
      <c r="F470" s="1">
        <v>0</v>
      </c>
      <c r="G470" t="s">
        <v>16</v>
      </c>
      <c r="H470" t="s">
        <v>46</v>
      </c>
      <c r="I470">
        <v>208011</v>
      </c>
      <c r="K470">
        <v>890717906</v>
      </c>
      <c r="L470" t="s">
        <v>1697</v>
      </c>
      <c r="M470" t="s">
        <v>1696</v>
      </c>
      <c r="N470" t="s">
        <v>1698</v>
      </c>
      <c r="O470" t="s">
        <v>1699</v>
      </c>
    </row>
    <row r="471" spans="1:15" x14ac:dyDescent="0.25">
      <c r="A471" t="s">
        <v>1700</v>
      </c>
      <c r="B471" s="1">
        <v>26</v>
      </c>
      <c r="C471" s="1" t="s">
        <v>10699</v>
      </c>
      <c r="D471" s="1" t="s">
        <v>10690</v>
      </c>
      <c r="E471" s="1">
        <v>2</v>
      </c>
      <c r="F471" s="1">
        <v>0</v>
      </c>
      <c r="G471" t="s">
        <v>16</v>
      </c>
      <c r="H471" t="s">
        <v>17</v>
      </c>
      <c r="I471">
        <v>2609022</v>
      </c>
      <c r="K471">
        <v>830409933</v>
      </c>
      <c r="L471" t="s">
        <v>1701</v>
      </c>
      <c r="M471" t="s">
        <v>1700</v>
      </c>
      <c r="N471" t="s">
        <v>1702</v>
      </c>
      <c r="O471" t="s">
        <v>1703</v>
      </c>
    </row>
    <row r="472" spans="1:15" x14ac:dyDescent="0.25">
      <c r="A472" t="s">
        <v>1704</v>
      </c>
      <c r="B472" s="1">
        <v>18</v>
      </c>
      <c r="C472" s="1" t="s">
        <v>10690</v>
      </c>
      <c r="D472" s="1" t="s">
        <v>10696</v>
      </c>
      <c r="E472" s="1">
        <v>2</v>
      </c>
      <c r="F472" s="1">
        <v>0</v>
      </c>
      <c r="G472" t="s">
        <v>16</v>
      </c>
      <c r="H472" t="s">
        <v>17</v>
      </c>
      <c r="I472">
        <v>1802032</v>
      </c>
      <c r="K472">
        <v>370440212</v>
      </c>
      <c r="L472" t="s">
        <v>1705</v>
      </c>
      <c r="M472" t="s">
        <v>1704</v>
      </c>
      <c r="N472" t="s">
        <v>1706</v>
      </c>
      <c r="O472" t="s">
        <v>1707</v>
      </c>
    </row>
    <row r="473" spans="1:15" x14ac:dyDescent="0.25">
      <c r="A473" t="s">
        <v>1708</v>
      </c>
      <c r="B473" s="1">
        <v>32</v>
      </c>
      <c r="C473" s="1" t="s">
        <v>10693</v>
      </c>
      <c r="D473" s="1" t="s">
        <v>10690</v>
      </c>
      <c r="E473" s="1">
        <v>2</v>
      </c>
      <c r="F473" s="1">
        <v>0</v>
      </c>
      <c r="G473" t="s">
        <v>16</v>
      </c>
      <c r="H473" t="s">
        <v>17</v>
      </c>
      <c r="I473">
        <v>3208022</v>
      </c>
      <c r="K473">
        <v>330920630</v>
      </c>
      <c r="L473" t="s">
        <v>1709</v>
      </c>
      <c r="M473" t="s">
        <v>1708</v>
      </c>
      <c r="N473" t="s">
        <v>1710</v>
      </c>
      <c r="O473" t="s">
        <v>1711</v>
      </c>
    </row>
    <row r="474" spans="1:15" x14ac:dyDescent="0.25">
      <c r="A474" t="s">
        <v>1712</v>
      </c>
      <c r="B474" s="1">
        <v>18</v>
      </c>
      <c r="C474" s="1">
        <v>16</v>
      </c>
      <c r="D474" s="1" t="s">
        <v>10695</v>
      </c>
      <c r="E474" s="1">
        <v>1</v>
      </c>
      <c r="F474" s="1">
        <v>0</v>
      </c>
      <c r="G474" t="s">
        <v>16</v>
      </c>
      <c r="H474" t="s">
        <v>46</v>
      </c>
      <c r="I474">
        <v>1816011</v>
      </c>
      <c r="K474">
        <v>650900269</v>
      </c>
      <c r="L474" t="s">
        <v>1716</v>
      </c>
      <c r="M474" t="s">
        <v>1712</v>
      </c>
      <c r="N474" t="s">
        <v>1714</v>
      </c>
      <c r="O474" t="s">
        <v>679</v>
      </c>
    </row>
    <row r="475" spans="1:15" x14ac:dyDescent="0.25">
      <c r="A475" t="s">
        <v>1712</v>
      </c>
      <c r="B475" s="1">
        <v>18</v>
      </c>
      <c r="C475" s="1">
        <v>16</v>
      </c>
      <c r="D475" s="1" t="s">
        <v>10697</v>
      </c>
      <c r="E475" s="1">
        <v>2</v>
      </c>
      <c r="F475" s="1">
        <v>0</v>
      </c>
      <c r="G475" t="s">
        <v>16</v>
      </c>
      <c r="H475" t="s">
        <v>17</v>
      </c>
      <c r="I475">
        <v>1816052</v>
      </c>
      <c r="K475">
        <v>650900275</v>
      </c>
      <c r="L475" t="s">
        <v>1713</v>
      </c>
      <c r="M475" t="s">
        <v>1712</v>
      </c>
      <c r="N475" t="s">
        <v>1714</v>
      </c>
      <c r="O475" t="s">
        <v>1715</v>
      </c>
    </row>
    <row r="476" spans="1:15" x14ac:dyDescent="0.25">
      <c r="A476" t="s">
        <v>1717</v>
      </c>
      <c r="B476" s="1">
        <v>28</v>
      </c>
      <c r="C476" s="1">
        <v>14</v>
      </c>
      <c r="D476" s="1" t="s">
        <v>10691</v>
      </c>
      <c r="E476" s="1">
        <v>2</v>
      </c>
      <c r="F476" s="1">
        <v>0</v>
      </c>
      <c r="G476" t="s">
        <v>16</v>
      </c>
      <c r="H476" t="s">
        <v>17</v>
      </c>
      <c r="I476">
        <v>2814042</v>
      </c>
      <c r="K476">
        <v>510742971</v>
      </c>
      <c r="L476" t="s">
        <v>1718</v>
      </c>
      <c r="M476" t="s">
        <v>1717</v>
      </c>
      <c r="N476" t="str">
        <f>"11-001"</f>
        <v>11-001</v>
      </c>
      <c r="O476" t="s">
        <v>1719</v>
      </c>
    </row>
    <row r="477" spans="1:15" x14ac:dyDescent="0.25">
      <c r="A477" t="s">
        <v>1720</v>
      </c>
      <c r="B477" s="1">
        <v>20</v>
      </c>
      <c r="C477" s="1">
        <v>10</v>
      </c>
      <c r="D477" s="1" t="s">
        <v>10696</v>
      </c>
      <c r="E477" s="1">
        <v>2</v>
      </c>
      <c r="F477" s="1">
        <v>0</v>
      </c>
      <c r="G477" t="s">
        <v>16</v>
      </c>
      <c r="H477" t="s">
        <v>17</v>
      </c>
      <c r="I477">
        <v>2010032</v>
      </c>
      <c r="K477">
        <v>50659272</v>
      </c>
      <c r="L477" t="s">
        <v>1721</v>
      </c>
      <c r="M477" t="s">
        <v>1720</v>
      </c>
      <c r="N477" t="s">
        <v>1722</v>
      </c>
      <c r="O477" t="s">
        <v>1723</v>
      </c>
    </row>
    <row r="478" spans="1:15" x14ac:dyDescent="0.25">
      <c r="A478" t="s">
        <v>1724</v>
      </c>
      <c r="B478" s="1" t="s">
        <v>10690</v>
      </c>
      <c r="C478" s="1">
        <v>14</v>
      </c>
      <c r="D478" s="1" t="s">
        <v>10691</v>
      </c>
      <c r="E478" s="1">
        <v>2</v>
      </c>
      <c r="F478" s="1">
        <v>0</v>
      </c>
      <c r="G478" t="s">
        <v>16</v>
      </c>
      <c r="H478" t="s">
        <v>17</v>
      </c>
      <c r="I478">
        <v>214042</v>
      </c>
      <c r="K478">
        <v>250855044</v>
      </c>
      <c r="L478" t="s">
        <v>1725</v>
      </c>
      <c r="M478" t="s">
        <v>1724</v>
      </c>
      <c r="N478" t="s">
        <v>1726</v>
      </c>
      <c r="O478" t="s">
        <v>1727</v>
      </c>
    </row>
    <row r="479" spans="1:15" x14ac:dyDescent="0.25">
      <c r="A479" t="s">
        <v>1728</v>
      </c>
      <c r="B479" s="1">
        <v>28</v>
      </c>
      <c r="C479" s="1" t="s">
        <v>10696</v>
      </c>
      <c r="D479" s="1" t="s">
        <v>10695</v>
      </c>
      <c r="E479" s="1">
        <v>1</v>
      </c>
      <c r="F479" s="1">
        <v>0</v>
      </c>
      <c r="G479" t="s">
        <v>16</v>
      </c>
      <c r="H479" t="s">
        <v>46</v>
      </c>
      <c r="I479">
        <v>2803011</v>
      </c>
      <c r="K479">
        <v>524358</v>
      </c>
      <c r="L479" t="s">
        <v>1732</v>
      </c>
      <c r="M479" t="s">
        <v>1728</v>
      </c>
      <c r="N479" t="s">
        <v>1730</v>
      </c>
      <c r="O479" t="s">
        <v>1733</v>
      </c>
    </row>
    <row r="480" spans="1:15" x14ac:dyDescent="0.25">
      <c r="A480" t="s">
        <v>1728</v>
      </c>
      <c r="B480" s="1">
        <v>28</v>
      </c>
      <c r="C480" s="1" t="s">
        <v>10696</v>
      </c>
      <c r="D480" s="1" t="s">
        <v>10690</v>
      </c>
      <c r="E480" s="1">
        <v>2</v>
      </c>
      <c r="F480" s="1">
        <v>0</v>
      </c>
      <c r="G480" t="s">
        <v>16</v>
      </c>
      <c r="H480" t="s">
        <v>17</v>
      </c>
      <c r="I480">
        <v>2803022</v>
      </c>
      <c r="K480">
        <v>130013915</v>
      </c>
      <c r="L480" t="s">
        <v>1729</v>
      </c>
      <c r="M480" t="s">
        <v>1728</v>
      </c>
      <c r="N480" t="s">
        <v>1730</v>
      </c>
      <c r="O480" t="s">
        <v>1731</v>
      </c>
    </row>
    <row r="481" spans="1:15" x14ac:dyDescent="0.25">
      <c r="A481" t="s">
        <v>1734</v>
      </c>
      <c r="B481" s="1">
        <v>28</v>
      </c>
      <c r="C481" s="1" t="s">
        <v>10696</v>
      </c>
      <c r="D481" s="1" t="s">
        <v>10694</v>
      </c>
      <c r="E481" s="1">
        <v>0</v>
      </c>
      <c r="F481" s="1">
        <v>1</v>
      </c>
      <c r="G481" t="s">
        <v>32</v>
      </c>
      <c r="I481">
        <v>2803000</v>
      </c>
      <c r="K481">
        <v>130377741</v>
      </c>
      <c r="L481" t="s">
        <v>1735</v>
      </c>
      <c r="M481" t="s">
        <v>1736</v>
      </c>
      <c r="N481" t="s">
        <v>1730</v>
      </c>
      <c r="O481" t="s">
        <v>1737</v>
      </c>
    </row>
    <row r="482" spans="1:15" x14ac:dyDescent="0.25">
      <c r="A482" t="s">
        <v>1738</v>
      </c>
      <c r="B482" s="1">
        <v>26</v>
      </c>
      <c r="C482" s="1" t="s">
        <v>10693</v>
      </c>
      <c r="D482" s="1" t="s">
        <v>10695</v>
      </c>
      <c r="E482" s="1">
        <v>3</v>
      </c>
      <c r="F482" s="1">
        <v>0</v>
      </c>
      <c r="G482" t="s">
        <v>16</v>
      </c>
      <c r="H482" t="s">
        <v>50</v>
      </c>
      <c r="I482">
        <v>2608013</v>
      </c>
      <c r="K482">
        <v>527658</v>
      </c>
      <c r="L482" t="s">
        <v>1739</v>
      </c>
      <c r="M482" t="s">
        <v>1738</v>
      </c>
      <c r="N482" t="s">
        <v>1740</v>
      </c>
      <c r="O482" t="s">
        <v>1741</v>
      </c>
    </row>
    <row r="483" spans="1:15" x14ac:dyDescent="0.25">
      <c r="A483" t="s">
        <v>1742</v>
      </c>
      <c r="B483" s="1">
        <v>10</v>
      </c>
      <c r="C483" s="1" t="s">
        <v>10699</v>
      </c>
      <c r="D483" s="1" t="s">
        <v>10695</v>
      </c>
      <c r="E483" s="1">
        <v>3</v>
      </c>
      <c r="F483" s="1">
        <v>0</v>
      </c>
      <c r="G483" t="s">
        <v>16</v>
      </c>
      <c r="H483" t="s">
        <v>50</v>
      </c>
      <c r="I483">
        <v>1009013</v>
      </c>
      <c r="K483">
        <v>730934743</v>
      </c>
      <c r="L483" t="s">
        <v>1743</v>
      </c>
      <c r="M483" t="s">
        <v>1742</v>
      </c>
      <c r="N483" t="s">
        <v>1744</v>
      </c>
      <c r="O483" t="s">
        <v>1745</v>
      </c>
    </row>
    <row r="484" spans="1:15" x14ac:dyDescent="0.25">
      <c r="A484" t="s">
        <v>1746</v>
      </c>
      <c r="B484" s="1">
        <v>22</v>
      </c>
      <c r="C484" s="1" t="s">
        <v>10692</v>
      </c>
      <c r="D484" s="1" t="s">
        <v>10690</v>
      </c>
      <c r="E484" s="1">
        <v>2</v>
      </c>
      <c r="F484" s="1">
        <v>0</v>
      </c>
      <c r="G484" t="s">
        <v>16</v>
      </c>
      <c r="H484" t="s">
        <v>17</v>
      </c>
      <c r="I484">
        <v>2206022</v>
      </c>
      <c r="K484">
        <v>191675132</v>
      </c>
      <c r="L484" t="s">
        <v>1747</v>
      </c>
      <c r="M484" t="s">
        <v>1746</v>
      </c>
      <c r="N484" t="s">
        <v>1748</v>
      </c>
      <c r="O484" t="s">
        <v>1749</v>
      </c>
    </row>
    <row r="485" spans="1:15" x14ac:dyDescent="0.25">
      <c r="A485" t="s">
        <v>1750</v>
      </c>
      <c r="B485" s="1">
        <v>14</v>
      </c>
      <c r="C485" s="1">
        <v>20</v>
      </c>
      <c r="D485" s="1" t="s">
        <v>10697</v>
      </c>
      <c r="E485" s="1">
        <v>2</v>
      </c>
      <c r="F485" s="1">
        <v>0</v>
      </c>
      <c r="G485" t="s">
        <v>16</v>
      </c>
      <c r="H485" t="s">
        <v>17</v>
      </c>
      <c r="I485">
        <v>1420052</v>
      </c>
      <c r="K485">
        <v>130378077</v>
      </c>
      <c r="L485" t="s">
        <v>1751</v>
      </c>
      <c r="M485" t="s">
        <v>1750</v>
      </c>
      <c r="N485" t="str">
        <f>"09-164"</f>
        <v>09-164</v>
      </c>
      <c r="O485" t="s">
        <v>1752</v>
      </c>
    </row>
    <row r="486" spans="1:15" x14ac:dyDescent="0.25">
      <c r="A486" t="s">
        <v>1753</v>
      </c>
      <c r="B486" s="1">
        <v>22</v>
      </c>
      <c r="C486" s="1">
        <v>16</v>
      </c>
      <c r="D486" s="1" t="s">
        <v>10695</v>
      </c>
      <c r="E486" s="1">
        <v>3</v>
      </c>
      <c r="F486" s="1">
        <v>0</v>
      </c>
      <c r="G486" t="s">
        <v>16</v>
      </c>
      <c r="H486" t="s">
        <v>50</v>
      </c>
      <c r="I486">
        <v>2216013</v>
      </c>
      <c r="K486">
        <v>170747833</v>
      </c>
      <c r="L486" t="s">
        <v>1754</v>
      </c>
      <c r="M486" t="s">
        <v>1753</v>
      </c>
      <c r="N486" t="s">
        <v>1755</v>
      </c>
      <c r="O486" t="s">
        <v>339</v>
      </c>
    </row>
    <row r="487" spans="1:15" x14ac:dyDescent="0.25">
      <c r="A487" t="s">
        <v>1756</v>
      </c>
      <c r="B487" s="1">
        <v>14</v>
      </c>
      <c r="C487" s="1">
        <v>13</v>
      </c>
      <c r="D487" s="1" t="s">
        <v>10690</v>
      </c>
      <c r="E487" s="1">
        <v>2</v>
      </c>
      <c r="F487" s="1">
        <v>0</v>
      </c>
      <c r="G487" t="s">
        <v>16</v>
      </c>
      <c r="H487" t="s">
        <v>17</v>
      </c>
      <c r="I487">
        <v>1413022</v>
      </c>
      <c r="K487">
        <v>130378083</v>
      </c>
      <c r="L487" t="s">
        <v>1757</v>
      </c>
      <c r="M487" t="s">
        <v>1756</v>
      </c>
      <c r="N487" t="str">
        <f>"06-520"</f>
        <v>06-520</v>
      </c>
      <c r="O487" t="s">
        <v>207</v>
      </c>
    </row>
    <row r="488" spans="1:15" x14ac:dyDescent="0.25">
      <c r="A488" t="s">
        <v>1758</v>
      </c>
      <c r="B488" s="1" t="s">
        <v>10692</v>
      </c>
      <c r="C488" s="1" t="s">
        <v>10698</v>
      </c>
      <c r="D488" s="1" t="s">
        <v>10696</v>
      </c>
      <c r="E488" s="1">
        <v>2</v>
      </c>
      <c r="F488" s="1">
        <v>0</v>
      </c>
      <c r="G488" t="s">
        <v>16</v>
      </c>
      <c r="H488" t="s">
        <v>17</v>
      </c>
      <c r="I488">
        <v>607032</v>
      </c>
      <c r="K488">
        <v>431019833</v>
      </c>
      <c r="L488" t="s">
        <v>1759</v>
      </c>
      <c r="M488" t="s">
        <v>1758</v>
      </c>
      <c r="N488" t="s">
        <v>1760</v>
      </c>
      <c r="O488" t="s">
        <v>1761</v>
      </c>
    </row>
    <row r="489" spans="1:15" x14ac:dyDescent="0.25">
      <c r="A489" t="s">
        <v>1762</v>
      </c>
      <c r="B489" s="1" t="s">
        <v>10690</v>
      </c>
      <c r="C489" s="1" t="s">
        <v>10690</v>
      </c>
      <c r="D489" s="1" t="s">
        <v>10694</v>
      </c>
      <c r="E489" s="1">
        <v>0</v>
      </c>
      <c r="F489" s="1">
        <v>1</v>
      </c>
      <c r="G489" t="s">
        <v>32</v>
      </c>
      <c r="I489">
        <v>202000</v>
      </c>
      <c r="K489">
        <v>890722149</v>
      </c>
      <c r="M489" t="s">
        <v>1763</v>
      </c>
      <c r="N489" t="s">
        <v>1764</v>
      </c>
      <c r="O489" t="s">
        <v>1765</v>
      </c>
    </row>
    <row r="490" spans="1:15" x14ac:dyDescent="0.25">
      <c r="A490" t="s">
        <v>1763</v>
      </c>
      <c r="B490" s="1" t="s">
        <v>10690</v>
      </c>
      <c r="C490" s="1" t="s">
        <v>10690</v>
      </c>
      <c r="D490" s="1" t="s">
        <v>10690</v>
      </c>
      <c r="E490" s="1">
        <v>1</v>
      </c>
      <c r="F490" s="1">
        <v>0</v>
      </c>
      <c r="G490" t="s">
        <v>16</v>
      </c>
      <c r="H490" t="s">
        <v>46</v>
      </c>
      <c r="I490">
        <v>202021</v>
      </c>
      <c r="K490">
        <v>890717830</v>
      </c>
      <c r="L490" t="s">
        <v>1766</v>
      </c>
      <c r="M490" t="s">
        <v>1763</v>
      </c>
      <c r="N490" t="s">
        <v>1764</v>
      </c>
      <c r="O490" t="s">
        <v>70</v>
      </c>
    </row>
    <row r="491" spans="1:15" x14ac:dyDescent="0.25">
      <c r="A491" t="s">
        <v>1763</v>
      </c>
      <c r="B491" s="1" t="s">
        <v>10690</v>
      </c>
      <c r="C491" s="1" t="s">
        <v>10690</v>
      </c>
      <c r="D491" s="1" t="s">
        <v>10697</v>
      </c>
      <c r="E491" s="1">
        <v>2</v>
      </c>
      <c r="F491" s="1">
        <v>0</v>
      </c>
      <c r="G491" t="s">
        <v>16</v>
      </c>
      <c r="H491" t="s">
        <v>17</v>
      </c>
      <c r="I491">
        <v>202052</v>
      </c>
      <c r="K491">
        <v>890717875</v>
      </c>
      <c r="L491" t="s">
        <v>1767</v>
      </c>
      <c r="M491" t="s">
        <v>1763</v>
      </c>
      <c r="N491" t="s">
        <v>1764</v>
      </c>
      <c r="O491" t="s">
        <v>1768</v>
      </c>
    </row>
    <row r="492" spans="1:15" x14ac:dyDescent="0.25">
      <c r="A492" t="s">
        <v>1769</v>
      </c>
      <c r="B492" s="1">
        <v>18</v>
      </c>
      <c r="C492" s="1" t="s">
        <v>10692</v>
      </c>
      <c r="D492" s="1" t="s">
        <v>10692</v>
      </c>
      <c r="E492" s="1">
        <v>2</v>
      </c>
      <c r="F492" s="1">
        <v>0</v>
      </c>
      <c r="G492" t="s">
        <v>16</v>
      </c>
      <c r="H492" t="s">
        <v>17</v>
      </c>
      <c r="I492">
        <v>1806062</v>
      </c>
      <c r="K492">
        <v>690581695</v>
      </c>
      <c r="L492" t="s">
        <v>1770</v>
      </c>
      <c r="M492" t="s">
        <v>1769</v>
      </c>
      <c r="N492" t="s">
        <v>1771</v>
      </c>
      <c r="O492" t="s">
        <v>1772</v>
      </c>
    </row>
    <row r="493" spans="1:15" x14ac:dyDescent="0.25">
      <c r="A493" t="s">
        <v>1773</v>
      </c>
      <c r="B493" s="1">
        <v>32</v>
      </c>
      <c r="C493" s="1" t="s">
        <v>10698</v>
      </c>
      <c r="D493" s="1" t="s">
        <v>10695</v>
      </c>
      <c r="E493" s="1">
        <v>3</v>
      </c>
      <c r="F493" s="1">
        <v>0</v>
      </c>
      <c r="G493" t="s">
        <v>16</v>
      </c>
      <c r="H493" t="s">
        <v>50</v>
      </c>
      <c r="I493">
        <v>3207013</v>
      </c>
      <c r="K493">
        <v>811684918</v>
      </c>
      <c r="L493" t="s">
        <v>1774</v>
      </c>
      <c r="M493" t="s">
        <v>1773</v>
      </c>
      <c r="N493" t="s">
        <v>1775</v>
      </c>
      <c r="O493" t="s">
        <v>1776</v>
      </c>
    </row>
    <row r="494" spans="1:15" x14ac:dyDescent="0.25">
      <c r="A494" t="s">
        <v>1777</v>
      </c>
      <c r="B494" s="1" t="s">
        <v>10692</v>
      </c>
      <c r="C494" s="1" t="s">
        <v>10697</v>
      </c>
      <c r="D494" s="1" t="s">
        <v>10696</v>
      </c>
      <c r="E494" s="1">
        <v>2</v>
      </c>
      <c r="F494" s="1">
        <v>0</v>
      </c>
      <c r="G494" t="s">
        <v>16</v>
      </c>
      <c r="H494" t="s">
        <v>17</v>
      </c>
      <c r="I494">
        <v>605032</v>
      </c>
      <c r="K494">
        <v>830409577</v>
      </c>
      <c r="L494" t="s">
        <v>1778</v>
      </c>
      <c r="M494" t="s">
        <v>1777</v>
      </c>
      <c r="N494" t="s">
        <v>1779</v>
      </c>
      <c r="O494" t="s">
        <v>1780</v>
      </c>
    </row>
    <row r="495" spans="1:15" x14ac:dyDescent="0.25">
      <c r="A495" t="s">
        <v>1781</v>
      </c>
      <c r="B495" s="1">
        <v>28</v>
      </c>
      <c r="C495" s="1">
        <v>17</v>
      </c>
      <c r="D495" s="1" t="s">
        <v>10690</v>
      </c>
      <c r="E495" s="1">
        <v>2</v>
      </c>
      <c r="F495" s="1">
        <v>0</v>
      </c>
      <c r="G495" t="s">
        <v>16</v>
      </c>
      <c r="H495" t="s">
        <v>17</v>
      </c>
      <c r="I495">
        <v>2817022</v>
      </c>
      <c r="K495">
        <v>510743315</v>
      </c>
      <c r="L495" t="s">
        <v>1782</v>
      </c>
      <c r="M495" t="s">
        <v>1781</v>
      </c>
      <c r="N495" t="str">
        <f>"12-120"</f>
        <v>12-120</v>
      </c>
      <c r="O495" t="s">
        <v>1783</v>
      </c>
    </row>
    <row r="496" spans="1:15" x14ac:dyDescent="0.25">
      <c r="A496" t="s">
        <v>1784</v>
      </c>
      <c r="B496" s="1">
        <v>28</v>
      </c>
      <c r="C496" s="1" t="s">
        <v>10696</v>
      </c>
      <c r="D496" s="1" t="s">
        <v>10695</v>
      </c>
      <c r="E496" s="1" t="s">
        <v>219</v>
      </c>
      <c r="F496" s="1">
        <v>8</v>
      </c>
      <c r="G496" t="s">
        <v>220</v>
      </c>
      <c r="I496" t="s">
        <v>1785</v>
      </c>
      <c r="J496">
        <v>176</v>
      </c>
      <c r="K496">
        <v>130350452</v>
      </c>
    </row>
    <row r="497" spans="1:15" x14ac:dyDescent="0.25">
      <c r="A497" t="s">
        <v>1786</v>
      </c>
      <c r="B497" s="1">
        <v>26</v>
      </c>
      <c r="C497" s="1" t="s">
        <v>10699</v>
      </c>
      <c r="D497" s="1" t="s">
        <v>10696</v>
      </c>
      <c r="E497" s="1" t="s">
        <v>219</v>
      </c>
      <c r="F497" s="1">
        <v>8</v>
      </c>
      <c r="G497" t="s">
        <v>220</v>
      </c>
      <c r="I497" t="s">
        <v>1787</v>
      </c>
      <c r="J497">
        <v>116</v>
      </c>
      <c r="K497">
        <v>830207750</v>
      </c>
      <c r="L497" t="s">
        <v>1788</v>
      </c>
      <c r="M497" t="s">
        <v>1789</v>
      </c>
      <c r="N497" t="s">
        <v>101</v>
      </c>
      <c r="O497" t="s">
        <v>1790</v>
      </c>
    </row>
    <row r="498" spans="1:15" x14ac:dyDescent="0.25">
      <c r="A498" t="s">
        <v>1791</v>
      </c>
      <c r="B498" s="1" t="s">
        <v>10690</v>
      </c>
      <c r="C498" s="1">
        <v>15</v>
      </c>
      <c r="D498" s="1" t="s">
        <v>10695</v>
      </c>
      <c r="E498" s="1" t="s">
        <v>219</v>
      </c>
      <c r="F498" s="1">
        <v>8</v>
      </c>
      <c r="G498" t="s">
        <v>220</v>
      </c>
      <c r="I498" t="s">
        <v>1792</v>
      </c>
      <c r="J498">
        <v>155</v>
      </c>
      <c r="K498">
        <v>930979165</v>
      </c>
      <c r="M498" t="s">
        <v>1793</v>
      </c>
      <c r="N498" t="s">
        <v>1794</v>
      </c>
      <c r="O498" t="s">
        <v>1795</v>
      </c>
    </row>
    <row r="499" spans="1:15" x14ac:dyDescent="0.25">
      <c r="A499" t="s">
        <v>1796</v>
      </c>
      <c r="B499" s="1">
        <v>26</v>
      </c>
      <c r="C499" s="1" t="s">
        <v>10695</v>
      </c>
      <c r="D499" s="1" t="s">
        <v>10698</v>
      </c>
      <c r="E499" s="1" t="s">
        <v>219</v>
      </c>
      <c r="F499" s="1">
        <v>8</v>
      </c>
      <c r="G499" t="s">
        <v>220</v>
      </c>
      <c r="I499" t="s">
        <v>1797</v>
      </c>
      <c r="J499">
        <v>204</v>
      </c>
      <c r="K499">
        <v>292377149</v>
      </c>
      <c r="L499" t="s">
        <v>1798</v>
      </c>
      <c r="M499" t="s">
        <v>1799</v>
      </c>
      <c r="N499" t="s">
        <v>1800</v>
      </c>
      <c r="O499" t="s">
        <v>1801</v>
      </c>
    </row>
    <row r="500" spans="1:15" x14ac:dyDescent="0.25">
      <c r="A500" t="s">
        <v>1802</v>
      </c>
      <c r="B500" s="1">
        <v>28</v>
      </c>
      <c r="C500" s="1">
        <v>61</v>
      </c>
      <c r="D500" s="1" t="s">
        <v>10694</v>
      </c>
      <c r="E500" s="1">
        <v>0</v>
      </c>
      <c r="F500" s="1">
        <v>2</v>
      </c>
      <c r="G500" t="s">
        <v>264</v>
      </c>
      <c r="I500">
        <v>2861000</v>
      </c>
      <c r="K500">
        <v>170747715</v>
      </c>
      <c r="L500" t="s">
        <v>1803</v>
      </c>
      <c r="M500" t="s">
        <v>1804</v>
      </c>
      <c r="N500" t="s">
        <v>1805</v>
      </c>
      <c r="O500" t="s">
        <v>1806</v>
      </c>
    </row>
    <row r="501" spans="1:15" x14ac:dyDescent="0.25">
      <c r="A501" t="s">
        <v>1804</v>
      </c>
      <c r="B501" s="1">
        <v>28</v>
      </c>
      <c r="C501" s="1" t="s">
        <v>10691</v>
      </c>
      <c r="D501" s="1" t="s">
        <v>10695</v>
      </c>
      <c r="E501" s="1">
        <v>2</v>
      </c>
      <c r="F501" s="1">
        <v>0</v>
      </c>
      <c r="G501" t="s">
        <v>16</v>
      </c>
      <c r="H501" t="s">
        <v>17</v>
      </c>
      <c r="I501">
        <v>2804012</v>
      </c>
      <c r="K501">
        <v>170747738</v>
      </c>
      <c r="L501" t="s">
        <v>1807</v>
      </c>
      <c r="M501" t="s">
        <v>1804</v>
      </c>
      <c r="N501" t="s">
        <v>1805</v>
      </c>
      <c r="O501" t="s">
        <v>1808</v>
      </c>
    </row>
    <row r="502" spans="1:15" x14ac:dyDescent="0.25">
      <c r="A502" t="s">
        <v>1809</v>
      </c>
      <c r="B502" s="1">
        <v>28</v>
      </c>
      <c r="C502" s="1" t="s">
        <v>10691</v>
      </c>
      <c r="D502" s="1" t="s">
        <v>10694</v>
      </c>
      <c r="E502" s="1">
        <v>0</v>
      </c>
      <c r="F502" s="1">
        <v>1</v>
      </c>
      <c r="G502" t="s">
        <v>32</v>
      </c>
      <c r="I502">
        <v>2804000</v>
      </c>
      <c r="K502">
        <v>170747690</v>
      </c>
      <c r="M502" t="s">
        <v>1802</v>
      </c>
      <c r="N502" t="s">
        <v>1805</v>
      </c>
      <c r="O502" t="s">
        <v>1810</v>
      </c>
    </row>
    <row r="503" spans="1:15" x14ac:dyDescent="0.25">
      <c r="A503" t="s">
        <v>1811</v>
      </c>
      <c r="B503" s="1">
        <v>28</v>
      </c>
      <c r="C503" s="1" t="s">
        <v>10697</v>
      </c>
      <c r="D503" s="1" t="s">
        <v>10694</v>
      </c>
      <c r="E503" s="1">
        <v>0</v>
      </c>
      <c r="F503" s="1">
        <v>1</v>
      </c>
      <c r="G503" t="s">
        <v>32</v>
      </c>
      <c r="I503">
        <v>2805000</v>
      </c>
      <c r="K503">
        <v>790671053</v>
      </c>
      <c r="M503" t="s">
        <v>1812</v>
      </c>
      <c r="N503" t="s">
        <v>1813</v>
      </c>
      <c r="O503" t="s">
        <v>1814</v>
      </c>
    </row>
    <row r="504" spans="1:15" x14ac:dyDescent="0.25">
      <c r="A504" t="s">
        <v>1812</v>
      </c>
      <c r="B504" s="1">
        <v>28</v>
      </c>
      <c r="C504" s="1" t="s">
        <v>10697</v>
      </c>
      <c r="D504" s="1" t="s">
        <v>10695</v>
      </c>
      <c r="E504" s="1">
        <v>1</v>
      </c>
      <c r="F504" s="1">
        <v>0</v>
      </c>
      <c r="G504" t="s">
        <v>16</v>
      </c>
      <c r="H504" t="s">
        <v>46</v>
      </c>
      <c r="I504">
        <v>2805011</v>
      </c>
      <c r="K504">
        <v>790671076</v>
      </c>
      <c r="L504" t="s">
        <v>1815</v>
      </c>
      <c r="M504" t="s">
        <v>1812</v>
      </c>
      <c r="N504" t="s">
        <v>1813</v>
      </c>
      <c r="O504" t="s">
        <v>1816</v>
      </c>
    </row>
    <row r="505" spans="1:15" x14ac:dyDescent="0.25">
      <c r="A505" t="s">
        <v>1812</v>
      </c>
      <c r="B505" s="1">
        <v>28</v>
      </c>
      <c r="C505" s="1" t="s">
        <v>10697</v>
      </c>
      <c r="D505" s="1" t="s">
        <v>10690</v>
      </c>
      <c r="E505" s="1">
        <v>2</v>
      </c>
      <c r="F505" s="1">
        <v>0</v>
      </c>
      <c r="G505" t="s">
        <v>16</v>
      </c>
      <c r="H505" t="s">
        <v>17</v>
      </c>
      <c r="I505">
        <v>2805022</v>
      </c>
      <c r="K505">
        <v>790671099</v>
      </c>
      <c r="L505" t="s">
        <v>1817</v>
      </c>
      <c r="M505" t="s">
        <v>1812</v>
      </c>
      <c r="N505" t="s">
        <v>1813</v>
      </c>
      <c r="O505" t="s">
        <v>1818</v>
      </c>
    </row>
    <row r="506" spans="1:15" x14ac:dyDescent="0.25">
      <c r="A506" t="s">
        <v>1819</v>
      </c>
      <c r="B506" s="1" t="s">
        <v>10691</v>
      </c>
      <c r="C506" s="1">
        <v>18</v>
      </c>
      <c r="D506" s="1" t="s">
        <v>10698</v>
      </c>
      <c r="E506" s="1">
        <v>2</v>
      </c>
      <c r="F506" s="1">
        <v>0</v>
      </c>
      <c r="G506" t="s">
        <v>16</v>
      </c>
      <c r="H506" t="s">
        <v>17</v>
      </c>
      <c r="I506">
        <v>418072</v>
      </c>
      <c r="K506">
        <v>910866844</v>
      </c>
      <c r="L506" t="s">
        <v>1820</v>
      </c>
      <c r="M506" t="s">
        <v>1819</v>
      </c>
      <c r="N506" t="s">
        <v>1821</v>
      </c>
      <c r="O506" t="s">
        <v>1822</v>
      </c>
    </row>
    <row r="507" spans="1:15" x14ac:dyDescent="0.25">
      <c r="A507" t="s">
        <v>1823</v>
      </c>
      <c r="B507" s="1" t="s">
        <v>10692</v>
      </c>
      <c r="C507" s="1" t="s">
        <v>10692</v>
      </c>
      <c r="D507" s="1" t="s">
        <v>10690</v>
      </c>
      <c r="E507" s="1">
        <v>2</v>
      </c>
      <c r="F507" s="1">
        <v>0</v>
      </c>
      <c r="G507" t="s">
        <v>16</v>
      </c>
      <c r="H507" t="s">
        <v>17</v>
      </c>
      <c r="I507">
        <v>606022</v>
      </c>
      <c r="K507">
        <v>431019810</v>
      </c>
      <c r="L507" t="s">
        <v>1824</v>
      </c>
      <c r="M507" t="s">
        <v>1823</v>
      </c>
      <c r="N507" t="s">
        <v>1825</v>
      </c>
      <c r="O507" t="s">
        <v>1823</v>
      </c>
    </row>
    <row r="508" spans="1:15" x14ac:dyDescent="0.25">
      <c r="A508" t="s">
        <v>1826</v>
      </c>
      <c r="B508" s="1">
        <v>26</v>
      </c>
      <c r="C508" s="1" t="s">
        <v>10697</v>
      </c>
      <c r="D508" s="1" t="s">
        <v>10695</v>
      </c>
      <c r="E508" s="1">
        <v>2</v>
      </c>
      <c r="F508" s="1">
        <v>0</v>
      </c>
      <c r="G508" t="s">
        <v>16</v>
      </c>
      <c r="H508" t="s">
        <v>17</v>
      </c>
      <c r="I508">
        <v>2605012</v>
      </c>
      <c r="K508">
        <v>590648066</v>
      </c>
      <c r="L508" t="s">
        <v>1827</v>
      </c>
      <c r="M508" t="s">
        <v>1826</v>
      </c>
      <c r="N508" t="s">
        <v>1828</v>
      </c>
      <c r="O508" t="s">
        <v>1829</v>
      </c>
    </row>
    <row r="509" spans="1:15" x14ac:dyDescent="0.25">
      <c r="A509" t="s">
        <v>1830</v>
      </c>
      <c r="B509" s="1">
        <v>20</v>
      </c>
      <c r="C509" s="1">
        <v>12</v>
      </c>
      <c r="D509" s="1" t="s">
        <v>10690</v>
      </c>
      <c r="E509" s="1">
        <v>2</v>
      </c>
      <c r="F509" s="1">
        <v>0</v>
      </c>
      <c r="G509" t="s">
        <v>16</v>
      </c>
      <c r="H509" t="s">
        <v>17</v>
      </c>
      <c r="I509">
        <v>2012022</v>
      </c>
      <c r="K509">
        <v>790670875</v>
      </c>
      <c r="L509" t="s">
        <v>1831</v>
      </c>
      <c r="M509" t="s">
        <v>1830</v>
      </c>
      <c r="N509" t="s">
        <v>1832</v>
      </c>
      <c r="O509" t="s">
        <v>1833</v>
      </c>
    </row>
    <row r="510" spans="1:15" x14ac:dyDescent="0.25">
      <c r="A510" t="s">
        <v>1834</v>
      </c>
      <c r="B510" s="1" t="s">
        <v>10692</v>
      </c>
      <c r="C510" s="1" t="s">
        <v>10693</v>
      </c>
      <c r="D510" s="1" t="s">
        <v>10696</v>
      </c>
      <c r="E510" s="1">
        <v>2</v>
      </c>
      <c r="F510" s="1">
        <v>0</v>
      </c>
      <c r="G510" t="s">
        <v>16</v>
      </c>
      <c r="H510" t="s">
        <v>17</v>
      </c>
      <c r="I510">
        <v>608032</v>
      </c>
      <c r="K510">
        <v>431019780</v>
      </c>
      <c r="L510" t="s">
        <v>1835</v>
      </c>
      <c r="M510" t="s">
        <v>1834</v>
      </c>
      <c r="N510" t="s">
        <v>1836</v>
      </c>
      <c r="O510" t="s">
        <v>70</v>
      </c>
    </row>
    <row r="511" spans="1:15" x14ac:dyDescent="0.25">
      <c r="A511" t="s">
        <v>1837</v>
      </c>
      <c r="B511" s="1" t="s">
        <v>10692</v>
      </c>
      <c r="C511" s="1" t="s">
        <v>10690</v>
      </c>
      <c r="D511" s="1" t="s">
        <v>10697</v>
      </c>
      <c r="E511" s="1">
        <v>3</v>
      </c>
      <c r="F511" s="1">
        <v>0</v>
      </c>
      <c r="G511" t="s">
        <v>16</v>
      </c>
      <c r="H511" t="s">
        <v>50</v>
      </c>
      <c r="I511">
        <v>602053</v>
      </c>
      <c r="K511">
        <v>950369190</v>
      </c>
      <c r="L511" t="s">
        <v>1838</v>
      </c>
      <c r="M511" t="s">
        <v>1837</v>
      </c>
      <c r="N511" t="s">
        <v>1839</v>
      </c>
      <c r="O511" t="s">
        <v>1840</v>
      </c>
    </row>
    <row r="512" spans="1:15" x14ac:dyDescent="0.25">
      <c r="A512" t="s">
        <v>1841</v>
      </c>
      <c r="B512" s="1">
        <v>18</v>
      </c>
      <c r="C512" s="1">
        <v>13</v>
      </c>
      <c r="D512" s="1" t="s">
        <v>10696</v>
      </c>
      <c r="E512" s="1">
        <v>2</v>
      </c>
      <c r="F512" s="1">
        <v>0</v>
      </c>
      <c r="G512" t="s">
        <v>16</v>
      </c>
      <c r="H512" t="s">
        <v>17</v>
      </c>
      <c r="I512">
        <v>1813032</v>
      </c>
      <c r="K512">
        <v>650900430</v>
      </c>
      <c r="L512" t="s">
        <v>1842</v>
      </c>
      <c r="M512" t="s">
        <v>1841</v>
      </c>
      <c r="N512" t="s">
        <v>1843</v>
      </c>
      <c r="O512" t="s">
        <v>1844</v>
      </c>
    </row>
    <row r="513" spans="1:15" x14ac:dyDescent="0.25">
      <c r="A513" t="s">
        <v>1845</v>
      </c>
      <c r="B513" s="1">
        <v>28</v>
      </c>
      <c r="C513" s="1" t="s">
        <v>10690</v>
      </c>
      <c r="D513" s="1" t="s">
        <v>10696</v>
      </c>
      <c r="E513" s="1">
        <v>3</v>
      </c>
      <c r="F513" s="1">
        <v>0</v>
      </c>
      <c r="G513" t="s">
        <v>16</v>
      </c>
      <c r="H513" t="s">
        <v>50</v>
      </c>
      <c r="I513">
        <v>2802033</v>
      </c>
      <c r="K513">
        <v>170747974</v>
      </c>
      <c r="L513" t="s">
        <v>1846</v>
      </c>
      <c r="M513" t="s">
        <v>1845</v>
      </c>
      <c r="N513" t="s">
        <v>1847</v>
      </c>
      <c r="O513" t="s">
        <v>1848</v>
      </c>
    </row>
    <row r="514" spans="1:15" x14ac:dyDescent="0.25">
      <c r="A514" t="s">
        <v>1849</v>
      </c>
      <c r="B514" s="1">
        <v>18</v>
      </c>
      <c r="C514" s="1">
        <v>19</v>
      </c>
      <c r="D514" s="1" t="s">
        <v>10690</v>
      </c>
      <c r="E514" s="1">
        <v>2</v>
      </c>
      <c r="F514" s="1">
        <v>0</v>
      </c>
      <c r="G514" t="s">
        <v>16</v>
      </c>
      <c r="H514" t="s">
        <v>17</v>
      </c>
      <c r="I514">
        <v>1819022</v>
      </c>
      <c r="K514">
        <v>690582186</v>
      </c>
      <c r="L514" t="s">
        <v>1850</v>
      </c>
      <c r="M514" t="s">
        <v>1849</v>
      </c>
      <c r="N514" t="s">
        <v>1851</v>
      </c>
      <c r="O514" t="s">
        <v>1852</v>
      </c>
    </row>
    <row r="515" spans="1:15" x14ac:dyDescent="0.25">
      <c r="A515" t="s">
        <v>1853</v>
      </c>
      <c r="B515" s="1">
        <v>18</v>
      </c>
      <c r="C515" s="1">
        <v>14</v>
      </c>
      <c r="D515" s="1" t="s">
        <v>10696</v>
      </c>
      <c r="E515" s="1">
        <v>2</v>
      </c>
      <c r="F515" s="1">
        <v>0</v>
      </c>
      <c r="G515" t="s">
        <v>16</v>
      </c>
      <c r="H515" t="s">
        <v>17</v>
      </c>
      <c r="I515">
        <v>1814032</v>
      </c>
      <c r="K515">
        <v>650900648</v>
      </c>
      <c r="L515" t="s">
        <v>1854</v>
      </c>
      <c r="M515" t="s">
        <v>1853</v>
      </c>
      <c r="N515" t="s">
        <v>1855</v>
      </c>
      <c r="O515" t="s">
        <v>1853</v>
      </c>
    </row>
    <row r="516" spans="1:15" x14ac:dyDescent="0.25">
      <c r="A516" t="s">
        <v>1856</v>
      </c>
      <c r="B516" s="1">
        <v>10</v>
      </c>
      <c r="C516" s="1">
        <v>18</v>
      </c>
      <c r="D516" s="1" t="s">
        <v>10696</v>
      </c>
      <c r="E516" s="1">
        <v>2</v>
      </c>
      <c r="F516" s="1">
        <v>0</v>
      </c>
      <c r="G516" t="s">
        <v>16</v>
      </c>
      <c r="H516" t="s">
        <v>17</v>
      </c>
      <c r="I516">
        <v>1018032</v>
      </c>
      <c r="K516">
        <v>250855073</v>
      </c>
      <c r="L516" t="s">
        <v>1857</v>
      </c>
      <c r="M516" t="s">
        <v>1856</v>
      </c>
      <c r="N516" t="s">
        <v>1858</v>
      </c>
      <c r="O516" t="s">
        <v>1859</v>
      </c>
    </row>
    <row r="517" spans="1:15" x14ac:dyDescent="0.25">
      <c r="A517" t="s">
        <v>1860</v>
      </c>
      <c r="B517" s="1">
        <v>14</v>
      </c>
      <c r="C517" s="1" t="s">
        <v>10698</v>
      </c>
      <c r="D517" s="1" t="s">
        <v>10695</v>
      </c>
      <c r="E517" s="1">
        <v>2</v>
      </c>
      <c r="F517" s="1">
        <v>0</v>
      </c>
      <c r="G517" t="s">
        <v>16</v>
      </c>
      <c r="H517" t="s">
        <v>17</v>
      </c>
      <c r="I517">
        <v>1407012</v>
      </c>
      <c r="K517">
        <v>670223623</v>
      </c>
      <c r="L517" t="s">
        <v>1861</v>
      </c>
      <c r="M517" t="s">
        <v>1860</v>
      </c>
      <c r="N517" t="s">
        <v>1862</v>
      </c>
      <c r="O517" t="s">
        <v>1863</v>
      </c>
    </row>
    <row r="518" spans="1:15" x14ac:dyDescent="0.25">
      <c r="A518" t="s">
        <v>1864</v>
      </c>
      <c r="B518" s="1" t="s">
        <v>10692</v>
      </c>
      <c r="C518" s="1" t="s">
        <v>10699</v>
      </c>
      <c r="D518" s="1" t="s">
        <v>10691</v>
      </c>
      <c r="E518" s="1">
        <v>2</v>
      </c>
      <c r="F518" s="1">
        <v>0</v>
      </c>
      <c r="G518" t="s">
        <v>16</v>
      </c>
      <c r="H518" t="s">
        <v>17</v>
      </c>
      <c r="I518">
        <v>609042</v>
      </c>
      <c r="K518">
        <v>431019767</v>
      </c>
      <c r="L518" t="s">
        <v>1865</v>
      </c>
      <c r="M518" t="s">
        <v>1864</v>
      </c>
      <c r="N518" t="s">
        <v>1866</v>
      </c>
      <c r="O518" t="s">
        <v>1867</v>
      </c>
    </row>
    <row r="519" spans="1:15" x14ac:dyDescent="0.25">
      <c r="A519" t="s">
        <v>1868</v>
      </c>
      <c r="B519" s="1">
        <v>22</v>
      </c>
      <c r="C519" s="1" t="s">
        <v>10698</v>
      </c>
      <c r="D519" s="1" t="s">
        <v>10690</v>
      </c>
      <c r="E519" s="1">
        <v>2</v>
      </c>
      <c r="F519" s="1">
        <v>0</v>
      </c>
      <c r="G519" t="s">
        <v>16</v>
      </c>
      <c r="H519" t="s">
        <v>17</v>
      </c>
      <c r="I519">
        <v>2207022</v>
      </c>
      <c r="K519">
        <v>170747750</v>
      </c>
      <c r="L519" t="s">
        <v>1869</v>
      </c>
      <c r="M519" t="s">
        <v>1868</v>
      </c>
      <c r="N519" t="s">
        <v>1870</v>
      </c>
      <c r="O519" t="s">
        <v>1871</v>
      </c>
    </row>
    <row r="520" spans="1:15" x14ac:dyDescent="0.25">
      <c r="A520" t="s">
        <v>1872</v>
      </c>
      <c r="B520" s="1">
        <v>14</v>
      </c>
      <c r="C520" s="1" t="s">
        <v>10696</v>
      </c>
      <c r="D520" s="1" t="s">
        <v>10695</v>
      </c>
      <c r="E520" s="1">
        <v>1</v>
      </c>
      <c r="F520" s="1">
        <v>0</v>
      </c>
      <c r="G520" t="s">
        <v>16</v>
      </c>
      <c r="H520" t="s">
        <v>46</v>
      </c>
      <c r="I520">
        <v>1403011</v>
      </c>
      <c r="K520">
        <v>711582150</v>
      </c>
      <c r="L520" t="s">
        <v>1873</v>
      </c>
      <c r="M520" t="s">
        <v>1874</v>
      </c>
      <c r="N520" t="str">
        <f>"08-400"</f>
        <v>08-400</v>
      </c>
      <c r="O520" t="s">
        <v>1875</v>
      </c>
    </row>
    <row r="521" spans="1:15" x14ac:dyDescent="0.25">
      <c r="A521" t="s">
        <v>1872</v>
      </c>
      <c r="B521" s="1">
        <v>14</v>
      </c>
      <c r="C521" s="1" t="s">
        <v>10696</v>
      </c>
      <c r="D521" s="1" t="s">
        <v>10691</v>
      </c>
      <c r="E521" s="1">
        <v>2</v>
      </c>
      <c r="F521" s="1">
        <v>0</v>
      </c>
      <c r="G521" t="s">
        <v>16</v>
      </c>
      <c r="H521" t="s">
        <v>17</v>
      </c>
      <c r="I521">
        <v>1403042</v>
      </c>
      <c r="K521">
        <v>711582256</v>
      </c>
      <c r="L521" t="s">
        <v>1876</v>
      </c>
      <c r="M521" t="s">
        <v>1872</v>
      </c>
      <c r="N521" t="str">
        <f>"08-400"</f>
        <v>08-400</v>
      </c>
      <c r="O521" t="s">
        <v>1877</v>
      </c>
    </row>
    <row r="522" spans="1:15" x14ac:dyDescent="0.25">
      <c r="A522" t="s">
        <v>1878</v>
      </c>
      <c r="B522" s="1">
        <v>14</v>
      </c>
      <c r="C522" s="1" t="s">
        <v>10696</v>
      </c>
      <c r="D522" s="1" t="s">
        <v>10694</v>
      </c>
      <c r="E522" s="1">
        <v>0</v>
      </c>
      <c r="F522" s="1">
        <v>1</v>
      </c>
      <c r="G522" t="s">
        <v>32</v>
      </c>
      <c r="I522">
        <v>1403000</v>
      </c>
      <c r="K522">
        <v>711581802</v>
      </c>
      <c r="L522" t="s">
        <v>1879</v>
      </c>
      <c r="M522" t="s">
        <v>1872</v>
      </c>
      <c r="N522" t="str">
        <f>"08-400"</f>
        <v>08-400</v>
      </c>
      <c r="O522" t="s">
        <v>1880</v>
      </c>
    </row>
    <row r="523" spans="1:15" x14ac:dyDescent="0.25">
      <c r="A523" t="s">
        <v>1881</v>
      </c>
      <c r="B523" s="1">
        <v>24</v>
      </c>
      <c r="C523" s="1">
        <v>12</v>
      </c>
      <c r="D523" s="1" t="s">
        <v>10690</v>
      </c>
      <c r="E523" s="1">
        <v>2</v>
      </c>
      <c r="F523" s="1">
        <v>0</v>
      </c>
      <c r="G523" t="s">
        <v>16</v>
      </c>
      <c r="H523" t="s">
        <v>17</v>
      </c>
      <c r="I523">
        <v>2412022</v>
      </c>
      <c r="K523">
        <v>276258753</v>
      </c>
      <c r="L523" t="s">
        <v>1882</v>
      </c>
      <c r="M523" t="s">
        <v>1881</v>
      </c>
      <c r="N523" t="s">
        <v>1883</v>
      </c>
      <c r="O523" t="s">
        <v>1884</v>
      </c>
    </row>
    <row r="524" spans="1:15" x14ac:dyDescent="0.25">
      <c r="A524" t="s">
        <v>1885</v>
      </c>
      <c r="B524" s="1">
        <v>18</v>
      </c>
      <c r="C524" s="1">
        <v>11</v>
      </c>
      <c r="D524" s="1" t="s">
        <v>10691</v>
      </c>
      <c r="E524" s="1">
        <v>2</v>
      </c>
      <c r="F524" s="1">
        <v>0</v>
      </c>
      <c r="G524" t="s">
        <v>16</v>
      </c>
      <c r="H524" t="s">
        <v>17</v>
      </c>
      <c r="I524">
        <v>1811042</v>
      </c>
      <c r="K524">
        <v>690581904</v>
      </c>
      <c r="L524" t="s">
        <v>1886</v>
      </c>
      <c r="M524" t="s">
        <v>1885</v>
      </c>
      <c r="N524" t="s">
        <v>1887</v>
      </c>
      <c r="O524" t="s">
        <v>1888</v>
      </c>
    </row>
    <row r="525" spans="1:15" x14ac:dyDescent="0.25">
      <c r="A525" t="s">
        <v>1889</v>
      </c>
      <c r="B525" s="1" t="s">
        <v>10690</v>
      </c>
      <c r="C525" s="1">
        <v>16</v>
      </c>
      <c r="D525" s="1" t="s">
        <v>10690</v>
      </c>
      <c r="E525" s="1">
        <v>2</v>
      </c>
      <c r="F525" s="1">
        <v>0</v>
      </c>
      <c r="G525" t="s">
        <v>16</v>
      </c>
      <c r="H525" t="s">
        <v>17</v>
      </c>
      <c r="I525">
        <v>216022</v>
      </c>
      <c r="K525">
        <v>390647587</v>
      </c>
      <c r="L525" t="s">
        <v>1890</v>
      </c>
      <c r="M525" t="s">
        <v>1889</v>
      </c>
      <c r="N525" t="s">
        <v>1891</v>
      </c>
      <c r="O525" t="s">
        <v>1892</v>
      </c>
    </row>
    <row r="526" spans="1:15" x14ac:dyDescent="0.25">
      <c r="A526" t="s">
        <v>1893</v>
      </c>
      <c r="B526" s="1">
        <v>14</v>
      </c>
      <c r="C526" s="1">
        <v>19</v>
      </c>
      <c r="D526" s="1" t="s">
        <v>10692</v>
      </c>
      <c r="E526" s="1">
        <v>3</v>
      </c>
      <c r="F526" s="1">
        <v>0</v>
      </c>
      <c r="G526" t="s">
        <v>16</v>
      </c>
      <c r="H526" t="s">
        <v>50</v>
      </c>
      <c r="I526">
        <v>1419063</v>
      </c>
      <c r="K526">
        <v>611015425</v>
      </c>
      <c r="M526" t="s">
        <v>1893</v>
      </c>
      <c r="N526" t="str">
        <f>"09-530"</f>
        <v>09-530</v>
      </c>
      <c r="O526" t="s">
        <v>1894</v>
      </c>
    </row>
    <row r="527" spans="1:15" x14ac:dyDescent="0.25">
      <c r="A527" t="s">
        <v>1895</v>
      </c>
      <c r="B527" s="1" t="s">
        <v>10691</v>
      </c>
      <c r="C527" s="1">
        <v>19</v>
      </c>
      <c r="D527" s="1" t="s">
        <v>10690</v>
      </c>
      <c r="E527" s="1">
        <v>2</v>
      </c>
      <c r="F527" s="1">
        <v>0</v>
      </c>
      <c r="G527" t="s">
        <v>16</v>
      </c>
      <c r="H527" t="s">
        <v>17</v>
      </c>
      <c r="I527">
        <v>419022</v>
      </c>
      <c r="K527">
        <v>92351185</v>
      </c>
      <c r="L527" t="s">
        <v>1896</v>
      </c>
      <c r="M527" t="s">
        <v>1897</v>
      </c>
      <c r="N527" t="s">
        <v>1898</v>
      </c>
      <c r="O527" t="s">
        <v>1899</v>
      </c>
    </row>
    <row r="528" spans="1:15" x14ac:dyDescent="0.25">
      <c r="A528" t="s">
        <v>1900</v>
      </c>
      <c r="B528" s="1">
        <v>22</v>
      </c>
      <c r="C528" s="1">
        <v>61</v>
      </c>
      <c r="D528" s="1" t="s">
        <v>10694</v>
      </c>
      <c r="E528" s="1">
        <v>0</v>
      </c>
      <c r="F528" s="1">
        <v>2</v>
      </c>
      <c r="G528" t="s">
        <v>264</v>
      </c>
      <c r="I528">
        <v>2261000</v>
      </c>
      <c r="K528">
        <v>598463</v>
      </c>
      <c r="M528" t="s">
        <v>1901</v>
      </c>
      <c r="N528" t="s">
        <v>1902</v>
      </c>
      <c r="O528" t="s">
        <v>1903</v>
      </c>
    </row>
    <row r="529" spans="1:15" x14ac:dyDescent="0.25">
      <c r="A529" t="s">
        <v>1904</v>
      </c>
      <c r="B529" s="1">
        <v>22</v>
      </c>
      <c r="C529" s="1" t="s">
        <v>10691</v>
      </c>
      <c r="D529" s="1" t="s">
        <v>10694</v>
      </c>
      <c r="E529" s="1">
        <v>0</v>
      </c>
      <c r="F529" s="1">
        <v>1</v>
      </c>
      <c r="G529" t="s">
        <v>32</v>
      </c>
      <c r="I529">
        <v>2204000</v>
      </c>
      <c r="K529">
        <v>191674842</v>
      </c>
      <c r="L529" t="s">
        <v>1905</v>
      </c>
      <c r="M529" t="s">
        <v>1906</v>
      </c>
      <c r="N529" t="s">
        <v>1907</v>
      </c>
      <c r="O529" t="s">
        <v>1908</v>
      </c>
    </row>
    <row r="530" spans="1:15" x14ac:dyDescent="0.25">
      <c r="A530" t="s">
        <v>1909</v>
      </c>
      <c r="B530" s="1">
        <v>12</v>
      </c>
      <c r="C530" s="1">
        <v>19</v>
      </c>
      <c r="D530" s="1" t="s">
        <v>10690</v>
      </c>
      <c r="E530" s="1">
        <v>2</v>
      </c>
      <c r="F530" s="1">
        <v>0</v>
      </c>
      <c r="G530" t="s">
        <v>16</v>
      </c>
      <c r="H530" t="s">
        <v>17</v>
      </c>
      <c r="I530">
        <v>1219022</v>
      </c>
      <c r="K530">
        <v>351555996</v>
      </c>
      <c r="L530" t="s">
        <v>412</v>
      </c>
      <c r="M530" t="s">
        <v>1909</v>
      </c>
      <c r="N530" t="s">
        <v>1910</v>
      </c>
      <c r="O530" t="s">
        <v>1911</v>
      </c>
    </row>
    <row r="531" spans="1:15" x14ac:dyDescent="0.25">
      <c r="A531" t="s">
        <v>1912</v>
      </c>
      <c r="B531" s="1">
        <v>22</v>
      </c>
      <c r="C531" s="1">
        <v>62</v>
      </c>
      <c r="D531" s="1" t="s">
        <v>10694</v>
      </c>
      <c r="E531" s="1">
        <v>0</v>
      </c>
      <c r="F531" s="1">
        <v>2</v>
      </c>
      <c r="G531" t="s">
        <v>264</v>
      </c>
      <c r="I531">
        <v>2262000</v>
      </c>
      <c r="K531">
        <v>598486</v>
      </c>
      <c r="M531" t="s">
        <v>1913</v>
      </c>
      <c r="N531" t="s">
        <v>1914</v>
      </c>
      <c r="O531" t="s">
        <v>1915</v>
      </c>
    </row>
    <row r="532" spans="1:15" x14ac:dyDescent="0.25">
      <c r="A532" t="s">
        <v>1916</v>
      </c>
      <c r="B532" s="1">
        <v>20</v>
      </c>
      <c r="C532" s="1" t="s">
        <v>10699</v>
      </c>
      <c r="D532" s="1" t="s">
        <v>10690</v>
      </c>
      <c r="E532" s="1">
        <v>2</v>
      </c>
      <c r="F532" s="1">
        <v>0</v>
      </c>
      <c r="G532" t="s">
        <v>16</v>
      </c>
      <c r="H532" t="s">
        <v>17</v>
      </c>
      <c r="I532">
        <v>2009022</v>
      </c>
      <c r="K532">
        <v>790671082</v>
      </c>
      <c r="L532" t="s">
        <v>1917</v>
      </c>
      <c r="M532" t="s">
        <v>1918</v>
      </c>
      <c r="N532" t="s">
        <v>1919</v>
      </c>
      <c r="O532" t="s">
        <v>1920</v>
      </c>
    </row>
    <row r="533" spans="1:15" x14ac:dyDescent="0.25">
      <c r="A533" t="s">
        <v>1921</v>
      </c>
      <c r="B533" s="1">
        <v>10</v>
      </c>
      <c r="C533" s="1">
        <v>12</v>
      </c>
      <c r="D533" s="1" t="s">
        <v>10696</v>
      </c>
      <c r="E533" s="1">
        <v>2</v>
      </c>
      <c r="F533" s="1">
        <v>0</v>
      </c>
      <c r="G533" t="s">
        <v>16</v>
      </c>
      <c r="H533" t="s">
        <v>17</v>
      </c>
      <c r="I533">
        <v>1012032</v>
      </c>
      <c r="K533">
        <v>151398675</v>
      </c>
      <c r="L533" t="s">
        <v>1922</v>
      </c>
      <c r="M533" t="s">
        <v>1921</v>
      </c>
      <c r="N533" t="s">
        <v>1923</v>
      </c>
      <c r="O533" t="s">
        <v>1924</v>
      </c>
    </row>
    <row r="534" spans="1:15" x14ac:dyDescent="0.25">
      <c r="A534" t="s">
        <v>1925</v>
      </c>
      <c r="B534" s="1">
        <v>14</v>
      </c>
      <c r="C534" s="1">
        <v>23</v>
      </c>
      <c r="D534" s="1" t="s">
        <v>10690</v>
      </c>
      <c r="E534" s="1">
        <v>2</v>
      </c>
      <c r="F534" s="1">
        <v>0</v>
      </c>
      <c r="G534" t="s">
        <v>16</v>
      </c>
      <c r="H534" t="s">
        <v>17</v>
      </c>
      <c r="I534">
        <v>1423022</v>
      </c>
      <c r="K534">
        <v>670223630</v>
      </c>
      <c r="L534" t="s">
        <v>1926</v>
      </c>
      <c r="M534" t="s">
        <v>1925</v>
      </c>
      <c r="N534" t="s">
        <v>1927</v>
      </c>
      <c r="O534" t="s">
        <v>1928</v>
      </c>
    </row>
    <row r="535" spans="1:15" x14ac:dyDescent="0.25">
      <c r="A535" t="s">
        <v>1929</v>
      </c>
      <c r="B535" s="1">
        <v>24</v>
      </c>
      <c r="C535" s="1" t="s">
        <v>10697</v>
      </c>
      <c r="D535" s="1" t="s">
        <v>10696</v>
      </c>
      <c r="E535" s="1">
        <v>2</v>
      </c>
      <c r="F535" s="1">
        <v>0</v>
      </c>
      <c r="G535" t="s">
        <v>16</v>
      </c>
      <c r="H535" t="s">
        <v>17</v>
      </c>
      <c r="I535">
        <v>2405032</v>
      </c>
      <c r="K535">
        <v>276257848</v>
      </c>
      <c r="L535" t="s">
        <v>1930</v>
      </c>
      <c r="M535" t="s">
        <v>1931</v>
      </c>
      <c r="N535" t="s">
        <v>1932</v>
      </c>
      <c r="O535" t="s">
        <v>1933</v>
      </c>
    </row>
    <row r="536" spans="1:15" x14ac:dyDescent="0.25">
      <c r="A536" t="s">
        <v>1934</v>
      </c>
      <c r="B536" s="1">
        <v>28</v>
      </c>
      <c r="C536" s="1">
        <v>14</v>
      </c>
      <c r="D536" s="1" t="s">
        <v>10697</v>
      </c>
      <c r="E536" s="1">
        <v>2</v>
      </c>
      <c r="F536" s="1">
        <v>0</v>
      </c>
      <c r="G536" t="s">
        <v>16</v>
      </c>
      <c r="H536" t="s">
        <v>17</v>
      </c>
      <c r="I536">
        <v>2814052</v>
      </c>
      <c r="K536">
        <v>510742965</v>
      </c>
      <c r="L536" t="s">
        <v>1935</v>
      </c>
      <c r="M536" t="s">
        <v>1934</v>
      </c>
      <c r="N536" t="str">
        <f>"11-036"</f>
        <v>11-036</v>
      </c>
      <c r="O536" t="s">
        <v>1936</v>
      </c>
    </row>
    <row r="537" spans="1:15" x14ac:dyDescent="0.25">
      <c r="A537" t="s">
        <v>1937</v>
      </c>
      <c r="B537" s="1">
        <v>24</v>
      </c>
      <c r="C537" s="1">
        <v>17</v>
      </c>
      <c r="D537" s="1" t="s">
        <v>10696</v>
      </c>
      <c r="E537" s="1">
        <v>2</v>
      </c>
      <c r="F537" s="1">
        <v>0</v>
      </c>
      <c r="G537" t="s">
        <v>16</v>
      </c>
      <c r="H537" t="s">
        <v>17</v>
      </c>
      <c r="I537">
        <v>2417032</v>
      </c>
      <c r="K537">
        <v>72182597</v>
      </c>
      <c r="L537" t="s">
        <v>1938</v>
      </c>
      <c r="M537" t="s">
        <v>1937</v>
      </c>
      <c r="N537" t="s">
        <v>1939</v>
      </c>
      <c r="O537" t="s">
        <v>1940</v>
      </c>
    </row>
    <row r="538" spans="1:15" x14ac:dyDescent="0.25">
      <c r="A538" t="s">
        <v>1941</v>
      </c>
      <c r="B538" s="1">
        <v>30</v>
      </c>
      <c r="C538" s="1">
        <v>20</v>
      </c>
      <c r="D538" s="1" t="s">
        <v>10691</v>
      </c>
      <c r="E538" s="1">
        <v>2</v>
      </c>
      <c r="F538" s="1">
        <v>0</v>
      </c>
      <c r="G538" t="s">
        <v>16</v>
      </c>
      <c r="H538" t="s">
        <v>17</v>
      </c>
      <c r="I538">
        <v>3020042</v>
      </c>
      <c r="K538">
        <v>250855110</v>
      </c>
      <c r="L538" t="s">
        <v>1942</v>
      </c>
      <c r="M538" t="s">
        <v>1941</v>
      </c>
      <c r="N538" t="s">
        <v>1943</v>
      </c>
      <c r="O538" t="s">
        <v>1944</v>
      </c>
    </row>
    <row r="539" spans="1:15" x14ac:dyDescent="0.25">
      <c r="A539" t="s">
        <v>1945</v>
      </c>
      <c r="B539" s="1">
        <v>28</v>
      </c>
      <c r="C539" s="1" t="s">
        <v>10692</v>
      </c>
      <c r="D539" s="1" t="s">
        <v>10694</v>
      </c>
      <c r="E539" s="1">
        <v>0</v>
      </c>
      <c r="F539" s="1">
        <v>1</v>
      </c>
      <c r="G539" t="s">
        <v>32</v>
      </c>
      <c r="I539">
        <v>2806000</v>
      </c>
      <c r="K539">
        <v>790671165</v>
      </c>
      <c r="L539" t="s">
        <v>1946</v>
      </c>
      <c r="M539" t="s">
        <v>1947</v>
      </c>
      <c r="N539" t="str">
        <f>"11-500"</f>
        <v>11-500</v>
      </c>
      <c r="O539" t="s">
        <v>1948</v>
      </c>
    </row>
    <row r="540" spans="1:15" x14ac:dyDescent="0.25">
      <c r="A540" t="s">
        <v>1947</v>
      </c>
      <c r="B540" s="1">
        <v>28</v>
      </c>
      <c r="C540" s="1" t="s">
        <v>10692</v>
      </c>
      <c r="D540" s="1" t="s">
        <v>10695</v>
      </c>
      <c r="E540" s="1">
        <v>1</v>
      </c>
      <c r="F540" s="1">
        <v>0</v>
      </c>
      <c r="G540" t="s">
        <v>16</v>
      </c>
      <c r="H540" t="s">
        <v>46</v>
      </c>
      <c r="I540">
        <v>2806011</v>
      </c>
      <c r="K540">
        <v>790671171</v>
      </c>
      <c r="L540" t="s">
        <v>1949</v>
      </c>
      <c r="M540" t="s">
        <v>1947</v>
      </c>
      <c r="N540" t="str">
        <f>"11-500"</f>
        <v>11-500</v>
      </c>
      <c r="O540" t="s">
        <v>1950</v>
      </c>
    </row>
    <row r="541" spans="1:15" x14ac:dyDescent="0.25">
      <c r="A541" t="s">
        <v>1947</v>
      </c>
      <c r="B541" s="1">
        <v>28</v>
      </c>
      <c r="C541" s="1" t="s">
        <v>10692</v>
      </c>
      <c r="D541" s="1" t="s">
        <v>10691</v>
      </c>
      <c r="E541" s="1">
        <v>2</v>
      </c>
      <c r="F541" s="1">
        <v>0</v>
      </c>
      <c r="G541" t="s">
        <v>16</v>
      </c>
      <c r="H541" t="s">
        <v>17</v>
      </c>
      <c r="I541">
        <v>2806042</v>
      </c>
      <c r="K541">
        <v>790671225</v>
      </c>
      <c r="L541" t="s">
        <v>1951</v>
      </c>
      <c r="M541" t="s">
        <v>1952</v>
      </c>
      <c r="N541" t="str">
        <f>"11-500"</f>
        <v>11-500</v>
      </c>
      <c r="O541" t="s">
        <v>1953</v>
      </c>
    </row>
    <row r="542" spans="1:15" x14ac:dyDescent="0.25">
      <c r="A542" t="s">
        <v>1954</v>
      </c>
      <c r="B542" s="1">
        <v>14</v>
      </c>
      <c r="C542" s="1" t="s">
        <v>10690</v>
      </c>
      <c r="D542" s="1" t="s">
        <v>10696</v>
      </c>
      <c r="E542" s="1">
        <v>3</v>
      </c>
      <c r="F542" s="1">
        <v>0</v>
      </c>
      <c r="G542" t="s">
        <v>16</v>
      </c>
      <c r="H542" t="s">
        <v>50</v>
      </c>
      <c r="I542">
        <v>1402033</v>
      </c>
      <c r="K542">
        <v>130377882</v>
      </c>
      <c r="L542" t="s">
        <v>1955</v>
      </c>
      <c r="M542" t="s">
        <v>1954</v>
      </c>
      <c r="N542" t="str">
        <f>"06-450"</f>
        <v>06-450</v>
      </c>
      <c r="O542" t="s">
        <v>1956</v>
      </c>
    </row>
    <row r="543" spans="1:15" x14ac:dyDescent="0.25">
      <c r="A543" t="s">
        <v>1957</v>
      </c>
      <c r="B543" s="1">
        <v>24</v>
      </c>
      <c r="C543" s="1">
        <v>66</v>
      </c>
      <c r="D543" s="1" t="s">
        <v>10694</v>
      </c>
      <c r="E543" s="1">
        <v>0</v>
      </c>
      <c r="F543" s="1">
        <v>2</v>
      </c>
      <c r="G543" t="s">
        <v>264</v>
      </c>
      <c r="I543">
        <v>2466000</v>
      </c>
      <c r="K543">
        <v>276255335</v>
      </c>
      <c r="M543" t="s">
        <v>1958</v>
      </c>
      <c r="N543" t="s">
        <v>1959</v>
      </c>
      <c r="O543" t="s">
        <v>1960</v>
      </c>
    </row>
    <row r="544" spans="1:15" x14ac:dyDescent="0.25">
      <c r="A544" t="s">
        <v>1961</v>
      </c>
      <c r="B544" s="1">
        <v>24</v>
      </c>
      <c r="C544" s="1" t="s">
        <v>10697</v>
      </c>
      <c r="D544" s="1" t="s">
        <v>10694</v>
      </c>
      <c r="E544" s="1">
        <v>0</v>
      </c>
      <c r="F544" s="1">
        <v>1</v>
      </c>
      <c r="G544" t="s">
        <v>32</v>
      </c>
      <c r="I544">
        <v>2405000</v>
      </c>
      <c r="K544">
        <v>276254985</v>
      </c>
      <c r="L544" t="s">
        <v>1962</v>
      </c>
      <c r="M544" t="s">
        <v>1958</v>
      </c>
      <c r="N544" t="s">
        <v>1959</v>
      </c>
      <c r="O544" t="s">
        <v>1963</v>
      </c>
    </row>
    <row r="545" spans="1:15" x14ac:dyDescent="0.25">
      <c r="A545" t="s">
        <v>1964</v>
      </c>
      <c r="B545" s="1" t="s">
        <v>10690</v>
      </c>
      <c r="C545" s="1" t="s">
        <v>10696</v>
      </c>
      <c r="D545" s="1" t="s">
        <v>10694</v>
      </c>
      <c r="E545" s="1">
        <v>0</v>
      </c>
      <c r="F545" s="1">
        <v>1</v>
      </c>
      <c r="G545" t="s">
        <v>32</v>
      </c>
      <c r="I545">
        <v>203000</v>
      </c>
      <c r="K545">
        <v>390647216</v>
      </c>
      <c r="L545" t="s">
        <v>1965</v>
      </c>
      <c r="M545" t="s">
        <v>1966</v>
      </c>
      <c r="N545" t="s">
        <v>1967</v>
      </c>
      <c r="O545" t="s">
        <v>1968</v>
      </c>
    </row>
    <row r="546" spans="1:15" x14ac:dyDescent="0.25">
      <c r="A546" t="s">
        <v>1966</v>
      </c>
      <c r="B546" s="1" t="s">
        <v>10690</v>
      </c>
      <c r="C546" s="1" t="s">
        <v>10696</v>
      </c>
      <c r="D546" s="1" t="s">
        <v>10695</v>
      </c>
      <c r="E546" s="1">
        <v>1</v>
      </c>
      <c r="F546" s="1">
        <v>0</v>
      </c>
      <c r="G546" t="s">
        <v>16</v>
      </c>
      <c r="H546" t="s">
        <v>46</v>
      </c>
      <c r="I546">
        <v>203011</v>
      </c>
      <c r="K546">
        <v>390647297</v>
      </c>
      <c r="M546" t="s">
        <v>1966</v>
      </c>
      <c r="N546" t="s">
        <v>1967</v>
      </c>
      <c r="O546" t="s">
        <v>260</v>
      </c>
    </row>
    <row r="547" spans="1:15" x14ac:dyDescent="0.25">
      <c r="A547" t="s">
        <v>1966</v>
      </c>
      <c r="B547" s="1" t="s">
        <v>10690</v>
      </c>
      <c r="C547" s="1" t="s">
        <v>10696</v>
      </c>
      <c r="D547" s="1" t="s">
        <v>10690</v>
      </c>
      <c r="E547" s="1">
        <v>2</v>
      </c>
      <c r="F547" s="1">
        <v>0</v>
      </c>
      <c r="G547" t="s">
        <v>16</v>
      </c>
      <c r="H547" t="s">
        <v>17</v>
      </c>
      <c r="I547">
        <v>203022</v>
      </c>
      <c r="K547">
        <v>390647311</v>
      </c>
      <c r="L547" t="s">
        <v>1969</v>
      </c>
      <c r="M547" t="s">
        <v>1966</v>
      </c>
      <c r="N547" t="s">
        <v>1967</v>
      </c>
      <c r="O547" t="s">
        <v>1970</v>
      </c>
    </row>
    <row r="548" spans="1:15" x14ac:dyDescent="0.25">
      <c r="A548" t="s">
        <v>1971</v>
      </c>
      <c r="B548" s="1">
        <v>18</v>
      </c>
      <c r="C548" s="1">
        <v>16</v>
      </c>
      <c r="D548" s="1" t="s">
        <v>10692</v>
      </c>
      <c r="E548" s="1">
        <v>3</v>
      </c>
      <c r="F548" s="1">
        <v>0</v>
      </c>
      <c r="G548" t="s">
        <v>16</v>
      </c>
      <c r="H548" t="s">
        <v>50</v>
      </c>
      <c r="I548">
        <v>1816063</v>
      </c>
      <c r="K548">
        <v>690582074</v>
      </c>
      <c r="L548" t="s">
        <v>1972</v>
      </c>
      <c r="M548" t="s">
        <v>1973</v>
      </c>
      <c r="N548" t="s">
        <v>1974</v>
      </c>
      <c r="O548" t="s">
        <v>757</v>
      </c>
    </row>
    <row r="549" spans="1:15" x14ac:dyDescent="0.25">
      <c r="A549" t="s">
        <v>1975</v>
      </c>
      <c r="B549" s="1">
        <v>16</v>
      </c>
      <c r="C549" s="1">
        <v>10</v>
      </c>
      <c r="D549" s="1" t="s">
        <v>10690</v>
      </c>
      <c r="E549" s="1">
        <v>3</v>
      </c>
      <c r="F549" s="1">
        <v>0</v>
      </c>
      <c r="G549" t="s">
        <v>16</v>
      </c>
      <c r="H549" t="s">
        <v>50</v>
      </c>
      <c r="I549">
        <v>1610023</v>
      </c>
      <c r="K549">
        <v>531413350</v>
      </c>
      <c r="L549" t="s">
        <v>1976</v>
      </c>
      <c r="M549" t="s">
        <v>1975</v>
      </c>
      <c r="N549" t="s">
        <v>1977</v>
      </c>
      <c r="O549" t="s">
        <v>70</v>
      </c>
    </row>
    <row r="550" spans="1:15" x14ac:dyDescent="0.25">
      <c r="A550" t="s">
        <v>1978</v>
      </c>
      <c r="B550" s="1">
        <v>14</v>
      </c>
      <c r="C550" s="1" t="s">
        <v>10698</v>
      </c>
      <c r="D550" s="1" t="s">
        <v>10690</v>
      </c>
      <c r="E550" s="1">
        <v>2</v>
      </c>
      <c r="F550" s="1">
        <v>0</v>
      </c>
      <c r="G550" t="s">
        <v>16</v>
      </c>
      <c r="H550" t="s">
        <v>17</v>
      </c>
      <c r="I550">
        <v>1407022</v>
      </c>
      <c r="K550">
        <v>670223646</v>
      </c>
      <c r="L550" t="s">
        <v>1979</v>
      </c>
      <c r="M550" t="s">
        <v>1978</v>
      </c>
      <c r="N550" t="s">
        <v>1980</v>
      </c>
      <c r="O550" t="s">
        <v>1981</v>
      </c>
    </row>
    <row r="551" spans="1:15" x14ac:dyDescent="0.25">
      <c r="A551" t="s">
        <v>1982</v>
      </c>
      <c r="B551" s="1">
        <v>10</v>
      </c>
      <c r="C551" s="1">
        <v>20</v>
      </c>
      <c r="D551" s="1" t="s">
        <v>10695</v>
      </c>
      <c r="E551" s="1">
        <v>1</v>
      </c>
      <c r="F551" s="1">
        <v>0</v>
      </c>
      <c r="G551" t="s">
        <v>16</v>
      </c>
      <c r="H551" t="s">
        <v>46</v>
      </c>
      <c r="I551">
        <v>1020011</v>
      </c>
      <c r="K551">
        <v>472057684</v>
      </c>
      <c r="L551" t="s">
        <v>1986</v>
      </c>
      <c r="M551" t="s">
        <v>1982</v>
      </c>
      <c r="N551" t="s">
        <v>1984</v>
      </c>
      <c r="O551" t="s">
        <v>1987</v>
      </c>
    </row>
    <row r="552" spans="1:15" x14ac:dyDescent="0.25">
      <c r="A552" t="s">
        <v>1982</v>
      </c>
      <c r="B552" s="1">
        <v>10</v>
      </c>
      <c r="C552" s="1">
        <v>20</v>
      </c>
      <c r="D552" s="1" t="s">
        <v>10697</v>
      </c>
      <c r="E552" s="1">
        <v>2</v>
      </c>
      <c r="F552" s="1">
        <v>0</v>
      </c>
      <c r="G552" t="s">
        <v>16</v>
      </c>
      <c r="H552" t="s">
        <v>17</v>
      </c>
      <c r="I552">
        <v>1020052</v>
      </c>
      <c r="K552">
        <v>472057767</v>
      </c>
      <c r="L552" t="s">
        <v>1983</v>
      </c>
      <c r="M552" t="s">
        <v>1982</v>
      </c>
      <c r="N552" t="s">
        <v>1984</v>
      </c>
      <c r="O552" t="s">
        <v>1985</v>
      </c>
    </row>
    <row r="553" spans="1:15" x14ac:dyDescent="0.25">
      <c r="A553" t="s">
        <v>1988</v>
      </c>
      <c r="B553" s="1">
        <v>22</v>
      </c>
      <c r="C553" s="1">
        <v>12</v>
      </c>
      <c r="D553" s="1" t="s">
        <v>10691</v>
      </c>
      <c r="E553" s="1">
        <v>2</v>
      </c>
      <c r="F553" s="1">
        <v>0</v>
      </c>
      <c r="G553" t="s">
        <v>16</v>
      </c>
      <c r="H553" t="s">
        <v>17</v>
      </c>
      <c r="I553">
        <v>2212042</v>
      </c>
      <c r="K553">
        <v>770979810</v>
      </c>
      <c r="L553" t="s">
        <v>1989</v>
      </c>
      <c r="M553" t="s">
        <v>1988</v>
      </c>
      <c r="N553" t="s">
        <v>1990</v>
      </c>
      <c r="O553" t="s">
        <v>1991</v>
      </c>
    </row>
    <row r="554" spans="1:15" x14ac:dyDescent="0.25">
      <c r="A554" t="s">
        <v>1992</v>
      </c>
      <c r="B554" s="1">
        <v>16</v>
      </c>
      <c r="C554" s="1" t="s">
        <v>10690</v>
      </c>
      <c r="D554" s="1" t="s">
        <v>10696</v>
      </c>
      <c r="E554" s="1">
        <v>3</v>
      </c>
      <c r="F554" s="1">
        <v>0</v>
      </c>
      <c r="G554" t="s">
        <v>16</v>
      </c>
      <c r="H554" t="s">
        <v>50</v>
      </c>
      <c r="I554">
        <v>1602033</v>
      </c>
      <c r="K554">
        <v>531412875</v>
      </c>
      <c r="L554" t="s">
        <v>1993</v>
      </c>
      <c r="M554" t="s">
        <v>1992</v>
      </c>
      <c r="N554" t="s">
        <v>1994</v>
      </c>
      <c r="O554" t="s">
        <v>1995</v>
      </c>
    </row>
    <row r="555" spans="1:15" x14ac:dyDescent="0.25">
      <c r="A555" t="s">
        <v>1996</v>
      </c>
      <c r="B555" s="1">
        <v>16</v>
      </c>
      <c r="C555" s="1" t="s">
        <v>10690</v>
      </c>
      <c r="D555" s="1" t="s">
        <v>10694</v>
      </c>
      <c r="E555" s="1">
        <v>0</v>
      </c>
      <c r="F555" s="1">
        <v>1</v>
      </c>
      <c r="G555" t="s">
        <v>32</v>
      </c>
      <c r="I555">
        <v>1602000</v>
      </c>
      <c r="K555">
        <v>531412467</v>
      </c>
      <c r="L555" t="s">
        <v>1997</v>
      </c>
      <c r="M555" t="s">
        <v>1992</v>
      </c>
      <c r="N555" t="s">
        <v>1994</v>
      </c>
      <c r="O555" t="s">
        <v>1998</v>
      </c>
    </row>
    <row r="556" spans="1:15" x14ac:dyDescent="0.25">
      <c r="A556" t="s">
        <v>1999</v>
      </c>
      <c r="B556" s="1">
        <v>16</v>
      </c>
      <c r="C556" s="1" t="s">
        <v>10698</v>
      </c>
      <c r="D556" s="1" t="s">
        <v>10695</v>
      </c>
      <c r="E556" s="1">
        <v>3</v>
      </c>
      <c r="F556" s="1">
        <v>0</v>
      </c>
      <c r="G556" t="s">
        <v>16</v>
      </c>
      <c r="H556" t="s">
        <v>50</v>
      </c>
      <c r="I556">
        <v>1607013</v>
      </c>
      <c r="K556">
        <v>531412792</v>
      </c>
      <c r="L556" t="s">
        <v>2000</v>
      </c>
      <c r="M556" t="s">
        <v>1999</v>
      </c>
      <c r="N556" t="s">
        <v>2001</v>
      </c>
      <c r="O556" t="s">
        <v>2002</v>
      </c>
    </row>
    <row r="557" spans="1:15" x14ac:dyDescent="0.25">
      <c r="A557" t="s">
        <v>2003</v>
      </c>
      <c r="B557" s="1">
        <v>10</v>
      </c>
      <c r="C557" s="1">
        <v>15</v>
      </c>
      <c r="D557" s="1" t="s">
        <v>10690</v>
      </c>
      <c r="E557" s="1">
        <v>2</v>
      </c>
      <c r="F557" s="1">
        <v>0</v>
      </c>
      <c r="G557" t="s">
        <v>16</v>
      </c>
      <c r="H557" t="s">
        <v>17</v>
      </c>
      <c r="I557">
        <v>1015022</v>
      </c>
      <c r="K557">
        <v>750148236</v>
      </c>
      <c r="L557" t="s">
        <v>2004</v>
      </c>
      <c r="M557" t="s">
        <v>2003</v>
      </c>
      <c r="N557" t="s">
        <v>2005</v>
      </c>
      <c r="O557" t="s">
        <v>2006</v>
      </c>
    </row>
    <row r="558" spans="1:15" x14ac:dyDescent="0.25">
      <c r="A558" t="s">
        <v>2007</v>
      </c>
      <c r="B558" s="1" t="s">
        <v>10692</v>
      </c>
      <c r="C558" s="1" t="s">
        <v>10699</v>
      </c>
      <c r="D558" s="1" t="s">
        <v>10697</v>
      </c>
      <c r="E558" s="1">
        <v>2</v>
      </c>
      <c r="F558" s="1">
        <v>0</v>
      </c>
      <c r="G558" t="s">
        <v>16</v>
      </c>
      <c r="H558" t="s">
        <v>17</v>
      </c>
      <c r="I558">
        <v>609052</v>
      </c>
      <c r="K558">
        <v>431019980</v>
      </c>
      <c r="L558" t="s">
        <v>2008</v>
      </c>
      <c r="M558" t="s">
        <v>2009</v>
      </c>
      <c r="N558" t="s">
        <v>2010</v>
      </c>
      <c r="O558" t="s">
        <v>757</v>
      </c>
    </row>
    <row r="559" spans="1:15" x14ac:dyDescent="0.25">
      <c r="A559" t="s">
        <v>2011</v>
      </c>
      <c r="B559" s="1" t="s">
        <v>10690</v>
      </c>
      <c r="C559" s="1">
        <v>21</v>
      </c>
      <c r="D559" s="1" t="s">
        <v>10697</v>
      </c>
      <c r="E559" s="1">
        <v>3</v>
      </c>
      <c r="F559" s="1">
        <v>0</v>
      </c>
      <c r="G559" t="s">
        <v>16</v>
      </c>
      <c r="H559" t="s">
        <v>50</v>
      </c>
      <c r="I559">
        <v>221053</v>
      </c>
      <c r="K559">
        <v>890718248</v>
      </c>
      <c r="L559" t="s">
        <v>2012</v>
      </c>
      <c r="M559" t="s">
        <v>2011</v>
      </c>
      <c r="N559" t="s">
        <v>2013</v>
      </c>
      <c r="O559" t="s">
        <v>2014</v>
      </c>
    </row>
    <row r="560" spans="1:15" x14ac:dyDescent="0.25">
      <c r="A560" t="s">
        <v>2015</v>
      </c>
      <c r="B560" s="1">
        <v>22</v>
      </c>
      <c r="C560" s="1">
        <v>14</v>
      </c>
      <c r="D560" s="1" t="s">
        <v>10690</v>
      </c>
      <c r="E560" s="1">
        <v>3</v>
      </c>
      <c r="F560" s="1">
        <v>0</v>
      </c>
      <c r="G560" t="s">
        <v>16</v>
      </c>
      <c r="H560" t="s">
        <v>50</v>
      </c>
      <c r="I560">
        <v>2214023</v>
      </c>
      <c r="K560">
        <v>527581</v>
      </c>
      <c r="L560" t="s">
        <v>2016</v>
      </c>
      <c r="M560" t="s">
        <v>2015</v>
      </c>
      <c r="N560" t="s">
        <v>2017</v>
      </c>
      <c r="O560" t="s">
        <v>2018</v>
      </c>
    </row>
    <row r="561" spans="1:15" x14ac:dyDescent="0.25">
      <c r="A561" t="s">
        <v>2019</v>
      </c>
      <c r="B561" s="1">
        <v>22</v>
      </c>
      <c r="C561" s="1">
        <v>15</v>
      </c>
      <c r="D561" s="1" t="s">
        <v>10697</v>
      </c>
      <c r="E561" s="1">
        <v>2</v>
      </c>
      <c r="F561" s="1">
        <v>0</v>
      </c>
      <c r="G561" t="s">
        <v>16</v>
      </c>
      <c r="H561" t="s">
        <v>17</v>
      </c>
      <c r="I561">
        <v>2215052</v>
      </c>
      <c r="K561">
        <v>191675280</v>
      </c>
      <c r="L561" t="s">
        <v>2020</v>
      </c>
      <c r="M561" t="s">
        <v>2019</v>
      </c>
      <c r="N561" t="s">
        <v>2021</v>
      </c>
      <c r="O561" t="s">
        <v>2022</v>
      </c>
    </row>
    <row r="562" spans="1:15" x14ac:dyDescent="0.25">
      <c r="A562" t="s">
        <v>2023</v>
      </c>
      <c r="B562" s="1" t="s">
        <v>10691</v>
      </c>
      <c r="C562" s="1" t="s">
        <v>10698</v>
      </c>
      <c r="D562" s="1" t="s">
        <v>10696</v>
      </c>
      <c r="E562" s="1">
        <v>3</v>
      </c>
      <c r="F562" s="1">
        <v>0</v>
      </c>
      <c r="G562" t="s">
        <v>16</v>
      </c>
      <c r="H562" t="s">
        <v>50</v>
      </c>
      <c r="I562">
        <v>407033</v>
      </c>
      <c r="K562">
        <v>92350748</v>
      </c>
      <c r="L562" t="s">
        <v>2024</v>
      </c>
      <c r="M562" t="s">
        <v>2023</v>
      </c>
      <c r="N562" t="s">
        <v>2025</v>
      </c>
      <c r="O562" t="s">
        <v>2026</v>
      </c>
    </row>
    <row r="563" spans="1:15" x14ac:dyDescent="0.25">
      <c r="A563" t="s">
        <v>2027</v>
      </c>
      <c r="B563" s="1">
        <v>14</v>
      </c>
      <c r="C563" s="1" t="s">
        <v>10698</v>
      </c>
      <c r="D563" s="1" t="s">
        <v>10696</v>
      </c>
      <c r="E563" s="1">
        <v>2</v>
      </c>
      <c r="F563" s="1">
        <v>0</v>
      </c>
      <c r="G563" t="s">
        <v>16</v>
      </c>
      <c r="H563" t="s">
        <v>17</v>
      </c>
      <c r="I563">
        <v>1407032</v>
      </c>
      <c r="K563">
        <v>670223652</v>
      </c>
      <c r="L563" t="s">
        <v>2028</v>
      </c>
      <c r="M563" t="s">
        <v>2027</v>
      </c>
      <c r="N563" t="s">
        <v>2029</v>
      </c>
      <c r="O563" t="s">
        <v>2030</v>
      </c>
    </row>
    <row r="564" spans="1:15" x14ac:dyDescent="0.25">
      <c r="A564" t="s">
        <v>2031</v>
      </c>
      <c r="B564" s="1">
        <v>30</v>
      </c>
      <c r="C564" s="1" t="s">
        <v>10696</v>
      </c>
      <c r="D564" s="1" t="s">
        <v>10695</v>
      </c>
      <c r="E564" s="1">
        <v>1</v>
      </c>
      <c r="F564" s="1">
        <v>0</v>
      </c>
      <c r="G564" t="s">
        <v>16</v>
      </c>
      <c r="H564" t="s">
        <v>46</v>
      </c>
      <c r="I564">
        <v>3003011</v>
      </c>
      <c r="K564">
        <v>631257845</v>
      </c>
      <c r="L564" t="s">
        <v>2035</v>
      </c>
      <c r="M564" t="s">
        <v>2031</v>
      </c>
      <c r="N564" t="s">
        <v>2033</v>
      </c>
      <c r="O564" t="s">
        <v>2036</v>
      </c>
    </row>
    <row r="565" spans="1:15" x14ac:dyDescent="0.25">
      <c r="A565" t="s">
        <v>2031</v>
      </c>
      <c r="B565" s="1">
        <v>30</v>
      </c>
      <c r="C565" s="1" t="s">
        <v>10696</v>
      </c>
      <c r="D565" s="1" t="s">
        <v>10696</v>
      </c>
      <c r="E565" s="1">
        <v>2</v>
      </c>
      <c r="F565" s="1">
        <v>0</v>
      </c>
      <c r="G565" t="s">
        <v>16</v>
      </c>
      <c r="H565" t="s">
        <v>17</v>
      </c>
      <c r="I565">
        <v>3003032</v>
      </c>
      <c r="K565">
        <v>535793</v>
      </c>
      <c r="L565" t="s">
        <v>2032</v>
      </c>
      <c r="M565" t="s">
        <v>2031</v>
      </c>
      <c r="N565" t="s">
        <v>2033</v>
      </c>
      <c r="O565" t="s">
        <v>2034</v>
      </c>
    </row>
    <row r="566" spans="1:15" x14ac:dyDescent="0.25">
      <c r="A566" t="s">
        <v>2037</v>
      </c>
      <c r="B566" s="1">
        <v>30</v>
      </c>
      <c r="C566" s="1" t="s">
        <v>10696</v>
      </c>
      <c r="D566" s="1" t="s">
        <v>10694</v>
      </c>
      <c r="E566" s="1">
        <v>0</v>
      </c>
      <c r="F566" s="1">
        <v>1</v>
      </c>
      <c r="G566" t="s">
        <v>32</v>
      </c>
      <c r="I566">
        <v>3003000</v>
      </c>
      <c r="K566">
        <v>631262645</v>
      </c>
      <c r="M566" t="s">
        <v>2031</v>
      </c>
      <c r="N566" t="s">
        <v>2033</v>
      </c>
      <c r="O566" t="s">
        <v>2038</v>
      </c>
    </row>
    <row r="567" spans="1:15" x14ac:dyDescent="0.25">
      <c r="A567" t="s">
        <v>2039</v>
      </c>
      <c r="B567" s="1">
        <v>12</v>
      </c>
      <c r="C567" s="1" t="s">
        <v>10690</v>
      </c>
      <c r="D567" s="1" t="s">
        <v>10697</v>
      </c>
      <c r="E567" s="1">
        <v>2</v>
      </c>
      <c r="F567" s="1">
        <v>0</v>
      </c>
      <c r="G567" t="s">
        <v>16</v>
      </c>
      <c r="H567" t="s">
        <v>17</v>
      </c>
      <c r="I567">
        <v>1202052</v>
      </c>
      <c r="K567">
        <v>851660683</v>
      </c>
      <c r="L567" t="s">
        <v>2040</v>
      </c>
      <c r="M567" t="s">
        <v>2039</v>
      </c>
      <c r="N567" t="s">
        <v>2041</v>
      </c>
      <c r="O567" t="s">
        <v>2042</v>
      </c>
    </row>
    <row r="568" spans="1:15" x14ac:dyDescent="0.25">
      <c r="A568" t="s">
        <v>2043</v>
      </c>
      <c r="B568" s="1">
        <v>26</v>
      </c>
      <c r="C568" s="1" t="s">
        <v>10695</v>
      </c>
      <c r="D568" s="1" t="s">
        <v>10690</v>
      </c>
      <c r="E568" s="1">
        <v>2</v>
      </c>
      <c r="F568" s="1">
        <v>0</v>
      </c>
      <c r="G568" t="s">
        <v>16</v>
      </c>
      <c r="H568" t="s">
        <v>17</v>
      </c>
      <c r="I568">
        <v>2601022</v>
      </c>
      <c r="K568">
        <v>291010062</v>
      </c>
      <c r="L568" t="s">
        <v>2044</v>
      </c>
      <c r="M568" t="s">
        <v>2043</v>
      </c>
      <c r="N568" t="s">
        <v>2045</v>
      </c>
      <c r="O568" t="s">
        <v>2046</v>
      </c>
    </row>
    <row r="569" spans="1:15" x14ac:dyDescent="0.25">
      <c r="A569" t="s">
        <v>2047</v>
      </c>
      <c r="B569" s="1">
        <v>24</v>
      </c>
      <c r="C569" s="1">
        <v>10</v>
      </c>
      <c r="D569" s="1" t="s">
        <v>10695</v>
      </c>
      <c r="E569" s="1">
        <v>2</v>
      </c>
      <c r="F569" s="1">
        <v>0</v>
      </c>
      <c r="G569" t="s">
        <v>16</v>
      </c>
      <c r="H569" t="s">
        <v>17</v>
      </c>
      <c r="I569">
        <v>2410012</v>
      </c>
      <c r="K569">
        <v>276257720</v>
      </c>
      <c r="M569" t="s">
        <v>2047</v>
      </c>
      <c r="N569" t="s">
        <v>2048</v>
      </c>
      <c r="O569" t="s">
        <v>2049</v>
      </c>
    </row>
    <row r="570" spans="1:15" x14ac:dyDescent="0.25">
      <c r="A570" t="s">
        <v>2050</v>
      </c>
      <c r="B570" s="1">
        <v>28</v>
      </c>
      <c r="C570" s="1" t="s">
        <v>10691</v>
      </c>
      <c r="D570" s="1" t="s">
        <v>10690</v>
      </c>
      <c r="E570" s="1">
        <v>2</v>
      </c>
      <c r="F570" s="1">
        <v>0</v>
      </c>
      <c r="G570" t="s">
        <v>16</v>
      </c>
      <c r="H570" t="s">
        <v>17</v>
      </c>
      <c r="I570">
        <v>2804022</v>
      </c>
      <c r="K570">
        <v>532837</v>
      </c>
      <c r="L570" t="s">
        <v>2051</v>
      </c>
      <c r="M570" t="s">
        <v>2050</v>
      </c>
      <c r="N570" t="s">
        <v>2052</v>
      </c>
      <c r="O570" t="s">
        <v>2053</v>
      </c>
    </row>
    <row r="571" spans="1:15" x14ac:dyDescent="0.25">
      <c r="A571" t="s">
        <v>2054</v>
      </c>
      <c r="B571" s="1">
        <v>24</v>
      </c>
      <c r="C571" s="1">
        <v>15</v>
      </c>
      <c r="D571" s="1" t="s">
        <v>10697</v>
      </c>
      <c r="E571" s="1">
        <v>2</v>
      </c>
      <c r="F571" s="1">
        <v>0</v>
      </c>
      <c r="G571" t="s">
        <v>16</v>
      </c>
      <c r="H571" t="s">
        <v>17</v>
      </c>
      <c r="I571">
        <v>2415052</v>
      </c>
      <c r="K571">
        <v>276258730</v>
      </c>
      <c r="L571" t="s">
        <v>2055</v>
      </c>
      <c r="M571" t="s">
        <v>2054</v>
      </c>
      <c r="N571" t="s">
        <v>2056</v>
      </c>
      <c r="O571" t="s">
        <v>2057</v>
      </c>
    </row>
    <row r="572" spans="1:15" x14ac:dyDescent="0.25">
      <c r="A572" t="s">
        <v>2058</v>
      </c>
      <c r="B572" s="1">
        <v>10</v>
      </c>
      <c r="C572" s="1">
        <v>15</v>
      </c>
      <c r="D572" s="1" t="s">
        <v>10696</v>
      </c>
      <c r="E572" s="1">
        <v>2</v>
      </c>
      <c r="F572" s="1">
        <v>0</v>
      </c>
      <c r="G572" t="s">
        <v>16</v>
      </c>
      <c r="H572" t="s">
        <v>17</v>
      </c>
      <c r="I572">
        <v>1015032</v>
      </c>
      <c r="K572">
        <v>750148242</v>
      </c>
      <c r="L572" t="s">
        <v>2059</v>
      </c>
      <c r="M572" t="s">
        <v>2058</v>
      </c>
      <c r="N572" t="s">
        <v>2060</v>
      </c>
      <c r="O572" t="s">
        <v>2061</v>
      </c>
    </row>
    <row r="573" spans="1:15" x14ac:dyDescent="0.25">
      <c r="A573" t="s">
        <v>2062</v>
      </c>
      <c r="B573" s="1">
        <v>30</v>
      </c>
      <c r="C573" s="1" t="s">
        <v>10698</v>
      </c>
      <c r="D573" s="1" t="s">
        <v>10691</v>
      </c>
      <c r="E573" s="1">
        <v>2</v>
      </c>
      <c r="F573" s="1">
        <v>0</v>
      </c>
      <c r="G573" t="s">
        <v>16</v>
      </c>
      <c r="H573" t="s">
        <v>17</v>
      </c>
      <c r="I573">
        <v>3007042</v>
      </c>
      <c r="K573">
        <v>250855162</v>
      </c>
      <c r="L573">
        <v>9680872984</v>
      </c>
      <c r="M573" t="s">
        <v>2063</v>
      </c>
      <c r="N573" t="s">
        <v>2064</v>
      </c>
      <c r="O573" t="s">
        <v>2065</v>
      </c>
    </row>
    <row r="574" spans="1:15" x14ac:dyDescent="0.25">
      <c r="A574" t="s">
        <v>2066</v>
      </c>
      <c r="B574" s="1" t="s">
        <v>10692</v>
      </c>
      <c r="C574" s="1" t="s">
        <v>10697</v>
      </c>
      <c r="D574" s="1" t="s">
        <v>10691</v>
      </c>
      <c r="E574" s="1">
        <v>2</v>
      </c>
      <c r="F574" s="1">
        <v>0</v>
      </c>
      <c r="G574" t="s">
        <v>16</v>
      </c>
      <c r="H574" t="s">
        <v>17</v>
      </c>
      <c r="I574">
        <v>605042</v>
      </c>
      <c r="K574">
        <v>830409583</v>
      </c>
      <c r="L574" t="s">
        <v>2067</v>
      </c>
      <c r="M574" t="s">
        <v>2066</v>
      </c>
      <c r="N574" t="s">
        <v>2068</v>
      </c>
      <c r="O574" t="s">
        <v>2069</v>
      </c>
    </row>
    <row r="575" spans="1:15" x14ac:dyDescent="0.25">
      <c r="A575" t="s">
        <v>2070</v>
      </c>
      <c r="B575" s="1">
        <v>16</v>
      </c>
      <c r="C575" s="1" t="s">
        <v>10697</v>
      </c>
      <c r="D575" s="1" t="s">
        <v>10695</v>
      </c>
      <c r="E575" s="1">
        <v>3</v>
      </c>
      <c r="F575" s="1">
        <v>0</v>
      </c>
      <c r="G575" t="s">
        <v>16</v>
      </c>
      <c r="H575" t="s">
        <v>50</v>
      </c>
      <c r="I575">
        <v>1605013</v>
      </c>
      <c r="K575">
        <v>531413076</v>
      </c>
      <c r="L575" t="s">
        <v>2071</v>
      </c>
      <c r="M575" t="s">
        <v>2070</v>
      </c>
      <c r="N575" t="s">
        <v>2072</v>
      </c>
      <c r="O575" t="s">
        <v>2073</v>
      </c>
    </row>
    <row r="576" spans="1:15" x14ac:dyDescent="0.25">
      <c r="A576" t="s">
        <v>2074</v>
      </c>
      <c r="B576" s="1">
        <v>32</v>
      </c>
      <c r="C576" s="1" t="s">
        <v>10698</v>
      </c>
      <c r="D576" s="1" t="s">
        <v>10690</v>
      </c>
      <c r="E576" s="1">
        <v>3</v>
      </c>
      <c r="F576" s="1">
        <v>0</v>
      </c>
      <c r="G576" t="s">
        <v>16</v>
      </c>
      <c r="H576" t="s">
        <v>50</v>
      </c>
      <c r="I576">
        <v>3207023</v>
      </c>
      <c r="K576">
        <v>811684870</v>
      </c>
      <c r="L576" t="s">
        <v>2075</v>
      </c>
      <c r="M576" t="s">
        <v>2074</v>
      </c>
      <c r="N576" t="s">
        <v>2076</v>
      </c>
      <c r="O576" t="s">
        <v>2077</v>
      </c>
    </row>
    <row r="577" spans="1:15" x14ac:dyDescent="0.25">
      <c r="A577" t="s">
        <v>2078</v>
      </c>
      <c r="B577" s="1">
        <v>32</v>
      </c>
      <c r="C577" s="1" t="s">
        <v>10691</v>
      </c>
      <c r="D577" s="1" t="s">
        <v>10694</v>
      </c>
      <c r="E577" s="1">
        <v>0</v>
      </c>
      <c r="F577" s="1">
        <v>1</v>
      </c>
      <c r="G577" t="s">
        <v>32</v>
      </c>
      <c r="I577">
        <v>3204000</v>
      </c>
      <c r="K577">
        <v>811684120</v>
      </c>
      <c r="L577" t="s">
        <v>2079</v>
      </c>
      <c r="M577" t="s">
        <v>2080</v>
      </c>
      <c r="N577" t="s">
        <v>2081</v>
      </c>
      <c r="O577" t="s">
        <v>957</v>
      </c>
    </row>
    <row r="578" spans="1:15" x14ac:dyDescent="0.25">
      <c r="A578" t="s">
        <v>2082</v>
      </c>
      <c r="B578" s="1">
        <v>32</v>
      </c>
      <c r="C578" s="1" t="s">
        <v>10691</v>
      </c>
      <c r="D578" s="1" t="s">
        <v>10690</v>
      </c>
      <c r="E578" s="1">
        <v>3</v>
      </c>
      <c r="F578" s="1">
        <v>0</v>
      </c>
      <c r="G578" t="s">
        <v>16</v>
      </c>
      <c r="H578" t="s">
        <v>50</v>
      </c>
      <c r="I578">
        <v>3204023</v>
      </c>
      <c r="K578">
        <v>811684367</v>
      </c>
      <c r="L578" t="s">
        <v>2083</v>
      </c>
      <c r="M578" t="s">
        <v>2082</v>
      </c>
      <c r="N578" t="s">
        <v>2081</v>
      </c>
      <c r="O578" t="s">
        <v>2084</v>
      </c>
    </row>
    <row r="579" spans="1:15" x14ac:dyDescent="0.25">
      <c r="A579" t="s">
        <v>2085</v>
      </c>
      <c r="B579" s="1">
        <v>24</v>
      </c>
      <c r="C579" s="1" t="s">
        <v>10696</v>
      </c>
      <c r="D579" s="1" t="s">
        <v>10698</v>
      </c>
      <c r="E579" s="1">
        <v>2</v>
      </c>
      <c r="F579" s="1">
        <v>0</v>
      </c>
      <c r="G579" t="s">
        <v>16</v>
      </c>
      <c r="H579" t="s">
        <v>17</v>
      </c>
      <c r="I579">
        <v>2403072</v>
      </c>
      <c r="K579">
        <v>72182433</v>
      </c>
      <c r="L579" t="s">
        <v>2086</v>
      </c>
      <c r="M579" t="s">
        <v>2085</v>
      </c>
      <c r="N579" t="s">
        <v>2087</v>
      </c>
      <c r="O579" t="s">
        <v>2088</v>
      </c>
    </row>
    <row r="580" spans="1:15" x14ac:dyDescent="0.25">
      <c r="A580" t="s">
        <v>2089</v>
      </c>
      <c r="B580" s="1">
        <v>30</v>
      </c>
      <c r="C580" s="1">
        <v>10</v>
      </c>
      <c r="D580" s="1" t="s">
        <v>10695</v>
      </c>
      <c r="E580" s="1">
        <v>3</v>
      </c>
      <c r="F580" s="1">
        <v>0</v>
      </c>
      <c r="G580" t="s">
        <v>16</v>
      </c>
      <c r="H580" t="s">
        <v>50</v>
      </c>
      <c r="I580">
        <v>3010013</v>
      </c>
      <c r="K580">
        <v>311019059</v>
      </c>
      <c r="L580" t="s">
        <v>2090</v>
      </c>
      <c r="M580" t="s">
        <v>2089</v>
      </c>
      <c r="N580" t="s">
        <v>2091</v>
      </c>
      <c r="O580" t="s">
        <v>2092</v>
      </c>
    </row>
    <row r="581" spans="1:15" x14ac:dyDescent="0.25">
      <c r="A581" t="s">
        <v>2093</v>
      </c>
      <c r="B581" s="1" t="s">
        <v>10691</v>
      </c>
      <c r="C581" s="1" t="s">
        <v>10697</v>
      </c>
      <c r="D581" s="1" t="s">
        <v>10695</v>
      </c>
      <c r="E581" s="1">
        <v>1</v>
      </c>
      <c r="F581" s="1">
        <v>0</v>
      </c>
      <c r="G581" t="s">
        <v>16</v>
      </c>
      <c r="H581" t="s">
        <v>46</v>
      </c>
      <c r="I581">
        <v>405011</v>
      </c>
      <c r="K581">
        <v>871118566</v>
      </c>
      <c r="L581" t="s">
        <v>2094</v>
      </c>
      <c r="M581" t="s">
        <v>2093</v>
      </c>
      <c r="N581" t="s">
        <v>2095</v>
      </c>
      <c r="O581" t="s">
        <v>2096</v>
      </c>
    </row>
    <row r="582" spans="1:15" x14ac:dyDescent="0.25">
      <c r="A582" t="s">
        <v>2093</v>
      </c>
      <c r="B582" s="1" t="s">
        <v>10691</v>
      </c>
      <c r="C582" s="1" t="s">
        <v>10697</v>
      </c>
      <c r="D582" s="1" t="s">
        <v>10696</v>
      </c>
      <c r="E582" s="1">
        <v>2</v>
      </c>
      <c r="F582" s="1">
        <v>0</v>
      </c>
      <c r="G582" t="s">
        <v>16</v>
      </c>
      <c r="H582" t="s">
        <v>17</v>
      </c>
      <c r="I582">
        <v>405032</v>
      </c>
      <c r="K582">
        <v>871118589</v>
      </c>
      <c r="L582" t="s">
        <v>2097</v>
      </c>
      <c r="M582" t="s">
        <v>2093</v>
      </c>
      <c r="N582" t="s">
        <v>2095</v>
      </c>
      <c r="O582" t="s">
        <v>2096</v>
      </c>
    </row>
    <row r="583" spans="1:15" x14ac:dyDescent="0.25">
      <c r="A583" t="s">
        <v>2098</v>
      </c>
      <c r="B583" s="1" t="s">
        <v>10691</v>
      </c>
      <c r="C583" s="1" t="s">
        <v>10697</v>
      </c>
      <c r="D583" s="1" t="s">
        <v>10694</v>
      </c>
      <c r="E583" s="1">
        <v>0</v>
      </c>
      <c r="F583" s="1">
        <v>1</v>
      </c>
      <c r="G583" t="s">
        <v>32</v>
      </c>
      <c r="I583">
        <v>405000</v>
      </c>
      <c r="K583">
        <v>871118550</v>
      </c>
      <c r="L583" t="s">
        <v>2099</v>
      </c>
      <c r="M583" t="s">
        <v>2093</v>
      </c>
      <c r="N583" t="s">
        <v>2095</v>
      </c>
      <c r="O583" t="s">
        <v>2100</v>
      </c>
    </row>
    <row r="584" spans="1:15" x14ac:dyDescent="0.25">
      <c r="A584" t="s">
        <v>2101</v>
      </c>
      <c r="B584" s="1">
        <v>30</v>
      </c>
      <c r="C584" s="1">
        <v>28</v>
      </c>
      <c r="D584" s="1" t="s">
        <v>10696</v>
      </c>
      <c r="E584" s="1">
        <v>3</v>
      </c>
      <c r="F584" s="1">
        <v>0</v>
      </c>
      <c r="G584" t="s">
        <v>16</v>
      </c>
      <c r="H584" t="s">
        <v>50</v>
      </c>
      <c r="I584">
        <v>3028033</v>
      </c>
      <c r="K584">
        <v>570791313</v>
      </c>
      <c r="L584" t="s">
        <v>2102</v>
      </c>
      <c r="M584" t="s">
        <v>2101</v>
      </c>
      <c r="N584" t="s">
        <v>2103</v>
      </c>
      <c r="O584" t="s">
        <v>2104</v>
      </c>
    </row>
    <row r="585" spans="1:15" x14ac:dyDescent="0.25">
      <c r="A585" t="s">
        <v>2105</v>
      </c>
      <c r="B585" s="1">
        <v>12</v>
      </c>
      <c r="C585" s="1" t="s">
        <v>10693</v>
      </c>
      <c r="D585" s="1" t="s">
        <v>10690</v>
      </c>
      <c r="E585" s="1">
        <v>2</v>
      </c>
      <c r="F585" s="1">
        <v>0</v>
      </c>
      <c r="G585" t="s">
        <v>16</v>
      </c>
      <c r="H585" t="s">
        <v>17</v>
      </c>
      <c r="I585">
        <v>1208022</v>
      </c>
      <c r="K585">
        <v>351555921</v>
      </c>
      <c r="L585" t="s">
        <v>2106</v>
      </c>
      <c r="M585" t="s">
        <v>2105</v>
      </c>
      <c r="N585" t="s">
        <v>2107</v>
      </c>
      <c r="O585" t="s">
        <v>2108</v>
      </c>
    </row>
    <row r="586" spans="1:15" x14ac:dyDescent="0.25">
      <c r="A586" t="s">
        <v>2109</v>
      </c>
      <c r="B586" s="1">
        <v>28</v>
      </c>
      <c r="C586" s="1">
        <v>18</v>
      </c>
      <c r="D586" s="1" t="s">
        <v>10696</v>
      </c>
      <c r="E586" s="1">
        <v>3</v>
      </c>
      <c r="F586" s="1">
        <v>0</v>
      </c>
      <c r="G586" t="s">
        <v>16</v>
      </c>
      <c r="H586" t="s">
        <v>50</v>
      </c>
      <c r="I586">
        <v>2818033</v>
      </c>
      <c r="K586">
        <v>523293</v>
      </c>
      <c r="L586" t="s">
        <v>2110</v>
      </c>
      <c r="M586" t="s">
        <v>2109</v>
      </c>
      <c r="N586" t="s">
        <v>2111</v>
      </c>
      <c r="O586" t="s">
        <v>2112</v>
      </c>
    </row>
    <row r="587" spans="1:15" x14ac:dyDescent="0.25">
      <c r="A587" t="s">
        <v>2113</v>
      </c>
      <c r="B587" s="1">
        <v>28</v>
      </c>
      <c r="C587" s="1">
        <v>18</v>
      </c>
      <c r="D587" s="1" t="s">
        <v>10694</v>
      </c>
      <c r="E587" s="1">
        <v>0</v>
      </c>
      <c r="F587" s="1">
        <v>1</v>
      </c>
      <c r="G587" t="s">
        <v>32</v>
      </c>
      <c r="I587">
        <v>2818000</v>
      </c>
      <c r="K587">
        <v>519634600</v>
      </c>
      <c r="L587" t="s">
        <v>2114</v>
      </c>
      <c r="M587" t="s">
        <v>2109</v>
      </c>
      <c r="N587" t="s">
        <v>2111</v>
      </c>
      <c r="O587" t="s">
        <v>2115</v>
      </c>
    </row>
    <row r="588" spans="1:15" x14ac:dyDescent="0.25">
      <c r="A588" t="s">
        <v>2116</v>
      </c>
      <c r="B588" s="1">
        <v>30</v>
      </c>
      <c r="C588" s="1">
        <v>20</v>
      </c>
      <c r="D588" s="1" t="s">
        <v>10697</v>
      </c>
      <c r="E588" s="1">
        <v>2</v>
      </c>
      <c r="F588" s="1">
        <v>0</v>
      </c>
      <c r="G588" t="s">
        <v>16</v>
      </c>
      <c r="H588" t="s">
        <v>17</v>
      </c>
      <c r="I588">
        <v>3020052</v>
      </c>
      <c r="K588">
        <v>250855340</v>
      </c>
      <c r="L588" t="s">
        <v>2117</v>
      </c>
      <c r="M588" t="s">
        <v>2116</v>
      </c>
      <c r="N588" t="s">
        <v>2118</v>
      </c>
      <c r="O588" t="s">
        <v>2119</v>
      </c>
    </row>
    <row r="589" spans="1:15" x14ac:dyDescent="0.25">
      <c r="A589" t="s">
        <v>2120</v>
      </c>
      <c r="B589" s="1">
        <v>14</v>
      </c>
      <c r="C589" s="1" t="s">
        <v>10690</v>
      </c>
      <c r="D589" s="1" t="s">
        <v>10691</v>
      </c>
      <c r="E589" s="1">
        <v>2</v>
      </c>
      <c r="F589" s="1">
        <v>0</v>
      </c>
      <c r="G589" t="s">
        <v>16</v>
      </c>
      <c r="H589" t="s">
        <v>17</v>
      </c>
      <c r="I589">
        <v>1402042</v>
      </c>
      <c r="K589">
        <v>130378090</v>
      </c>
      <c r="L589" t="s">
        <v>2121</v>
      </c>
      <c r="M589" t="s">
        <v>2120</v>
      </c>
      <c r="N589" t="str">
        <f>"06-420"</f>
        <v>06-420</v>
      </c>
      <c r="O589" t="s">
        <v>2122</v>
      </c>
    </row>
    <row r="590" spans="1:15" x14ac:dyDescent="0.25">
      <c r="A590" t="s">
        <v>2123</v>
      </c>
      <c r="B590" s="1">
        <v>10</v>
      </c>
      <c r="C590" s="1">
        <v>12</v>
      </c>
      <c r="D590" s="1" t="s">
        <v>10691</v>
      </c>
      <c r="E590" s="1">
        <v>2</v>
      </c>
      <c r="F590" s="1">
        <v>0</v>
      </c>
      <c r="G590" t="s">
        <v>16</v>
      </c>
      <c r="H590" t="s">
        <v>17</v>
      </c>
      <c r="I590">
        <v>1012042</v>
      </c>
      <c r="K590">
        <v>590647954</v>
      </c>
      <c r="L590" t="s">
        <v>2124</v>
      </c>
      <c r="M590" t="s">
        <v>2123</v>
      </c>
      <c r="N590" t="s">
        <v>2125</v>
      </c>
      <c r="O590" t="s">
        <v>2126</v>
      </c>
    </row>
    <row r="591" spans="1:15" x14ac:dyDescent="0.25">
      <c r="A591" t="s">
        <v>2127</v>
      </c>
      <c r="B591" s="1">
        <v>20</v>
      </c>
      <c r="C591" s="1" t="s">
        <v>10693</v>
      </c>
      <c r="D591" s="1" t="s">
        <v>10695</v>
      </c>
      <c r="E591" s="1">
        <v>3</v>
      </c>
      <c r="F591" s="1">
        <v>0</v>
      </c>
      <c r="G591" t="s">
        <v>16</v>
      </c>
      <c r="H591" t="s">
        <v>50</v>
      </c>
      <c r="I591">
        <v>2008013</v>
      </c>
      <c r="K591">
        <v>450669789</v>
      </c>
      <c r="L591" t="s">
        <v>2128</v>
      </c>
      <c r="M591" t="s">
        <v>2127</v>
      </c>
      <c r="N591" t="s">
        <v>2129</v>
      </c>
      <c r="O591" t="s">
        <v>2130</v>
      </c>
    </row>
    <row r="592" spans="1:15" x14ac:dyDescent="0.25">
      <c r="A592" t="s">
        <v>2131</v>
      </c>
      <c r="B592" s="1" t="s">
        <v>10692</v>
      </c>
      <c r="C592" s="1" t="s">
        <v>10690</v>
      </c>
      <c r="D592" s="1" t="s">
        <v>10692</v>
      </c>
      <c r="E592" s="1">
        <v>3</v>
      </c>
      <c r="F592" s="1">
        <v>0</v>
      </c>
      <c r="G592" t="s">
        <v>16</v>
      </c>
      <c r="H592" t="s">
        <v>50</v>
      </c>
      <c r="I592">
        <v>602063</v>
      </c>
      <c r="K592">
        <v>950369209</v>
      </c>
      <c r="L592" t="s">
        <v>2132</v>
      </c>
      <c r="M592" t="s">
        <v>2131</v>
      </c>
      <c r="N592" t="s">
        <v>2133</v>
      </c>
      <c r="O592" t="s">
        <v>2134</v>
      </c>
    </row>
    <row r="593" spans="1:15" x14ac:dyDescent="0.25">
      <c r="A593" t="s">
        <v>2135</v>
      </c>
      <c r="B593" s="1">
        <v>12</v>
      </c>
      <c r="C593" s="1" t="s">
        <v>10697</v>
      </c>
      <c r="D593" s="1" t="s">
        <v>10695</v>
      </c>
      <c r="E593" s="1">
        <v>1</v>
      </c>
      <c r="F593" s="1">
        <v>0</v>
      </c>
      <c r="G593" t="s">
        <v>16</v>
      </c>
      <c r="H593" t="s">
        <v>46</v>
      </c>
      <c r="I593">
        <v>1205011</v>
      </c>
      <c r="K593">
        <v>491893204</v>
      </c>
      <c r="L593" t="s">
        <v>2136</v>
      </c>
      <c r="M593" t="s">
        <v>2135</v>
      </c>
      <c r="N593" t="s">
        <v>2137</v>
      </c>
      <c r="O593" t="s">
        <v>154</v>
      </c>
    </row>
    <row r="594" spans="1:15" x14ac:dyDescent="0.25">
      <c r="A594" t="s">
        <v>2135</v>
      </c>
      <c r="B594" s="1">
        <v>12</v>
      </c>
      <c r="C594" s="1" t="s">
        <v>10697</v>
      </c>
      <c r="D594" s="1" t="s">
        <v>10691</v>
      </c>
      <c r="E594" s="1">
        <v>2</v>
      </c>
      <c r="F594" s="1">
        <v>0</v>
      </c>
      <c r="G594" t="s">
        <v>16</v>
      </c>
      <c r="H594" t="s">
        <v>17</v>
      </c>
      <c r="I594">
        <v>1205042</v>
      </c>
      <c r="K594">
        <v>491892216</v>
      </c>
      <c r="L594" t="s">
        <v>2138</v>
      </c>
      <c r="M594" t="s">
        <v>2135</v>
      </c>
      <c r="N594" t="s">
        <v>2137</v>
      </c>
      <c r="O594" t="s">
        <v>2139</v>
      </c>
    </row>
    <row r="595" spans="1:15" x14ac:dyDescent="0.25">
      <c r="A595" t="s">
        <v>2140</v>
      </c>
      <c r="B595" s="1">
        <v>12</v>
      </c>
      <c r="C595" s="1" t="s">
        <v>10697</v>
      </c>
      <c r="D595" s="1" t="s">
        <v>10694</v>
      </c>
      <c r="E595" s="1">
        <v>0</v>
      </c>
      <c r="F595" s="1">
        <v>1</v>
      </c>
      <c r="G595" t="s">
        <v>32</v>
      </c>
      <c r="I595">
        <v>1205000</v>
      </c>
      <c r="K595">
        <v>491893150</v>
      </c>
      <c r="L595" t="s">
        <v>412</v>
      </c>
      <c r="M595" t="s">
        <v>2135</v>
      </c>
      <c r="N595" t="s">
        <v>2137</v>
      </c>
      <c r="O595" t="s">
        <v>2141</v>
      </c>
    </row>
    <row r="596" spans="1:15" x14ac:dyDescent="0.25">
      <c r="A596" t="s">
        <v>2142</v>
      </c>
      <c r="B596" s="1">
        <v>10</v>
      </c>
      <c r="C596" s="1">
        <v>10</v>
      </c>
      <c r="D596" s="1" t="s">
        <v>10696</v>
      </c>
      <c r="E596" s="1">
        <v>2</v>
      </c>
      <c r="F596" s="1">
        <v>0</v>
      </c>
      <c r="G596" t="s">
        <v>16</v>
      </c>
      <c r="H596" t="s">
        <v>17</v>
      </c>
      <c r="I596">
        <v>1010032</v>
      </c>
      <c r="K596">
        <v>590647871</v>
      </c>
      <c r="L596" t="s">
        <v>2143</v>
      </c>
      <c r="M596" t="s">
        <v>2144</v>
      </c>
      <c r="N596" t="s">
        <v>2145</v>
      </c>
      <c r="O596" t="s">
        <v>142</v>
      </c>
    </row>
    <row r="597" spans="1:15" x14ac:dyDescent="0.25">
      <c r="A597" t="s">
        <v>2146</v>
      </c>
      <c r="B597" s="1" t="s">
        <v>10692</v>
      </c>
      <c r="C597" s="1" t="s">
        <v>10692</v>
      </c>
      <c r="D597" s="1" t="s">
        <v>10696</v>
      </c>
      <c r="E597" s="1">
        <v>2</v>
      </c>
      <c r="F597" s="1">
        <v>0</v>
      </c>
      <c r="G597" t="s">
        <v>16</v>
      </c>
      <c r="H597" t="s">
        <v>17</v>
      </c>
      <c r="I597">
        <v>606032</v>
      </c>
      <c r="K597">
        <v>950371695</v>
      </c>
      <c r="L597" t="s">
        <v>2147</v>
      </c>
      <c r="M597" t="s">
        <v>2146</v>
      </c>
      <c r="N597" t="s">
        <v>2148</v>
      </c>
      <c r="O597" t="s">
        <v>2149</v>
      </c>
    </row>
    <row r="598" spans="1:15" x14ac:dyDescent="0.25">
      <c r="A598" t="s">
        <v>2150</v>
      </c>
      <c r="B598" s="1" t="s">
        <v>10693</v>
      </c>
      <c r="C598" s="1" t="s">
        <v>10695</v>
      </c>
      <c r="D598" s="1" t="s">
        <v>10694</v>
      </c>
      <c r="E598" s="1">
        <v>0</v>
      </c>
      <c r="F598" s="1">
        <v>1</v>
      </c>
      <c r="G598" t="s">
        <v>32</v>
      </c>
      <c r="I598">
        <v>801000</v>
      </c>
      <c r="K598">
        <v>210967314</v>
      </c>
      <c r="L598" t="s">
        <v>2151</v>
      </c>
      <c r="M598" t="s">
        <v>2152</v>
      </c>
      <c r="N598" t="s">
        <v>2153</v>
      </c>
      <c r="O598" t="s">
        <v>2154</v>
      </c>
    </row>
    <row r="599" spans="1:15" x14ac:dyDescent="0.25">
      <c r="A599" t="s">
        <v>2155</v>
      </c>
      <c r="B599" s="1">
        <v>16</v>
      </c>
      <c r="C599" s="1" t="s">
        <v>10693</v>
      </c>
      <c r="D599" s="1" t="s">
        <v>10690</v>
      </c>
      <c r="E599" s="1">
        <v>3</v>
      </c>
      <c r="F599" s="1">
        <v>0</v>
      </c>
      <c r="G599" t="s">
        <v>16</v>
      </c>
      <c r="H599" t="s">
        <v>50</v>
      </c>
      <c r="I599">
        <v>1608023</v>
      </c>
      <c r="K599">
        <v>151398617</v>
      </c>
      <c r="L599" t="s">
        <v>2156</v>
      </c>
      <c r="M599" t="s">
        <v>2155</v>
      </c>
      <c r="N599" t="s">
        <v>2157</v>
      </c>
      <c r="O599" t="s">
        <v>2158</v>
      </c>
    </row>
    <row r="600" spans="1:15" x14ac:dyDescent="0.25">
      <c r="A600" t="s">
        <v>2159</v>
      </c>
      <c r="B600" s="1" t="s">
        <v>10693</v>
      </c>
      <c r="C600" s="1">
        <v>61</v>
      </c>
      <c r="D600" s="1" t="s">
        <v>10694</v>
      </c>
      <c r="E600" s="1">
        <v>0</v>
      </c>
      <c r="F600" s="1">
        <v>2</v>
      </c>
      <c r="G600" t="s">
        <v>264</v>
      </c>
      <c r="I600">
        <v>861000</v>
      </c>
      <c r="K600">
        <v>210966680</v>
      </c>
      <c r="L600" t="s">
        <v>2160</v>
      </c>
      <c r="M600" t="s">
        <v>2159</v>
      </c>
      <c r="N600" t="s">
        <v>2153</v>
      </c>
      <c r="O600" t="s">
        <v>2161</v>
      </c>
    </row>
    <row r="601" spans="1:15" x14ac:dyDescent="0.25">
      <c r="A601" t="s">
        <v>2162</v>
      </c>
      <c r="B601" s="1">
        <v>18</v>
      </c>
      <c r="C601" s="1">
        <v>20</v>
      </c>
      <c r="D601" s="1" t="s">
        <v>10690</v>
      </c>
      <c r="E601" s="1">
        <v>2</v>
      </c>
      <c r="F601" s="1">
        <v>0</v>
      </c>
      <c r="G601" t="s">
        <v>16</v>
      </c>
      <c r="H601" t="s">
        <v>17</v>
      </c>
      <c r="I601">
        <v>1820022</v>
      </c>
      <c r="K601">
        <v>541500</v>
      </c>
      <c r="M601" t="s">
        <v>2162</v>
      </c>
      <c r="N601" t="s">
        <v>2166</v>
      </c>
      <c r="O601" t="s">
        <v>2167</v>
      </c>
    </row>
    <row r="602" spans="1:15" x14ac:dyDescent="0.25">
      <c r="A602" t="s">
        <v>2162</v>
      </c>
      <c r="B602" s="1">
        <v>24</v>
      </c>
      <c r="C602" s="1">
        <v>15</v>
      </c>
      <c r="D602" s="1" t="s">
        <v>10692</v>
      </c>
      <c r="E602" s="1">
        <v>2</v>
      </c>
      <c r="F602" s="1">
        <v>0</v>
      </c>
      <c r="G602" t="s">
        <v>16</v>
      </c>
      <c r="H602" t="s">
        <v>17</v>
      </c>
      <c r="I602">
        <v>2415062</v>
      </c>
      <c r="K602">
        <v>276258724</v>
      </c>
      <c r="L602" t="s">
        <v>2163</v>
      </c>
      <c r="M602" t="s">
        <v>2162</v>
      </c>
      <c r="N602" t="s">
        <v>2164</v>
      </c>
      <c r="O602" t="s">
        <v>2165</v>
      </c>
    </row>
    <row r="603" spans="1:15" x14ac:dyDescent="0.25">
      <c r="A603" t="s">
        <v>2168</v>
      </c>
      <c r="B603" s="1" t="s">
        <v>10691</v>
      </c>
      <c r="C603" s="1">
        <v>16</v>
      </c>
      <c r="D603" s="1" t="s">
        <v>10690</v>
      </c>
      <c r="E603" s="1">
        <v>2</v>
      </c>
      <c r="F603" s="1">
        <v>0</v>
      </c>
      <c r="G603" t="s">
        <v>16</v>
      </c>
      <c r="H603" t="s">
        <v>17</v>
      </c>
      <c r="I603">
        <v>416022</v>
      </c>
      <c r="K603">
        <v>92351110</v>
      </c>
      <c r="L603" t="s">
        <v>2169</v>
      </c>
      <c r="M603" t="s">
        <v>2168</v>
      </c>
      <c r="N603" t="s">
        <v>2170</v>
      </c>
      <c r="O603" t="s">
        <v>2171</v>
      </c>
    </row>
    <row r="604" spans="1:15" x14ac:dyDescent="0.25">
      <c r="A604" t="s">
        <v>2172</v>
      </c>
      <c r="B604" s="1">
        <v>14</v>
      </c>
      <c r="C604" s="1" t="s">
        <v>10691</v>
      </c>
      <c r="D604" s="1" t="s">
        <v>10695</v>
      </c>
      <c r="E604" s="1">
        <v>1</v>
      </c>
      <c r="F604" s="1">
        <v>0</v>
      </c>
      <c r="G604" t="s">
        <v>16</v>
      </c>
      <c r="H604" t="s">
        <v>46</v>
      </c>
      <c r="I604">
        <v>1404011</v>
      </c>
      <c r="K604">
        <v>611015431</v>
      </c>
      <c r="L604" t="s">
        <v>2175</v>
      </c>
      <c r="M604" t="s">
        <v>2172</v>
      </c>
      <c r="N604" t="str">
        <f>"09-500"</f>
        <v>09-500</v>
      </c>
      <c r="O604" t="s">
        <v>2176</v>
      </c>
    </row>
    <row r="605" spans="1:15" x14ac:dyDescent="0.25">
      <c r="A605" t="s">
        <v>2172</v>
      </c>
      <c r="B605" s="1">
        <v>14</v>
      </c>
      <c r="C605" s="1" t="s">
        <v>10691</v>
      </c>
      <c r="D605" s="1" t="s">
        <v>10690</v>
      </c>
      <c r="E605" s="1">
        <v>2</v>
      </c>
      <c r="F605" s="1">
        <v>0</v>
      </c>
      <c r="G605" t="s">
        <v>16</v>
      </c>
      <c r="H605" t="s">
        <v>17</v>
      </c>
      <c r="I605">
        <v>1404022</v>
      </c>
      <c r="K605">
        <v>611015922</v>
      </c>
      <c r="L605" t="s">
        <v>2173</v>
      </c>
      <c r="M605" t="s">
        <v>2172</v>
      </c>
      <c r="N605" t="str">
        <f>"09-500"</f>
        <v>09-500</v>
      </c>
      <c r="O605" t="s">
        <v>2174</v>
      </c>
    </row>
    <row r="606" spans="1:15" x14ac:dyDescent="0.25">
      <c r="A606" t="s">
        <v>2177</v>
      </c>
      <c r="B606" s="1">
        <v>14</v>
      </c>
      <c r="C606" s="1" t="s">
        <v>10691</v>
      </c>
      <c r="D606" s="1" t="s">
        <v>10694</v>
      </c>
      <c r="E606" s="1">
        <v>0</v>
      </c>
      <c r="F606" s="1">
        <v>1</v>
      </c>
      <c r="G606" t="s">
        <v>32</v>
      </c>
      <c r="I606">
        <v>1404000</v>
      </c>
      <c r="K606">
        <v>611016100</v>
      </c>
      <c r="M606" t="s">
        <v>2172</v>
      </c>
      <c r="N606" t="str">
        <f>"09-500"</f>
        <v>09-500</v>
      </c>
      <c r="O606" t="s">
        <v>2178</v>
      </c>
    </row>
    <row r="607" spans="1:15" x14ac:dyDescent="0.25">
      <c r="A607" t="s">
        <v>2179</v>
      </c>
      <c r="B607" s="1">
        <v>30</v>
      </c>
      <c r="C607" s="1" t="s">
        <v>10691</v>
      </c>
      <c r="D607" s="1" t="s">
        <v>10690</v>
      </c>
      <c r="E607" s="1">
        <v>3</v>
      </c>
      <c r="F607" s="1">
        <v>0</v>
      </c>
      <c r="G607" t="s">
        <v>16</v>
      </c>
      <c r="H607" t="s">
        <v>50</v>
      </c>
      <c r="I607">
        <v>3004023</v>
      </c>
      <c r="K607">
        <v>411050646</v>
      </c>
      <c r="L607" t="s">
        <v>2180</v>
      </c>
      <c r="M607" t="s">
        <v>2179</v>
      </c>
      <c r="N607" t="s">
        <v>2181</v>
      </c>
      <c r="O607" t="s">
        <v>154</v>
      </c>
    </row>
    <row r="608" spans="1:15" x14ac:dyDescent="0.25">
      <c r="A608" t="s">
        <v>2182</v>
      </c>
      <c r="B608" s="1">
        <v>30</v>
      </c>
      <c r="C608" s="1" t="s">
        <v>10691</v>
      </c>
      <c r="D608" s="1" t="s">
        <v>10694</v>
      </c>
      <c r="E608" s="1">
        <v>0</v>
      </c>
      <c r="F608" s="1">
        <v>1</v>
      </c>
      <c r="G608" t="s">
        <v>32</v>
      </c>
      <c r="I608">
        <v>3004000</v>
      </c>
      <c r="K608">
        <v>411050480</v>
      </c>
      <c r="L608" t="s">
        <v>2183</v>
      </c>
      <c r="M608" t="s">
        <v>2179</v>
      </c>
      <c r="N608" t="s">
        <v>2181</v>
      </c>
      <c r="O608" t="s">
        <v>2184</v>
      </c>
    </row>
    <row r="609" spans="1:15" x14ac:dyDescent="0.25">
      <c r="A609" t="s">
        <v>2185</v>
      </c>
      <c r="B609" s="1">
        <v>10</v>
      </c>
      <c r="C609" s="1">
        <v>14</v>
      </c>
      <c r="D609" s="1" t="s">
        <v>10692</v>
      </c>
      <c r="E609" s="1">
        <v>2</v>
      </c>
      <c r="F609" s="1">
        <v>0</v>
      </c>
      <c r="G609" t="s">
        <v>16</v>
      </c>
      <c r="H609" t="s">
        <v>17</v>
      </c>
      <c r="I609">
        <v>1014062</v>
      </c>
      <c r="K609">
        <v>730934476</v>
      </c>
      <c r="L609" t="s">
        <v>2186</v>
      </c>
      <c r="M609" t="s">
        <v>2185</v>
      </c>
      <c r="N609" t="s">
        <v>2187</v>
      </c>
      <c r="O609" t="s">
        <v>2188</v>
      </c>
    </row>
    <row r="610" spans="1:15" x14ac:dyDescent="0.25">
      <c r="A610" t="s">
        <v>2189</v>
      </c>
      <c r="B610" s="1">
        <v>14</v>
      </c>
      <c r="C610" s="1" t="s">
        <v>10692</v>
      </c>
      <c r="D610" s="1" t="s">
        <v>10691</v>
      </c>
      <c r="E610" s="1">
        <v>2</v>
      </c>
      <c r="F610" s="1">
        <v>0</v>
      </c>
      <c r="G610" t="s">
        <v>16</v>
      </c>
      <c r="H610" t="s">
        <v>17</v>
      </c>
      <c r="I610">
        <v>1406042</v>
      </c>
      <c r="K610">
        <v>670223669</v>
      </c>
      <c r="M610" t="s">
        <v>2189</v>
      </c>
      <c r="N610" t="str">
        <f>"05-610"</f>
        <v>05-610</v>
      </c>
      <c r="O610" t="s">
        <v>2190</v>
      </c>
    </row>
    <row r="611" spans="1:15" x14ac:dyDescent="0.25">
      <c r="A611" t="s">
        <v>2191</v>
      </c>
      <c r="B611" s="1" t="s">
        <v>10692</v>
      </c>
      <c r="C611" s="1" t="s">
        <v>10698</v>
      </c>
      <c r="D611" s="1" t="s">
        <v>10691</v>
      </c>
      <c r="E611" s="1">
        <v>2</v>
      </c>
      <c r="F611" s="1">
        <v>0</v>
      </c>
      <c r="G611" t="s">
        <v>16</v>
      </c>
      <c r="H611" t="s">
        <v>17</v>
      </c>
      <c r="I611">
        <v>607042</v>
      </c>
      <c r="K611">
        <v>830409643</v>
      </c>
      <c r="L611" t="s">
        <v>2192</v>
      </c>
      <c r="M611" t="s">
        <v>2191</v>
      </c>
      <c r="N611" t="s">
        <v>2193</v>
      </c>
      <c r="O611" t="s">
        <v>2194</v>
      </c>
    </row>
    <row r="612" spans="1:15" x14ac:dyDescent="0.25">
      <c r="A612" t="s">
        <v>2195</v>
      </c>
      <c r="B612" s="1">
        <v>32</v>
      </c>
      <c r="C612" s="1" t="s">
        <v>10693</v>
      </c>
      <c r="D612" s="1" t="s">
        <v>10696</v>
      </c>
      <c r="E612" s="1">
        <v>3</v>
      </c>
      <c r="F612" s="1">
        <v>0</v>
      </c>
      <c r="G612" t="s">
        <v>16</v>
      </c>
      <c r="H612" t="s">
        <v>50</v>
      </c>
      <c r="I612">
        <v>3208033</v>
      </c>
      <c r="K612">
        <v>330920676</v>
      </c>
      <c r="L612" t="s">
        <v>2196</v>
      </c>
      <c r="M612" t="s">
        <v>2195</v>
      </c>
      <c r="N612" t="s">
        <v>2197</v>
      </c>
      <c r="O612" t="s">
        <v>2198</v>
      </c>
    </row>
    <row r="613" spans="1:15" x14ac:dyDescent="0.25">
      <c r="A613" t="s">
        <v>2199</v>
      </c>
      <c r="B613" s="1">
        <v>26</v>
      </c>
      <c r="C613" s="1" t="s">
        <v>10697</v>
      </c>
      <c r="D613" s="1" t="s">
        <v>10690</v>
      </c>
      <c r="E613" s="1">
        <v>2</v>
      </c>
      <c r="F613" s="1">
        <v>0</v>
      </c>
      <c r="G613" t="s">
        <v>16</v>
      </c>
      <c r="H613" t="s">
        <v>17</v>
      </c>
      <c r="I613">
        <v>2605022</v>
      </c>
      <c r="K613">
        <v>534724</v>
      </c>
      <c r="L613" t="s">
        <v>2200</v>
      </c>
      <c r="M613" t="s">
        <v>2199</v>
      </c>
      <c r="N613" t="s">
        <v>2201</v>
      </c>
      <c r="O613" t="s">
        <v>2202</v>
      </c>
    </row>
    <row r="614" spans="1:15" x14ac:dyDescent="0.25">
      <c r="A614" t="s">
        <v>2203</v>
      </c>
      <c r="B614" s="1">
        <v>14</v>
      </c>
      <c r="C614" s="1">
        <v>15</v>
      </c>
      <c r="D614" s="1" t="s">
        <v>10691</v>
      </c>
      <c r="E614" s="1">
        <v>2</v>
      </c>
      <c r="F614" s="1">
        <v>0</v>
      </c>
      <c r="G614" t="s">
        <v>16</v>
      </c>
      <c r="H614" t="s">
        <v>17</v>
      </c>
      <c r="I614">
        <v>1415042</v>
      </c>
      <c r="K614">
        <v>550668203</v>
      </c>
      <c r="L614" t="s">
        <v>2204</v>
      </c>
      <c r="M614" t="s">
        <v>2203</v>
      </c>
      <c r="N614" t="str">
        <f>"07-440"</f>
        <v>07-440</v>
      </c>
      <c r="O614" t="s">
        <v>2205</v>
      </c>
    </row>
    <row r="615" spans="1:15" x14ac:dyDescent="0.25">
      <c r="A615" t="s">
        <v>2206</v>
      </c>
      <c r="B615" s="1" t="s">
        <v>10693</v>
      </c>
      <c r="C615" s="1">
        <v>10</v>
      </c>
      <c r="D615" s="1" t="s">
        <v>10695</v>
      </c>
      <c r="E615" s="1">
        <v>1</v>
      </c>
      <c r="F615" s="1">
        <v>0</v>
      </c>
      <c r="G615" t="s">
        <v>16</v>
      </c>
      <c r="H615" t="s">
        <v>46</v>
      </c>
      <c r="I615">
        <v>810011</v>
      </c>
      <c r="K615">
        <v>970770818</v>
      </c>
      <c r="L615" t="s">
        <v>2207</v>
      </c>
      <c r="M615" t="s">
        <v>2206</v>
      </c>
      <c r="N615" t="s">
        <v>2208</v>
      </c>
      <c r="O615" t="s">
        <v>2209</v>
      </c>
    </row>
    <row r="616" spans="1:15" x14ac:dyDescent="0.25">
      <c r="A616" t="s">
        <v>2210</v>
      </c>
      <c r="B616" s="1">
        <v>14</v>
      </c>
      <c r="C616" s="1">
        <v>27</v>
      </c>
      <c r="D616" s="1" t="s">
        <v>10690</v>
      </c>
      <c r="E616" s="1">
        <v>2</v>
      </c>
      <c r="F616" s="1">
        <v>0</v>
      </c>
      <c r="G616" t="s">
        <v>16</v>
      </c>
      <c r="H616" t="s">
        <v>17</v>
      </c>
      <c r="I616">
        <v>1427022</v>
      </c>
      <c r="K616">
        <v>611015951</v>
      </c>
      <c r="L616" t="s">
        <v>2211</v>
      </c>
      <c r="M616" t="s">
        <v>2210</v>
      </c>
      <c r="N616" t="str">
        <f>"09-213"</f>
        <v>09-213</v>
      </c>
      <c r="O616" t="s">
        <v>2212</v>
      </c>
    </row>
    <row r="617" spans="1:15" x14ac:dyDescent="0.25">
      <c r="A617" t="s">
        <v>2213</v>
      </c>
      <c r="B617" s="1" t="s">
        <v>10690</v>
      </c>
      <c r="C617" s="1" t="s">
        <v>10691</v>
      </c>
      <c r="D617" s="1" t="s">
        <v>10695</v>
      </c>
      <c r="E617" s="1">
        <v>3</v>
      </c>
      <c r="F617" s="1">
        <v>0</v>
      </c>
      <c r="G617" t="s">
        <v>16</v>
      </c>
      <c r="H617" t="s">
        <v>50</v>
      </c>
      <c r="I617">
        <v>204013</v>
      </c>
      <c r="K617">
        <v>411050669</v>
      </c>
      <c r="L617" t="s">
        <v>2214</v>
      </c>
      <c r="M617" t="s">
        <v>2213</v>
      </c>
      <c r="N617" t="s">
        <v>2215</v>
      </c>
      <c r="O617" t="s">
        <v>2216</v>
      </c>
    </row>
    <row r="618" spans="1:15" x14ac:dyDescent="0.25">
      <c r="A618" t="s">
        <v>2217</v>
      </c>
      <c r="B618" s="1">
        <v>14</v>
      </c>
      <c r="C618" s="1">
        <v>18</v>
      </c>
      <c r="D618" s="1" t="s">
        <v>10695</v>
      </c>
      <c r="E618" s="1">
        <v>3</v>
      </c>
      <c r="F618" s="1">
        <v>0</v>
      </c>
      <c r="G618" t="s">
        <v>16</v>
      </c>
      <c r="H618" t="s">
        <v>50</v>
      </c>
      <c r="I618">
        <v>1418013</v>
      </c>
      <c r="K618">
        <v>13271134</v>
      </c>
      <c r="L618" t="s">
        <v>2218</v>
      </c>
      <c r="M618" t="s">
        <v>2219</v>
      </c>
      <c r="N618" t="str">
        <f>"05-530"</f>
        <v>05-530</v>
      </c>
      <c r="O618" t="s">
        <v>2220</v>
      </c>
    </row>
    <row r="619" spans="1:15" x14ac:dyDescent="0.25">
      <c r="A619" t="s">
        <v>2221</v>
      </c>
      <c r="B619" s="1">
        <v>10</v>
      </c>
      <c r="C619" s="1" t="s">
        <v>10691</v>
      </c>
      <c r="D619" s="1" t="s">
        <v>10696</v>
      </c>
      <c r="E619" s="1">
        <v>2</v>
      </c>
      <c r="F619" s="1">
        <v>0</v>
      </c>
      <c r="G619" t="s">
        <v>16</v>
      </c>
      <c r="H619" t="s">
        <v>17</v>
      </c>
      <c r="I619">
        <v>1004032</v>
      </c>
      <c r="K619">
        <v>611015655</v>
      </c>
      <c r="L619" t="s">
        <v>2222</v>
      </c>
      <c r="M619" t="s">
        <v>2223</v>
      </c>
      <c r="N619" t="s">
        <v>2224</v>
      </c>
      <c r="O619" t="s">
        <v>2225</v>
      </c>
    </row>
    <row r="620" spans="1:15" x14ac:dyDescent="0.25">
      <c r="A620" t="s">
        <v>2226</v>
      </c>
      <c r="B620" s="1">
        <v>26</v>
      </c>
      <c r="C620" s="1" t="s">
        <v>10691</v>
      </c>
      <c r="D620" s="1" t="s">
        <v>10692</v>
      </c>
      <c r="E620" s="1">
        <v>2</v>
      </c>
      <c r="F620" s="1">
        <v>0</v>
      </c>
      <c r="G620" t="s">
        <v>16</v>
      </c>
      <c r="H620" t="s">
        <v>17</v>
      </c>
      <c r="I620">
        <v>2604062</v>
      </c>
      <c r="K620">
        <v>291010079</v>
      </c>
      <c r="L620" t="s">
        <v>2227</v>
      </c>
      <c r="M620" t="s">
        <v>2226</v>
      </c>
      <c r="N620" t="s">
        <v>2228</v>
      </c>
      <c r="O620" t="s">
        <v>2229</v>
      </c>
    </row>
    <row r="621" spans="1:15" x14ac:dyDescent="0.25">
      <c r="A621" t="s">
        <v>2230</v>
      </c>
      <c r="B621" s="1">
        <v>24</v>
      </c>
      <c r="C621" s="1">
        <v>69</v>
      </c>
      <c r="D621" s="1" t="s">
        <v>10695</v>
      </c>
      <c r="E621" s="1" t="s">
        <v>219</v>
      </c>
      <c r="F621" s="1">
        <v>8</v>
      </c>
      <c r="G621" t="s">
        <v>220</v>
      </c>
      <c r="I621" t="s">
        <v>2231</v>
      </c>
      <c r="J621">
        <v>284</v>
      </c>
      <c r="K621">
        <v>240771929</v>
      </c>
      <c r="L621" t="s">
        <v>2232</v>
      </c>
      <c r="M621" t="s">
        <v>2233</v>
      </c>
      <c r="N621" t="s">
        <v>2234</v>
      </c>
      <c r="O621" t="s">
        <v>2235</v>
      </c>
    </row>
    <row r="622" spans="1:15" x14ac:dyDescent="0.25">
      <c r="A622" t="s">
        <v>2236</v>
      </c>
      <c r="B622" s="1">
        <v>24</v>
      </c>
      <c r="C622" s="1">
        <v>69</v>
      </c>
      <c r="D622" s="1" t="s">
        <v>10695</v>
      </c>
      <c r="E622" s="1" t="s">
        <v>219</v>
      </c>
      <c r="F622" s="1">
        <v>9</v>
      </c>
      <c r="G622" t="s">
        <v>220</v>
      </c>
      <c r="I622" t="s">
        <v>2231</v>
      </c>
      <c r="J622">
        <v>0</v>
      </c>
      <c r="K622">
        <v>367882926</v>
      </c>
      <c r="L622" t="s">
        <v>2237</v>
      </c>
      <c r="M622" t="s">
        <v>2233</v>
      </c>
      <c r="N622" t="s">
        <v>2234</v>
      </c>
      <c r="O622" t="s">
        <v>2235</v>
      </c>
    </row>
    <row r="623" spans="1:15" x14ac:dyDescent="0.25">
      <c r="A623" t="s">
        <v>2238</v>
      </c>
      <c r="B623" s="1">
        <v>28</v>
      </c>
      <c r="C623" s="1" t="s">
        <v>10695</v>
      </c>
      <c r="D623" s="1" t="s">
        <v>10690</v>
      </c>
      <c r="E623" s="1">
        <v>1</v>
      </c>
      <c r="F623" s="1">
        <v>0</v>
      </c>
      <c r="G623" t="s">
        <v>16</v>
      </c>
      <c r="H623" t="s">
        <v>46</v>
      </c>
      <c r="I623">
        <v>2801021</v>
      </c>
      <c r="K623">
        <v>510743491</v>
      </c>
      <c r="L623" t="s">
        <v>2239</v>
      </c>
      <c r="M623" t="s">
        <v>2238</v>
      </c>
      <c r="N623" t="str">
        <f>"11-220"</f>
        <v>11-220</v>
      </c>
      <c r="O623" t="s">
        <v>2240</v>
      </c>
    </row>
    <row r="624" spans="1:15" x14ac:dyDescent="0.25">
      <c r="A624" t="s">
        <v>2238</v>
      </c>
      <c r="B624" s="1">
        <v>28</v>
      </c>
      <c r="C624" s="1" t="s">
        <v>10695</v>
      </c>
      <c r="D624" s="1" t="s">
        <v>10697</v>
      </c>
      <c r="E624" s="1">
        <v>2</v>
      </c>
      <c r="F624" s="1">
        <v>0</v>
      </c>
      <c r="G624" t="s">
        <v>16</v>
      </c>
      <c r="H624" t="s">
        <v>17</v>
      </c>
      <c r="I624">
        <v>2801052</v>
      </c>
      <c r="K624">
        <v>510742913</v>
      </c>
      <c r="M624" t="s">
        <v>2238</v>
      </c>
      <c r="N624" t="str">
        <f>"11-220"</f>
        <v>11-220</v>
      </c>
      <c r="O624" t="s">
        <v>2241</v>
      </c>
    </row>
    <row r="625" spans="1:15" x14ac:dyDescent="0.25">
      <c r="A625" t="s">
        <v>2242</v>
      </c>
      <c r="B625" s="1" t="s">
        <v>10690</v>
      </c>
      <c r="C625" s="1" t="s">
        <v>10691</v>
      </c>
      <c r="D625" s="1" t="s">
        <v>10694</v>
      </c>
      <c r="E625" s="1">
        <v>0</v>
      </c>
      <c r="F625" s="1">
        <v>1</v>
      </c>
      <c r="G625" t="s">
        <v>32</v>
      </c>
      <c r="I625">
        <v>204000</v>
      </c>
      <c r="K625">
        <v>411050468</v>
      </c>
      <c r="L625" t="s">
        <v>2243</v>
      </c>
      <c r="M625" t="s">
        <v>2244</v>
      </c>
      <c r="N625" t="s">
        <v>2215</v>
      </c>
      <c r="O625" t="s">
        <v>2216</v>
      </c>
    </row>
    <row r="626" spans="1:15" x14ac:dyDescent="0.25">
      <c r="A626" t="s">
        <v>2245</v>
      </c>
      <c r="B626" s="1" t="s">
        <v>10691</v>
      </c>
      <c r="C626" s="1" t="s">
        <v>10690</v>
      </c>
      <c r="D626" s="1" t="s">
        <v>10697</v>
      </c>
      <c r="E626" s="1">
        <v>3</v>
      </c>
      <c r="F626" s="1">
        <v>0</v>
      </c>
      <c r="G626" t="s">
        <v>16</v>
      </c>
      <c r="H626" t="s">
        <v>50</v>
      </c>
      <c r="I626">
        <v>402053</v>
      </c>
      <c r="K626">
        <v>871118419</v>
      </c>
      <c r="L626" t="s">
        <v>2246</v>
      </c>
      <c r="M626" t="s">
        <v>2245</v>
      </c>
      <c r="N626" t="s">
        <v>2247</v>
      </c>
      <c r="O626" t="s">
        <v>333</v>
      </c>
    </row>
    <row r="627" spans="1:15" x14ac:dyDescent="0.25">
      <c r="A627" t="s">
        <v>2245</v>
      </c>
      <c r="B627" s="1">
        <v>14</v>
      </c>
      <c r="C627" s="1" t="s">
        <v>10696</v>
      </c>
      <c r="D627" s="1" t="s">
        <v>10697</v>
      </c>
      <c r="E627" s="1">
        <v>2</v>
      </c>
      <c r="F627" s="1">
        <v>0</v>
      </c>
      <c r="G627" t="s">
        <v>16</v>
      </c>
      <c r="H627" t="s">
        <v>17</v>
      </c>
      <c r="I627">
        <v>1403052</v>
      </c>
      <c r="K627">
        <v>711582279</v>
      </c>
      <c r="M627" t="s">
        <v>2245</v>
      </c>
      <c r="N627" t="str">
        <f>"08-404"</f>
        <v>08-404</v>
      </c>
      <c r="O627" t="s">
        <v>2248</v>
      </c>
    </row>
    <row r="628" spans="1:15" x14ac:dyDescent="0.25">
      <c r="A628" t="s">
        <v>2249</v>
      </c>
      <c r="B628" s="1" t="s">
        <v>10693</v>
      </c>
      <c r="C628" s="1" t="s">
        <v>10697</v>
      </c>
      <c r="D628" s="1" t="s">
        <v>10690</v>
      </c>
      <c r="E628" s="1">
        <v>2</v>
      </c>
      <c r="F628" s="1">
        <v>0</v>
      </c>
      <c r="G628" t="s">
        <v>16</v>
      </c>
      <c r="H628" t="s">
        <v>17</v>
      </c>
      <c r="I628">
        <v>805022</v>
      </c>
      <c r="K628">
        <v>210966875</v>
      </c>
      <c r="M628" t="s">
        <v>2249</v>
      </c>
      <c r="N628" t="s">
        <v>2250</v>
      </c>
      <c r="O628" t="s">
        <v>2251</v>
      </c>
    </row>
    <row r="629" spans="1:15" x14ac:dyDescent="0.25">
      <c r="A629" t="s">
        <v>2252</v>
      </c>
      <c r="B629" s="1">
        <v>14</v>
      </c>
      <c r="C629" s="1">
        <v>25</v>
      </c>
      <c r="D629" s="1" t="s">
        <v>10690</v>
      </c>
      <c r="E629" s="1">
        <v>2</v>
      </c>
      <c r="F629" s="1">
        <v>0</v>
      </c>
      <c r="G629" t="s">
        <v>16</v>
      </c>
      <c r="H629" t="s">
        <v>17</v>
      </c>
      <c r="I629">
        <v>1425022</v>
      </c>
      <c r="K629">
        <v>670223698</v>
      </c>
      <c r="L629" t="s">
        <v>2253</v>
      </c>
      <c r="M629" t="s">
        <v>2252</v>
      </c>
      <c r="N629" t="s">
        <v>2254</v>
      </c>
      <c r="O629" t="s">
        <v>2255</v>
      </c>
    </row>
    <row r="630" spans="1:15" x14ac:dyDescent="0.25">
      <c r="A630" t="s">
        <v>2256</v>
      </c>
      <c r="B630" s="1">
        <v>10</v>
      </c>
      <c r="C630" s="1">
        <v>10</v>
      </c>
      <c r="D630" s="1" t="s">
        <v>10691</v>
      </c>
      <c r="E630" s="1">
        <v>2</v>
      </c>
      <c r="F630" s="1">
        <v>0</v>
      </c>
      <c r="G630" t="s">
        <v>16</v>
      </c>
      <c r="H630" t="s">
        <v>17</v>
      </c>
      <c r="I630">
        <v>1010042</v>
      </c>
      <c r="K630">
        <v>590647865</v>
      </c>
      <c r="L630" t="s">
        <v>2257</v>
      </c>
      <c r="M630" t="s">
        <v>2256</v>
      </c>
      <c r="N630" t="s">
        <v>2258</v>
      </c>
      <c r="O630" t="s">
        <v>2259</v>
      </c>
    </row>
    <row r="631" spans="1:15" x14ac:dyDescent="0.25">
      <c r="A631" t="s">
        <v>2260</v>
      </c>
      <c r="B631" s="1" t="s">
        <v>10692</v>
      </c>
      <c r="C631" s="1">
        <v>20</v>
      </c>
      <c r="D631" s="1" t="s">
        <v>10690</v>
      </c>
      <c r="E631" s="1">
        <v>2</v>
      </c>
      <c r="F631" s="1">
        <v>0</v>
      </c>
      <c r="G631" t="s">
        <v>16</v>
      </c>
      <c r="H631" t="s">
        <v>17</v>
      </c>
      <c r="I631">
        <v>620022</v>
      </c>
      <c r="K631">
        <v>950368492</v>
      </c>
      <c r="L631" t="s">
        <v>2261</v>
      </c>
      <c r="M631" t="s">
        <v>2260</v>
      </c>
      <c r="N631" t="s">
        <v>2262</v>
      </c>
      <c r="O631" t="s">
        <v>2263</v>
      </c>
    </row>
    <row r="632" spans="1:15" x14ac:dyDescent="0.25">
      <c r="A632" t="s">
        <v>2264</v>
      </c>
      <c r="B632" s="1">
        <v>20</v>
      </c>
      <c r="C632" s="1" t="s">
        <v>10692</v>
      </c>
      <c r="D632" s="1" t="s">
        <v>10690</v>
      </c>
      <c r="E632" s="1">
        <v>2</v>
      </c>
      <c r="F632" s="1">
        <v>0</v>
      </c>
      <c r="G632" t="s">
        <v>16</v>
      </c>
      <c r="H632" t="s">
        <v>17</v>
      </c>
      <c r="I632">
        <v>2006022</v>
      </c>
      <c r="K632">
        <v>450669855</v>
      </c>
      <c r="L632" t="s">
        <v>2265</v>
      </c>
      <c r="M632" t="s">
        <v>2264</v>
      </c>
      <c r="N632" t="s">
        <v>2266</v>
      </c>
      <c r="O632" t="s">
        <v>2267</v>
      </c>
    </row>
    <row r="633" spans="1:15" x14ac:dyDescent="0.25">
      <c r="A633" t="s">
        <v>2268</v>
      </c>
      <c r="B633" s="1">
        <v>10</v>
      </c>
      <c r="C633" s="1" t="s">
        <v>10691</v>
      </c>
      <c r="D633" s="1" t="s">
        <v>10691</v>
      </c>
      <c r="E633" s="1">
        <v>2</v>
      </c>
      <c r="F633" s="1">
        <v>0</v>
      </c>
      <c r="G633" t="s">
        <v>16</v>
      </c>
      <c r="H633" t="s">
        <v>17</v>
      </c>
      <c r="I633">
        <v>1004042</v>
      </c>
      <c r="K633">
        <v>311019119</v>
      </c>
      <c r="L633" t="s">
        <v>2269</v>
      </c>
      <c r="M633" t="s">
        <v>2268</v>
      </c>
      <c r="N633" t="s">
        <v>2270</v>
      </c>
      <c r="O633" t="s">
        <v>2271</v>
      </c>
    </row>
    <row r="634" spans="1:15" x14ac:dyDescent="0.25">
      <c r="A634" t="s">
        <v>2272</v>
      </c>
      <c r="B634" s="1">
        <v>14</v>
      </c>
      <c r="C634" s="1" t="s">
        <v>10698</v>
      </c>
      <c r="D634" s="1" t="s">
        <v>10691</v>
      </c>
      <c r="E634" s="1">
        <v>2</v>
      </c>
      <c r="F634" s="1">
        <v>0</v>
      </c>
      <c r="G634" t="s">
        <v>16</v>
      </c>
      <c r="H634" t="s">
        <v>17</v>
      </c>
      <c r="I634">
        <v>1407042</v>
      </c>
      <c r="K634">
        <v>670223706</v>
      </c>
      <c r="L634" t="s">
        <v>2273</v>
      </c>
      <c r="M634" t="s">
        <v>2274</v>
      </c>
      <c r="N634" t="s">
        <v>2275</v>
      </c>
      <c r="O634" t="s">
        <v>2276</v>
      </c>
    </row>
    <row r="635" spans="1:15" x14ac:dyDescent="0.25">
      <c r="A635" t="s">
        <v>2277</v>
      </c>
      <c r="B635" s="1">
        <v>30</v>
      </c>
      <c r="C635" s="1">
        <v>18</v>
      </c>
      <c r="D635" s="1" t="s">
        <v>10696</v>
      </c>
      <c r="E635" s="1">
        <v>3</v>
      </c>
      <c r="F635" s="1">
        <v>0</v>
      </c>
      <c r="G635" t="s">
        <v>16</v>
      </c>
      <c r="H635" t="s">
        <v>50</v>
      </c>
      <c r="I635">
        <v>3018033</v>
      </c>
      <c r="K635">
        <v>250854694</v>
      </c>
      <c r="L635" t="s">
        <v>2278</v>
      </c>
      <c r="M635" t="s">
        <v>2277</v>
      </c>
      <c r="N635" t="s">
        <v>2279</v>
      </c>
      <c r="O635" t="s">
        <v>2280</v>
      </c>
    </row>
    <row r="636" spans="1:15" x14ac:dyDescent="0.25">
      <c r="A636" t="s">
        <v>2281</v>
      </c>
      <c r="B636" s="1">
        <v>20</v>
      </c>
      <c r="C636" s="1" t="s">
        <v>10691</v>
      </c>
      <c r="D636" s="1" t="s">
        <v>10695</v>
      </c>
      <c r="E636" s="1">
        <v>1</v>
      </c>
      <c r="F636" s="1">
        <v>0</v>
      </c>
      <c r="G636" t="s">
        <v>16</v>
      </c>
      <c r="H636" t="s">
        <v>46</v>
      </c>
      <c r="I636">
        <v>2004011</v>
      </c>
      <c r="K636">
        <v>450669714</v>
      </c>
      <c r="L636" t="s">
        <v>2282</v>
      </c>
      <c r="M636" t="s">
        <v>2283</v>
      </c>
      <c r="N636" t="s">
        <v>2284</v>
      </c>
      <c r="O636" t="s">
        <v>2285</v>
      </c>
    </row>
    <row r="637" spans="1:15" x14ac:dyDescent="0.25">
      <c r="A637" t="s">
        <v>2281</v>
      </c>
      <c r="B637" s="1">
        <v>20</v>
      </c>
      <c r="C637" s="1" t="s">
        <v>10691</v>
      </c>
      <c r="D637" s="1" t="s">
        <v>10690</v>
      </c>
      <c r="E637" s="1">
        <v>2</v>
      </c>
      <c r="F637" s="1">
        <v>0</v>
      </c>
      <c r="G637" t="s">
        <v>16</v>
      </c>
      <c r="H637" t="s">
        <v>17</v>
      </c>
      <c r="I637">
        <v>2004022</v>
      </c>
      <c r="K637">
        <v>450669720</v>
      </c>
      <c r="L637" t="s">
        <v>2286</v>
      </c>
      <c r="M637" t="s">
        <v>2281</v>
      </c>
      <c r="N637" t="s">
        <v>2284</v>
      </c>
      <c r="O637" t="s">
        <v>2287</v>
      </c>
    </row>
    <row r="638" spans="1:15" x14ac:dyDescent="0.25">
      <c r="A638" t="s">
        <v>2288</v>
      </c>
      <c r="B638" s="1">
        <v>20</v>
      </c>
      <c r="C638" s="1" t="s">
        <v>10691</v>
      </c>
      <c r="D638" s="1" t="s">
        <v>10694</v>
      </c>
      <c r="E638" s="1">
        <v>0</v>
      </c>
      <c r="F638" s="1">
        <v>1</v>
      </c>
      <c r="G638" t="s">
        <v>32</v>
      </c>
      <c r="I638">
        <v>2004000</v>
      </c>
      <c r="K638">
        <v>450669708</v>
      </c>
      <c r="L638" t="s">
        <v>2289</v>
      </c>
      <c r="M638" t="s">
        <v>2281</v>
      </c>
      <c r="N638" t="s">
        <v>2284</v>
      </c>
      <c r="O638" t="s">
        <v>2290</v>
      </c>
    </row>
    <row r="639" spans="1:15" x14ac:dyDescent="0.25">
      <c r="A639" t="s">
        <v>2291</v>
      </c>
      <c r="B639" s="1">
        <v>30</v>
      </c>
      <c r="C639" s="1" t="s">
        <v>10697</v>
      </c>
      <c r="D639" s="1" t="s">
        <v>10695</v>
      </c>
      <c r="E639" s="1">
        <v>2</v>
      </c>
      <c r="F639" s="1">
        <v>0</v>
      </c>
      <c r="G639" t="s">
        <v>16</v>
      </c>
      <c r="H639" t="s">
        <v>17</v>
      </c>
      <c r="I639">
        <v>3005012</v>
      </c>
      <c r="K639">
        <v>535860</v>
      </c>
      <c r="L639" t="s">
        <v>2292</v>
      </c>
      <c r="M639" t="s">
        <v>2291</v>
      </c>
      <c r="N639" t="s">
        <v>2293</v>
      </c>
      <c r="O639" t="s">
        <v>2294</v>
      </c>
    </row>
    <row r="640" spans="1:15" x14ac:dyDescent="0.25">
      <c r="A640" t="s">
        <v>2295</v>
      </c>
      <c r="B640" s="1">
        <v>14</v>
      </c>
      <c r="C640" s="1">
        <v>33</v>
      </c>
      <c r="D640" s="1" t="s">
        <v>10690</v>
      </c>
      <c r="E640" s="1">
        <v>2</v>
      </c>
      <c r="F640" s="1">
        <v>0</v>
      </c>
      <c r="G640" t="s">
        <v>16</v>
      </c>
      <c r="H640" t="s">
        <v>17</v>
      </c>
      <c r="I640">
        <v>1433022</v>
      </c>
      <c r="K640">
        <v>711582109</v>
      </c>
      <c r="L640" t="s">
        <v>2296</v>
      </c>
      <c r="M640" t="s">
        <v>2295</v>
      </c>
      <c r="N640" t="str">
        <f>"07-110"</f>
        <v>07-110</v>
      </c>
      <c r="O640" t="s">
        <v>2297</v>
      </c>
    </row>
    <row r="641" spans="1:15" x14ac:dyDescent="0.25">
      <c r="A641" t="s">
        <v>2298</v>
      </c>
      <c r="B641" s="1" t="s">
        <v>10690</v>
      </c>
      <c r="C641" s="1">
        <v>16</v>
      </c>
      <c r="D641" s="1" t="s">
        <v>10696</v>
      </c>
      <c r="E641" s="1">
        <v>2</v>
      </c>
      <c r="F641" s="1">
        <v>0</v>
      </c>
      <c r="G641" t="s">
        <v>16</v>
      </c>
      <c r="H641" t="s">
        <v>17</v>
      </c>
      <c r="I641">
        <v>216032</v>
      </c>
      <c r="K641">
        <v>390647601</v>
      </c>
      <c r="L641" t="s">
        <v>2299</v>
      </c>
      <c r="M641" t="s">
        <v>2298</v>
      </c>
      <c r="N641" t="s">
        <v>2300</v>
      </c>
      <c r="O641" t="s">
        <v>2301</v>
      </c>
    </row>
    <row r="642" spans="1:15" x14ac:dyDescent="0.25">
      <c r="A642" t="s">
        <v>2302</v>
      </c>
      <c r="B642" s="1">
        <v>12</v>
      </c>
      <c r="C642" s="1" t="s">
        <v>10691</v>
      </c>
      <c r="D642" s="1" t="s">
        <v>10696</v>
      </c>
      <c r="E642" s="1">
        <v>2</v>
      </c>
      <c r="F642" s="1">
        <v>0</v>
      </c>
      <c r="G642" t="s">
        <v>16</v>
      </c>
      <c r="H642" t="s">
        <v>17</v>
      </c>
      <c r="I642">
        <v>1204032</v>
      </c>
      <c r="K642">
        <v>851660832</v>
      </c>
      <c r="L642" t="s">
        <v>2303</v>
      </c>
      <c r="M642" t="s">
        <v>2302</v>
      </c>
      <c r="N642" t="s">
        <v>2304</v>
      </c>
      <c r="O642" t="s">
        <v>2305</v>
      </c>
    </row>
    <row r="643" spans="1:15" x14ac:dyDescent="0.25">
      <c r="A643" t="s">
        <v>2306</v>
      </c>
      <c r="B643" s="1">
        <v>18</v>
      </c>
      <c r="C643" s="1">
        <v>20</v>
      </c>
      <c r="D643" s="1" t="s">
        <v>10696</v>
      </c>
      <c r="E643" s="1">
        <v>2</v>
      </c>
      <c r="F643" s="1">
        <v>0</v>
      </c>
      <c r="G643" t="s">
        <v>16</v>
      </c>
      <c r="H643" t="s">
        <v>17</v>
      </c>
      <c r="I643">
        <v>1820032</v>
      </c>
      <c r="K643">
        <v>830409175</v>
      </c>
      <c r="L643" t="s">
        <v>2307</v>
      </c>
      <c r="M643" t="s">
        <v>2306</v>
      </c>
      <c r="N643" t="s">
        <v>2308</v>
      </c>
      <c r="O643" t="s">
        <v>757</v>
      </c>
    </row>
    <row r="644" spans="1:15" x14ac:dyDescent="0.25">
      <c r="A644" t="s">
        <v>2309</v>
      </c>
      <c r="B644" s="1">
        <v>16</v>
      </c>
      <c r="C644" s="1" t="s">
        <v>10695</v>
      </c>
      <c r="D644" s="1" t="s">
        <v>10696</v>
      </c>
      <c r="E644" s="1">
        <v>3</v>
      </c>
      <c r="F644" s="1">
        <v>0</v>
      </c>
      <c r="G644" t="s">
        <v>16</v>
      </c>
      <c r="H644" t="s">
        <v>50</v>
      </c>
      <c r="I644">
        <v>1601033</v>
      </c>
      <c r="K644">
        <v>531412734</v>
      </c>
      <c r="L644" t="s">
        <v>2310</v>
      </c>
      <c r="M644" t="s">
        <v>2309</v>
      </c>
      <c r="N644" t="s">
        <v>2311</v>
      </c>
      <c r="O644" t="s">
        <v>2312</v>
      </c>
    </row>
    <row r="645" spans="1:15" x14ac:dyDescent="0.25">
      <c r="A645" t="s">
        <v>2313</v>
      </c>
      <c r="B645" s="1">
        <v>28</v>
      </c>
      <c r="C645" s="1">
        <v>12</v>
      </c>
      <c r="D645" s="1" t="s">
        <v>10696</v>
      </c>
      <c r="E645" s="1">
        <v>2</v>
      </c>
      <c r="F645" s="1">
        <v>0</v>
      </c>
      <c r="G645" t="s">
        <v>16</v>
      </c>
      <c r="H645" t="s">
        <v>17</v>
      </c>
      <c r="I645">
        <v>2812032</v>
      </c>
      <c r="K645">
        <v>871118900</v>
      </c>
      <c r="L645" t="s">
        <v>2314</v>
      </c>
      <c r="M645" t="s">
        <v>2313</v>
      </c>
      <c r="N645" t="s">
        <v>2315</v>
      </c>
      <c r="O645" t="s">
        <v>2316</v>
      </c>
    </row>
    <row r="646" spans="1:15" x14ac:dyDescent="0.25">
      <c r="A646" t="s">
        <v>2317</v>
      </c>
      <c r="B646" s="1">
        <v>30</v>
      </c>
      <c r="C646" s="1">
        <v>10</v>
      </c>
      <c r="D646" s="1" t="s">
        <v>10690</v>
      </c>
      <c r="E646" s="1">
        <v>2</v>
      </c>
      <c r="F646" s="1">
        <v>0</v>
      </c>
      <c r="G646" t="s">
        <v>16</v>
      </c>
      <c r="H646" t="s">
        <v>17</v>
      </c>
      <c r="I646">
        <v>3010022</v>
      </c>
      <c r="K646">
        <v>311019088</v>
      </c>
      <c r="L646" t="s">
        <v>2318</v>
      </c>
      <c r="M646" t="s">
        <v>2317</v>
      </c>
      <c r="N646" t="s">
        <v>2319</v>
      </c>
      <c r="O646" t="s">
        <v>2320</v>
      </c>
    </row>
    <row r="647" spans="1:15" x14ac:dyDescent="0.25">
      <c r="A647" t="s">
        <v>2321</v>
      </c>
      <c r="B647" s="1">
        <v>20</v>
      </c>
      <c r="C647" s="1">
        <v>10</v>
      </c>
      <c r="D647" s="1" t="s">
        <v>10691</v>
      </c>
      <c r="E647" s="1">
        <v>2</v>
      </c>
      <c r="F647" s="1">
        <v>0</v>
      </c>
      <c r="G647" t="s">
        <v>16</v>
      </c>
      <c r="H647" t="s">
        <v>17</v>
      </c>
      <c r="I647">
        <v>2010042</v>
      </c>
      <c r="K647">
        <v>50659295</v>
      </c>
      <c r="L647" t="s">
        <v>2322</v>
      </c>
      <c r="M647" t="s">
        <v>2321</v>
      </c>
      <c r="N647" t="s">
        <v>2323</v>
      </c>
      <c r="O647" t="s">
        <v>2324</v>
      </c>
    </row>
    <row r="648" spans="1:15" x14ac:dyDescent="0.25">
      <c r="A648" t="s">
        <v>2325</v>
      </c>
      <c r="B648" s="1">
        <v>14</v>
      </c>
      <c r="C648" s="1" t="s">
        <v>10697</v>
      </c>
      <c r="D648" s="1" t="s">
        <v>10691</v>
      </c>
      <c r="E648" s="1">
        <v>3</v>
      </c>
      <c r="F648" s="1">
        <v>0</v>
      </c>
      <c r="G648" t="s">
        <v>16</v>
      </c>
      <c r="H648" t="s">
        <v>50</v>
      </c>
      <c r="I648">
        <v>1405043</v>
      </c>
      <c r="K648">
        <v>13269137</v>
      </c>
      <c r="L648" t="s">
        <v>2326</v>
      </c>
      <c r="M648" t="s">
        <v>2325</v>
      </c>
      <c r="N648" t="str">
        <f>"05-825"</f>
        <v>05-825</v>
      </c>
      <c r="O648" t="s">
        <v>2327</v>
      </c>
    </row>
    <row r="649" spans="1:15" x14ac:dyDescent="0.25">
      <c r="A649" t="s">
        <v>2328</v>
      </c>
      <c r="B649" s="1">
        <v>30</v>
      </c>
      <c r="C649" s="1" t="s">
        <v>10697</v>
      </c>
      <c r="D649" s="1" t="s">
        <v>10690</v>
      </c>
      <c r="E649" s="1">
        <v>3</v>
      </c>
      <c r="F649" s="1">
        <v>0</v>
      </c>
      <c r="G649" t="s">
        <v>16</v>
      </c>
      <c r="H649" t="s">
        <v>50</v>
      </c>
      <c r="I649">
        <v>3005023</v>
      </c>
      <c r="K649">
        <v>631259382</v>
      </c>
      <c r="L649" t="s">
        <v>2329</v>
      </c>
      <c r="M649" t="s">
        <v>2328</v>
      </c>
      <c r="N649" t="s">
        <v>2330</v>
      </c>
      <c r="O649" t="s">
        <v>2331</v>
      </c>
    </row>
    <row r="650" spans="1:15" x14ac:dyDescent="0.25">
      <c r="A650" t="s">
        <v>2332</v>
      </c>
      <c r="B650" s="1">
        <v>14</v>
      </c>
      <c r="C650" s="1" t="s">
        <v>10697</v>
      </c>
      <c r="D650" s="1" t="s">
        <v>10694</v>
      </c>
      <c r="E650" s="1">
        <v>0</v>
      </c>
      <c r="F650" s="1">
        <v>1</v>
      </c>
      <c r="G650" t="s">
        <v>32</v>
      </c>
      <c r="I650">
        <v>1405000</v>
      </c>
      <c r="K650">
        <v>13269108</v>
      </c>
      <c r="L650" t="s">
        <v>2333</v>
      </c>
      <c r="M650" t="s">
        <v>2325</v>
      </c>
      <c r="N650" t="str">
        <f>"05-825"</f>
        <v>05-825</v>
      </c>
      <c r="O650" t="s">
        <v>2334</v>
      </c>
    </row>
    <row r="651" spans="1:15" x14ac:dyDescent="0.25">
      <c r="A651" t="s">
        <v>2332</v>
      </c>
      <c r="B651" s="1">
        <v>30</v>
      </c>
      <c r="C651" s="1" t="s">
        <v>10697</v>
      </c>
      <c r="D651" s="1" t="s">
        <v>10694</v>
      </c>
      <c r="E651" s="1">
        <v>0</v>
      </c>
      <c r="F651" s="1">
        <v>1</v>
      </c>
      <c r="G651" t="s">
        <v>32</v>
      </c>
      <c r="I651">
        <v>3005000</v>
      </c>
      <c r="K651">
        <v>411561513</v>
      </c>
      <c r="L651" t="s">
        <v>2335</v>
      </c>
      <c r="M651" t="s">
        <v>2328</v>
      </c>
      <c r="N651" t="s">
        <v>2330</v>
      </c>
      <c r="O651" t="s">
        <v>2336</v>
      </c>
    </row>
    <row r="652" spans="1:15" x14ac:dyDescent="0.25">
      <c r="A652" t="s">
        <v>2337</v>
      </c>
      <c r="B652" s="1">
        <v>18</v>
      </c>
      <c r="C652" s="1" t="s">
        <v>10693</v>
      </c>
      <c r="D652" s="1" t="s">
        <v>10690</v>
      </c>
      <c r="E652" s="1">
        <v>2</v>
      </c>
      <c r="F652" s="1">
        <v>0</v>
      </c>
      <c r="G652" t="s">
        <v>16</v>
      </c>
      <c r="H652" t="s">
        <v>17</v>
      </c>
      <c r="I652">
        <v>1808022</v>
      </c>
      <c r="K652">
        <v>538774</v>
      </c>
      <c r="L652" t="s">
        <v>2338</v>
      </c>
      <c r="M652" t="s">
        <v>2337</v>
      </c>
      <c r="N652" t="s">
        <v>2339</v>
      </c>
      <c r="O652" t="s">
        <v>2340</v>
      </c>
    </row>
    <row r="653" spans="1:15" x14ac:dyDescent="0.25">
      <c r="A653" t="s">
        <v>2341</v>
      </c>
      <c r="B653" s="1" t="s">
        <v>10690</v>
      </c>
      <c r="C653" s="1" t="s">
        <v>10695</v>
      </c>
      <c r="D653" s="1" t="s">
        <v>10696</v>
      </c>
      <c r="E653" s="1">
        <v>2</v>
      </c>
      <c r="F653" s="1">
        <v>0</v>
      </c>
      <c r="G653" t="s">
        <v>16</v>
      </c>
      <c r="H653" t="s">
        <v>17</v>
      </c>
      <c r="I653">
        <v>201032</v>
      </c>
      <c r="K653">
        <v>390648121</v>
      </c>
      <c r="L653" t="s">
        <v>2342</v>
      </c>
      <c r="M653" t="s">
        <v>2341</v>
      </c>
      <c r="N653" t="s">
        <v>2343</v>
      </c>
      <c r="O653" t="s">
        <v>2344</v>
      </c>
    </row>
    <row r="654" spans="1:15" x14ac:dyDescent="0.25">
      <c r="A654" t="s">
        <v>2345</v>
      </c>
      <c r="B654" s="1">
        <v>12</v>
      </c>
      <c r="C654" s="1">
        <v>16</v>
      </c>
      <c r="D654" s="1" t="s">
        <v>10690</v>
      </c>
      <c r="E654" s="1">
        <v>2</v>
      </c>
      <c r="F654" s="1">
        <v>0</v>
      </c>
      <c r="G654" t="s">
        <v>16</v>
      </c>
      <c r="H654" t="s">
        <v>17</v>
      </c>
      <c r="I654">
        <v>1216022</v>
      </c>
      <c r="K654">
        <v>851660950</v>
      </c>
      <c r="L654" t="s">
        <v>2346</v>
      </c>
      <c r="M654" t="s">
        <v>2345</v>
      </c>
      <c r="N654" t="s">
        <v>2347</v>
      </c>
      <c r="O654" t="s">
        <v>2348</v>
      </c>
    </row>
    <row r="655" spans="1:15" x14ac:dyDescent="0.25">
      <c r="A655" t="s">
        <v>2349</v>
      </c>
      <c r="B655" s="1">
        <v>28</v>
      </c>
      <c r="C655" s="1" t="s">
        <v>10691</v>
      </c>
      <c r="D655" s="1" t="s">
        <v>10696</v>
      </c>
      <c r="E655" s="1">
        <v>2</v>
      </c>
      <c r="F655" s="1">
        <v>0</v>
      </c>
      <c r="G655" t="s">
        <v>16</v>
      </c>
      <c r="H655" t="s">
        <v>17</v>
      </c>
      <c r="I655">
        <v>2804032</v>
      </c>
      <c r="K655">
        <v>534428</v>
      </c>
      <c r="L655" t="s">
        <v>2350</v>
      </c>
      <c r="M655" t="s">
        <v>2349</v>
      </c>
      <c r="N655" t="s">
        <v>2351</v>
      </c>
      <c r="O655" t="s">
        <v>2352</v>
      </c>
    </row>
    <row r="656" spans="1:15" x14ac:dyDescent="0.25">
      <c r="A656" t="s">
        <v>2353</v>
      </c>
      <c r="B656" s="1">
        <v>20</v>
      </c>
      <c r="C656" s="1" t="s">
        <v>10690</v>
      </c>
      <c r="D656" s="1" t="s">
        <v>10691</v>
      </c>
      <c r="E656" s="1">
        <v>2</v>
      </c>
      <c r="F656" s="1">
        <v>0</v>
      </c>
      <c r="G656" t="s">
        <v>16</v>
      </c>
      <c r="H656" t="s">
        <v>17</v>
      </c>
      <c r="I656">
        <v>2002042</v>
      </c>
      <c r="K656">
        <v>50659303</v>
      </c>
      <c r="L656" t="s">
        <v>2354</v>
      </c>
      <c r="M656" t="s">
        <v>2355</v>
      </c>
      <c r="N656" t="s">
        <v>2356</v>
      </c>
      <c r="O656" t="s">
        <v>2357</v>
      </c>
    </row>
    <row r="657" spans="1:15" x14ac:dyDescent="0.25">
      <c r="A657" t="s">
        <v>2358</v>
      </c>
      <c r="B657" s="1">
        <v>12</v>
      </c>
      <c r="C657" s="1">
        <v>10</v>
      </c>
      <c r="D657" s="1" t="s">
        <v>10696</v>
      </c>
      <c r="E657" s="1">
        <v>2</v>
      </c>
      <c r="F657" s="1">
        <v>0</v>
      </c>
      <c r="G657" t="s">
        <v>16</v>
      </c>
      <c r="H657" t="s">
        <v>17</v>
      </c>
      <c r="I657">
        <v>1210032</v>
      </c>
      <c r="K657">
        <v>491892191</v>
      </c>
      <c r="L657" t="s">
        <v>2359</v>
      </c>
      <c r="M657" t="s">
        <v>2358</v>
      </c>
      <c r="N657" t="s">
        <v>2360</v>
      </c>
      <c r="O657" t="s">
        <v>2361</v>
      </c>
    </row>
    <row r="658" spans="1:15" x14ac:dyDescent="0.25">
      <c r="A658" t="s">
        <v>2362</v>
      </c>
      <c r="B658" s="1">
        <v>14</v>
      </c>
      <c r="C658" s="1" t="s">
        <v>10692</v>
      </c>
      <c r="D658" s="1" t="s">
        <v>10697</v>
      </c>
      <c r="E658" s="1">
        <v>3</v>
      </c>
      <c r="F658" s="1">
        <v>0</v>
      </c>
      <c r="G658" t="s">
        <v>16</v>
      </c>
      <c r="H658" t="s">
        <v>50</v>
      </c>
      <c r="I658">
        <v>1406053</v>
      </c>
      <c r="K658">
        <v>670223310</v>
      </c>
      <c r="L658" t="s">
        <v>2363</v>
      </c>
      <c r="M658" t="s">
        <v>2362</v>
      </c>
      <c r="N658" t="str">
        <f>"05-600"</f>
        <v>05-600</v>
      </c>
      <c r="O658" t="s">
        <v>2364</v>
      </c>
    </row>
    <row r="659" spans="1:15" x14ac:dyDescent="0.25">
      <c r="A659" t="s">
        <v>2365</v>
      </c>
      <c r="B659" s="1">
        <v>14</v>
      </c>
      <c r="C659" s="1" t="s">
        <v>10692</v>
      </c>
      <c r="D659" s="1" t="s">
        <v>10694</v>
      </c>
      <c r="E659" s="1">
        <v>0</v>
      </c>
      <c r="F659" s="1">
        <v>1</v>
      </c>
      <c r="G659" t="s">
        <v>32</v>
      </c>
      <c r="I659">
        <v>1406000</v>
      </c>
      <c r="K659">
        <v>670223149</v>
      </c>
      <c r="L659" t="s">
        <v>2366</v>
      </c>
      <c r="M659" t="s">
        <v>2362</v>
      </c>
      <c r="N659" t="str">
        <f>"05-600"</f>
        <v>05-600</v>
      </c>
      <c r="O659" t="s">
        <v>2367</v>
      </c>
    </row>
    <row r="660" spans="1:15" x14ac:dyDescent="0.25">
      <c r="A660" t="s">
        <v>2368</v>
      </c>
      <c r="B660" s="1">
        <v>14</v>
      </c>
      <c r="C660" s="1" t="s">
        <v>10690</v>
      </c>
      <c r="D660" s="1" t="s">
        <v>10697</v>
      </c>
      <c r="E660" s="1">
        <v>2</v>
      </c>
      <c r="F660" s="1">
        <v>0</v>
      </c>
      <c r="G660" t="s">
        <v>16</v>
      </c>
      <c r="H660" t="s">
        <v>17</v>
      </c>
      <c r="I660">
        <v>1402052</v>
      </c>
      <c r="K660">
        <v>130378108</v>
      </c>
      <c r="L660" t="s">
        <v>2369</v>
      </c>
      <c r="M660" t="s">
        <v>2368</v>
      </c>
      <c r="N660" t="str">
        <f>"06-460"</f>
        <v>06-460</v>
      </c>
      <c r="O660" t="s">
        <v>2370</v>
      </c>
    </row>
    <row r="661" spans="1:15" x14ac:dyDescent="0.25">
      <c r="A661" t="s">
        <v>2374</v>
      </c>
      <c r="B661" s="1" t="s">
        <v>10691</v>
      </c>
      <c r="C661" s="1">
        <v>62</v>
      </c>
      <c r="D661" s="1" t="s">
        <v>10694</v>
      </c>
      <c r="E661" s="1">
        <v>0</v>
      </c>
      <c r="F661" s="1">
        <v>2</v>
      </c>
      <c r="G661" t="s">
        <v>264</v>
      </c>
      <c r="I661">
        <v>462000</v>
      </c>
      <c r="K661">
        <v>871118833</v>
      </c>
      <c r="L661" t="s">
        <v>2375</v>
      </c>
      <c r="M661" t="s">
        <v>2371</v>
      </c>
      <c r="N661" t="s">
        <v>2372</v>
      </c>
      <c r="O661" t="s">
        <v>467</v>
      </c>
    </row>
    <row r="662" spans="1:15" x14ac:dyDescent="0.25">
      <c r="A662" t="s">
        <v>2371</v>
      </c>
      <c r="B662" s="1" t="s">
        <v>10691</v>
      </c>
      <c r="C662" s="1" t="s">
        <v>10692</v>
      </c>
      <c r="D662" s="1" t="s">
        <v>10695</v>
      </c>
      <c r="E662" s="1">
        <v>2</v>
      </c>
      <c r="F662" s="1">
        <v>0</v>
      </c>
      <c r="G662" t="s">
        <v>16</v>
      </c>
      <c r="H662" t="s">
        <v>17</v>
      </c>
      <c r="I662">
        <v>406012</v>
      </c>
      <c r="K662">
        <v>871118626</v>
      </c>
      <c r="M662" t="s">
        <v>2371</v>
      </c>
      <c r="N662" t="s">
        <v>2372</v>
      </c>
      <c r="O662" t="s">
        <v>2373</v>
      </c>
    </row>
    <row r="663" spans="1:15" x14ac:dyDescent="0.25">
      <c r="A663" t="s">
        <v>2376</v>
      </c>
      <c r="B663" s="1" t="s">
        <v>10691</v>
      </c>
      <c r="C663" s="1" t="s">
        <v>10692</v>
      </c>
      <c r="D663" s="1" t="s">
        <v>10694</v>
      </c>
      <c r="E663" s="1">
        <v>0</v>
      </c>
      <c r="F663" s="1">
        <v>1</v>
      </c>
      <c r="G663" t="s">
        <v>32</v>
      </c>
      <c r="I663">
        <v>406000</v>
      </c>
      <c r="K663">
        <v>871118610</v>
      </c>
      <c r="L663" t="s">
        <v>2377</v>
      </c>
      <c r="M663" t="s">
        <v>2374</v>
      </c>
      <c r="N663" t="s">
        <v>2372</v>
      </c>
      <c r="O663" t="s">
        <v>2378</v>
      </c>
    </row>
    <row r="664" spans="1:15" x14ac:dyDescent="0.25">
      <c r="A664" t="s">
        <v>2379</v>
      </c>
      <c r="B664" s="1">
        <v>28</v>
      </c>
      <c r="C664" s="1">
        <v>15</v>
      </c>
      <c r="D664" s="1" t="s">
        <v>10696</v>
      </c>
      <c r="E664" s="1">
        <v>2</v>
      </c>
      <c r="F664" s="1">
        <v>0</v>
      </c>
      <c r="G664" t="s">
        <v>16</v>
      </c>
      <c r="H664" t="s">
        <v>17</v>
      </c>
      <c r="I664">
        <v>2815032</v>
      </c>
      <c r="K664">
        <v>510743232</v>
      </c>
      <c r="L664" t="s">
        <v>2380</v>
      </c>
      <c r="M664" t="s">
        <v>2381</v>
      </c>
      <c r="N664" t="s">
        <v>2382</v>
      </c>
      <c r="O664" t="s">
        <v>2383</v>
      </c>
    </row>
    <row r="665" spans="1:15" x14ac:dyDescent="0.25">
      <c r="A665" t="s">
        <v>2384</v>
      </c>
      <c r="B665" s="1" t="s">
        <v>10691</v>
      </c>
      <c r="C665" s="1" t="s">
        <v>10692</v>
      </c>
      <c r="D665" s="1" t="s">
        <v>10690</v>
      </c>
      <c r="E665" s="1">
        <v>2</v>
      </c>
      <c r="F665" s="1">
        <v>0</v>
      </c>
      <c r="G665" t="s">
        <v>16</v>
      </c>
      <c r="H665" t="s">
        <v>17</v>
      </c>
      <c r="I665">
        <v>406022</v>
      </c>
      <c r="K665">
        <v>871118632</v>
      </c>
      <c r="L665" t="s">
        <v>2385</v>
      </c>
      <c r="M665" t="s">
        <v>2386</v>
      </c>
      <c r="N665" t="s">
        <v>2387</v>
      </c>
      <c r="O665" t="s">
        <v>2388</v>
      </c>
    </row>
    <row r="666" spans="1:15" x14ac:dyDescent="0.25">
      <c r="A666" t="s">
        <v>2389</v>
      </c>
      <c r="B666" s="1">
        <v>12</v>
      </c>
      <c r="C666" s="1">
        <v>10</v>
      </c>
      <c r="D666" s="1" t="s">
        <v>10695</v>
      </c>
      <c r="E666" s="1">
        <v>1</v>
      </c>
      <c r="F666" s="1">
        <v>0</v>
      </c>
      <c r="G666" t="s">
        <v>16</v>
      </c>
      <c r="H666" t="s">
        <v>46</v>
      </c>
      <c r="I666">
        <v>1210011</v>
      </c>
      <c r="K666">
        <v>491893210</v>
      </c>
      <c r="L666" t="s">
        <v>2393</v>
      </c>
      <c r="M666" t="s">
        <v>2389</v>
      </c>
      <c r="N666" t="s">
        <v>2391</v>
      </c>
      <c r="O666" t="s">
        <v>1244</v>
      </c>
    </row>
    <row r="667" spans="1:15" x14ac:dyDescent="0.25">
      <c r="A667" t="s">
        <v>2389</v>
      </c>
      <c r="B667" s="1">
        <v>12</v>
      </c>
      <c r="C667" s="1">
        <v>10</v>
      </c>
      <c r="D667" s="1" t="s">
        <v>10691</v>
      </c>
      <c r="E667" s="1">
        <v>2</v>
      </c>
      <c r="F667" s="1">
        <v>0</v>
      </c>
      <c r="G667" t="s">
        <v>16</v>
      </c>
      <c r="H667" t="s">
        <v>17</v>
      </c>
      <c r="I667">
        <v>1210042</v>
      </c>
      <c r="K667">
        <v>491892268</v>
      </c>
      <c r="L667" t="s">
        <v>2390</v>
      </c>
      <c r="M667" t="s">
        <v>2389</v>
      </c>
      <c r="N667" t="s">
        <v>2391</v>
      </c>
      <c r="O667" t="s">
        <v>2392</v>
      </c>
    </row>
    <row r="668" spans="1:15" x14ac:dyDescent="0.25">
      <c r="A668" t="s">
        <v>2394</v>
      </c>
      <c r="B668" s="1">
        <v>32</v>
      </c>
      <c r="C668" s="1" t="s">
        <v>10697</v>
      </c>
      <c r="D668" s="1" t="s">
        <v>10690</v>
      </c>
      <c r="E668" s="1">
        <v>3</v>
      </c>
      <c r="F668" s="1">
        <v>0</v>
      </c>
      <c r="G668" t="s">
        <v>16</v>
      </c>
      <c r="H668" t="s">
        <v>50</v>
      </c>
      <c r="I668">
        <v>3205023</v>
      </c>
      <c r="K668">
        <v>811684380</v>
      </c>
      <c r="L668" t="s">
        <v>2395</v>
      </c>
      <c r="M668" t="s">
        <v>2394</v>
      </c>
      <c r="N668" t="s">
        <v>2396</v>
      </c>
      <c r="O668" t="s">
        <v>2397</v>
      </c>
    </row>
    <row r="669" spans="1:15" x14ac:dyDescent="0.25">
      <c r="A669" t="s">
        <v>2398</v>
      </c>
      <c r="B669" s="1">
        <v>32</v>
      </c>
      <c r="C669" s="1" t="s">
        <v>10697</v>
      </c>
      <c r="D669" s="1" t="s">
        <v>10694</v>
      </c>
      <c r="E669" s="1">
        <v>0</v>
      </c>
      <c r="F669" s="1">
        <v>1</v>
      </c>
      <c r="G669" t="s">
        <v>32</v>
      </c>
      <c r="I669">
        <v>3205000</v>
      </c>
      <c r="K669">
        <v>811684108</v>
      </c>
      <c r="L669" t="s">
        <v>2399</v>
      </c>
      <c r="M669" t="s">
        <v>2394</v>
      </c>
      <c r="N669" t="s">
        <v>2396</v>
      </c>
      <c r="O669" t="s">
        <v>2400</v>
      </c>
    </row>
    <row r="670" spans="1:15" x14ac:dyDescent="0.25">
      <c r="A670" t="s">
        <v>2401</v>
      </c>
      <c r="B670" s="1">
        <v>32</v>
      </c>
      <c r="C670" s="1" t="s">
        <v>10692</v>
      </c>
      <c r="D670" s="1" t="s">
        <v>10691</v>
      </c>
      <c r="E670" s="1">
        <v>3</v>
      </c>
      <c r="F670" s="1">
        <v>0</v>
      </c>
      <c r="G670" t="s">
        <v>16</v>
      </c>
      <c r="H670" t="s">
        <v>50</v>
      </c>
      <c r="I670">
        <v>3206043</v>
      </c>
      <c r="K670">
        <v>811684551</v>
      </c>
      <c r="L670" t="s">
        <v>2402</v>
      </c>
      <c r="M670" t="s">
        <v>2401</v>
      </c>
      <c r="N670" t="s">
        <v>2403</v>
      </c>
      <c r="O670" t="s">
        <v>2404</v>
      </c>
    </row>
    <row r="671" spans="1:15" x14ac:dyDescent="0.25">
      <c r="A671" t="s">
        <v>2405</v>
      </c>
      <c r="B671" s="1">
        <v>32</v>
      </c>
      <c r="C671" s="1" t="s">
        <v>10692</v>
      </c>
      <c r="D671" s="1" t="s">
        <v>10694</v>
      </c>
      <c r="E671" s="1">
        <v>0</v>
      </c>
      <c r="F671" s="1">
        <v>1</v>
      </c>
      <c r="G671" t="s">
        <v>32</v>
      </c>
      <c r="I671">
        <v>3206000</v>
      </c>
      <c r="K671">
        <v>811683965</v>
      </c>
      <c r="L671" t="s">
        <v>2406</v>
      </c>
      <c r="M671" t="s">
        <v>2407</v>
      </c>
      <c r="N671" t="s">
        <v>2403</v>
      </c>
      <c r="O671" t="s">
        <v>2408</v>
      </c>
    </row>
    <row r="672" spans="1:15" x14ac:dyDescent="0.25">
      <c r="A672" t="s">
        <v>2409</v>
      </c>
      <c r="B672" s="1" t="s">
        <v>10690</v>
      </c>
      <c r="C672" s="1">
        <v>12</v>
      </c>
      <c r="D672" s="1" t="s">
        <v>10695</v>
      </c>
      <c r="E672" s="1">
        <v>3</v>
      </c>
      <c r="F672" s="1">
        <v>0</v>
      </c>
      <c r="G672" t="s">
        <v>16</v>
      </c>
      <c r="H672" t="s">
        <v>50</v>
      </c>
      <c r="I672">
        <v>212013</v>
      </c>
      <c r="K672">
        <v>230821635</v>
      </c>
      <c r="L672" t="s">
        <v>2410</v>
      </c>
      <c r="M672" t="s">
        <v>2409</v>
      </c>
      <c r="N672" t="s">
        <v>2411</v>
      </c>
      <c r="O672" t="s">
        <v>70</v>
      </c>
    </row>
    <row r="673" spans="1:15" x14ac:dyDescent="0.25">
      <c r="A673" t="s">
        <v>2412</v>
      </c>
      <c r="B673" s="1">
        <v>30</v>
      </c>
      <c r="C673" s="1" t="s">
        <v>10699</v>
      </c>
      <c r="D673" s="1" t="s">
        <v>10697</v>
      </c>
      <c r="E673" s="1">
        <v>2</v>
      </c>
      <c r="F673" s="1">
        <v>0</v>
      </c>
      <c r="G673" t="s">
        <v>16</v>
      </c>
      <c r="H673" t="s">
        <v>17</v>
      </c>
      <c r="I673">
        <v>3009052</v>
      </c>
      <c r="K673">
        <v>311019148</v>
      </c>
      <c r="L673" t="s">
        <v>2413</v>
      </c>
      <c r="M673" t="s">
        <v>2412</v>
      </c>
      <c r="N673" t="s">
        <v>2414</v>
      </c>
      <c r="O673" t="s">
        <v>2415</v>
      </c>
    </row>
    <row r="674" spans="1:15" x14ac:dyDescent="0.25">
      <c r="A674" t="s">
        <v>2416</v>
      </c>
      <c r="B674" s="1">
        <v>32</v>
      </c>
      <c r="C674" s="1">
        <v>15</v>
      </c>
      <c r="D674" s="1" t="s">
        <v>10697</v>
      </c>
      <c r="E674" s="1">
        <v>2</v>
      </c>
      <c r="F674" s="1">
        <v>0</v>
      </c>
      <c r="G674" t="s">
        <v>16</v>
      </c>
      <c r="H674" t="s">
        <v>17</v>
      </c>
      <c r="I674">
        <v>3215052</v>
      </c>
      <c r="K674">
        <v>330920647</v>
      </c>
      <c r="L674" t="s">
        <v>2417</v>
      </c>
      <c r="M674" t="s">
        <v>2416</v>
      </c>
      <c r="N674" t="s">
        <v>2418</v>
      </c>
      <c r="O674" t="s">
        <v>2419</v>
      </c>
    </row>
    <row r="675" spans="1:15" x14ac:dyDescent="0.25">
      <c r="A675" t="s">
        <v>2420</v>
      </c>
      <c r="B675" s="1" t="s">
        <v>10693</v>
      </c>
      <c r="C675" s="1" t="s">
        <v>10690</v>
      </c>
      <c r="D675" s="1" t="s">
        <v>10695</v>
      </c>
      <c r="E675" s="1">
        <v>1</v>
      </c>
      <c r="F675" s="1">
        <v>0</v>
      </c>
      <c r="G675" t="s">
        <v>16</v>
      </c>
      <c r="H675" t="s">
        <v>46</v>
      </c>
      <c r="I675">
        <v>802011</v>
      </c>
      <c r="K675">
        <v>970770190</v>
      </c>
      <c r="L675" t="s">
        <v>2424</v>
      </c>
      <c r="M675" t="s">
        <v>2420</v>
      </c>
      <c r="N675" t="s">
        <v>2422</v>
      </c>
      <c r="O675" t="s">
        <v>2425</v>
      </c>
    </row>
    <row r="676" spans="1:15" x14ac:dyDescent="0.25">
      <c r="A676" t="s">
        <v>2420</v>
      </c>
      <c r="B676" s="1" t="s">
        <v>10693</v>
      </c>
      <c r="C676" s="1" t="s">
        <v>10690</v>
      </c>
      <c r="D676" s="1" t="s">
        <v>10697</v>
      </c>
      <c r="E676" s="1">
        <v>2</v>
      </c>
      <c r="F676" s="1">
        <v>0</v>
      </c>
      <c r="G676" t="s">
        <v>16</v>
      </c>
      <c r="H676" t="s">
        <v>17</v>
      </c>
      <c r="I676">
        <v>802052</v>
      </c>
      <c r="K676">
        <v>970770250</v>
      </c>
      <c r="L676" t="s">
        <v>2421</v>
      </c>
      <c r="M676" t="s">
        <v>2420</v>
      </c>
      <c r="N676" t="s">
        <v>2422</v>
      </c>
      <c r="O676" t="s">
        <v>2423</v>
      </c>
    </row>
    <row r="677" spans="1:15" x14ac:dyDescent="0.25">
      <c r="A677" t="s">
        <v>2426</v>
      </c>
      <c r="B677" s="1">
        <v>14</v>
      </c>
      <c r="C677" s="1">
        <v>24</v>
      </c>
      <c r="D677" s="1" t="s">
        <v>10695</v>
      </c>
      <c r="E677" s="1">
        <v>2</v>
      </c>
      <c r="F677" s="1">
        <v>0</v>
      </c>
      <c r="G677" t="s">
        <v>16</v>
      </c>
      <c r="H677" t="s">
        <v>17</v>
      </c>
      <c r="I677">
        <v>1424012</v>
      </c>
      <c r="K677">
        <v>130378114</v>
      </c>
      <c r="L677" t="s">
        <v>2427</v>
      </c>
      <c r="M677" t="s">
        <v>2426</v>
      </c>
      <c r="N677" t="str">
        <f>"06-126"</f>
        <v>06-126</v>
      </c>
      <c r="O677" t="s">
        <v>2428</v>
      </c>
    </row>
    <row r="678" spans="1:15" x14ac:dyDescent="0.25">
      <c r="A678" t="s">
        <v>2429</v>
      </c>
      <c r="B678" s="1">
        <v>18</v>
      </c>
      <c r="C678" s="1" t="s">
        <v>10690</v>
      </c>
      <c r="D678" s="1" t="s">
        <v>10691</v>
      </c>
      <c r="E678" s="1">
        <v>2</v>
      </c>
      <c r="F678" s="1">
        <v>0</v>
      </c>
      <c r="G678" t="s">
        <v>16</v>
      </c>
      <c r="H678" t="s">
        <v>17</v>
      </c>
      <c r="I678">
        <v>1802042</v>
      </c>
      <c r="K678">
        <v>370440206</v>
      </c>
      <c r="L678" t="s">
        <v>2430</v>
      </c>
      <c r="M678" t="s">
        <v>2429</v>
      </c>
      <c r="N678" t="s">
        <v>2431</v>
      </c>
      <c r="O678" t="s">
        <v>2432</v>
      </c>
    </row>
    <row r="679" spans="1:15" x14ac:dyDescent="0.25">
      <c r="A679" t="s">
        <v>2433</v>
      </c>
      <c r="B679" s="1">
        <v>20</v>
      </c>
      <c r="C679" s="1" t="s">
        <v>10697</v>
      </c>
      <c r="D679" s="1" t="s">
        <v>10694</v>
      </c>
      <c r="E679" s="1">
        <v>0</v>
      </c>
      <c r="F679" s="1">
        <v>1</v>
      </c>
      <c r="G679" t="s">
        <v>32</v>
      </c>
      <c r="I679">
        <v>2005000</v>
      </c>
      <c r="K679">
        <v>50658580</v>
      </c>
      <c r="M679" t="s">
        <v>2434</v>
      </c>
      <c r="N679" t="s">
        <v>2435</v>
      </c>
      <c r="O679" t="s">
        <v>2436</v>
      </c>
    </row>
    <row r="680" spans="1:15" x14ac:dyDescent="0.25">
      <c r="A680" t="s">
        <v>2434</v>
      </c>
      <c r="B680" s="1">
        <v>20</v>
      </c>
      <c r="C680" s="1" t="s">
        <v>10697</v>
      </c>
      <c r="D680" s="1" t="s">
        <v>10695</v>
      </c>
      <c r="E680" s="1">
        <v>1</v>
      </c>
      <c r="F680" s="1">
        <v>0</v>
      </c>
      <c r="G680" t="s">
        <v>16</v>
      </c>
      <c r="H680" t="s">
        <v>46</v>
      </c>
      <c r="I680">
        <v>2005011</v>
      </c>
      <c r="K680">
        <v>50658999</v>
      </c>
      <c r="L680" t="s">
        <v>2437</v>
      </c>
      <c r="M680" t="s">
        <v>2434</v>
      </c>
      <c r="N680" t="s">
        <v>2435</v>
      </c>
      <c r="O680" t="s">
        <v>2436</v>
      </c>
    </row>
    <row r="681" spans="1:15" x14ac:dyDescent="0.25">
      <c r="A681" t="s">
        <v>2434</v>
      </c>
      <c r="B681" s="1">
        <v>20</v>
      </c>
      <c r="C681" s="1" t="s">
        <v>10697</v>
      </c>
      <c r="D681" s="1" t="s">
        <v>10692</v>
      </c>
      <c r="E681" s="1">
        <v>2</v>
      </c>
      <c r="F681" s="1">
        <v>0</v>
      </c>
      <c r="G681" t="s">
        <v>16</v>
      </c>
      <c r="H681" t="s">
        <v>17</v>
      </c>
      <c r="I681">
        <v>2005062</v>
      </c>
      <c r="K681">
        <v>50659065</v>
      </c>
      <c r="M681" t="s">
        <v>2434</v>
      </c>
      <c r="N681" t="s">
        <v>2435</v>
      </c>
      <c r="O681" t="s">
        <v>2436</v>
      </c>
    </row>
    <row r="682" spans="1:15" x14ac:dyDescent="0.25">
      <c r="A682" t="s">
        <v>2438</v>
      </c>
      <c r="B682" s="1">
        <v>14</v>
      </c>
      <c r="C682" s="1">
        <v>12</v>
      </c>
      <c r="D682" s="1" t="s">
        <v>10698</v>
      </c>
      <c r="E682" s="1">
        <v>3</v>
      </c>
      <c r="F682" s="1">
        <v>0</v>
      </c>
      <c r="G682" t="s">
        <v>16</v>
      </c>
      <c r="H682" t="s">
        <v>50</v>
      </c>
      <c r="I682">
        <v>1412073</v>
      </c>
      <c r="K682">
        <v>13269172</v>
      </c>
      <c r="L682" t="s">
        <v>2439</v>
      </c>
      <c r="M682" t="s">
        <v>2438</v>
      </c>
      <c r="N682" t="str">
        <f>"05-074"</f>
        <v>05-074</v>
      </c>
      <c r="O682" t="s">
        <v>2440</v>
      </c>
    </row>
    <row r="683" spans="1:15" x14ac:dyDescent="0.25">
      <c r="A683" t="s">
        <v>2441</v>
      </c>
      <c r="B683" s="1" t="s">
        <v>10692</v>
      </c>
      <c r="C683" s="1">
        <v>19</v>
      </c>
      <c r="D683" s="1" t="s">
        <v>10690</v>
      </c>
      <c r="E683" s="1">
        <v>2</v>
      </c>
      <c r="F683" s="1">
        <v>0</v>
      </c>
      <c r="G683" t="s">
        <v>16</v>
      </c>
      <c r="H683" t="s">
        <v>17</v>
      </c>
      <c r="I683">
        <v>619022</v>
      </c>
      <c r="K683">
        <v>30237517</v>
      </c>
      <c r="L683" t="s">
        <v>2442</v>
      </c>
      <c r="M683" t="s">
        <v>2441</v>
      </c>
      <c r="N683" t="s">
        <v>2443</v>
      </c>
      <c r="O683" t="s">
        <v>2444</v>
      </c>
    </row>
    <row r="684" spans="1:15" x14ac:dyDescent="0.25">
      <c r="A684" t="s">
        <v>2445</v>
      </c>
      <c r="B684" s="1" t="s">
        <v>10692</v>
      </c>
      <c r="C684" s="1">
        <v>19</v>
      </c>
      <c r="D684" s="1" t="s">
        <v>10696</v>
      </c>
      <c r="E684" s="1">
        <v>2</v>
      </c>
      <c r="F684" s="1">
        <v>0</v>
      </c>
      <c r="G684" t="s">
        <v>16</v>
      </c>
      <c r="H684" t="s">
        <v>17</v>
      </c>
      <c r="I684">
        <v>619032</v>
      </c>
      <c r="K684">
        <v>110197894</v>
      </c>
      <c r="L684" t="s">
        <v>2446</v>
      </c>
      <c r="M684" t="s">
        <v>2445</v>
      </c>
      <c r="N684" t="s">
        <v>2447</v>
      </c>
      <c r="O684" t="s">
        <v>2448</v>
      </c>
    </row>
    <row r="685" spans="1:15" x14ac:dyDescent="0.25">
      <c r="A685" t="s">
        <v>2449</v>
      </c>
      <c r="B685" s="1">
        <v>18</v>
      </c>
      <c r="C685" s="1">
        <v>12</v>
      </c>
      <c r="D685" s="1" t="s">
        <v>10695</v>
      </c>
      <c r="E685" s="1">
        <v>2</v>
      </c>
      <c r="F685" s="1">
        <v>0</v>
      </c>
      <c r="G685" t="s">
        <v>16</v>
      </c>
      <c r="H685" t="s">
        <v>17</v>
      </c>
      <c r="I685">
        <v>1812012</v>
      </c>
      <c r="K685">
        <v>830409376</v>
      </c>
      <c r="M685" t="s">
        <v>2449</v>
      </c>
      <c r="N685" t="s">
        <v>2450</v>
      </c>
      <c r="O685" t="s">
        <v>2451</v>
      </c>
    </row>
    <row r="686" spans="1:15" x14ac:dyDescent="0.25">
      <c r="A686" t="s">
        <v>2452</v>
      </c>
      <c r="B686" s="1">
        <v>24</v>
      </c>
      <c r="C686" s="1" t="s">
        <v>10696</v>
      </c>
      <c r="D686" s="1" t="s">
        <v>10693</v>
      </c>
      <c r="E686" s="1">
        <v>2</v>
      </c>
      <c r="F686" s="1">
        <v>0</v>
      </c>
      <c r="G686" t="s">
        <v>16</v>
      </c>
      <c r="H686" t="s">
        <v>17</v>
      </c>
      <c r="I686">
        <v>2403082</v>
      </c>
      <c r="K686">
        <v>72182479</v>
      </c>
      <c r="L686" t="s">
        <v>2453</v>
      </c>
      <c r="M686" t="s">
        <v>2452</v>
      </c>
      <c r="N686" t="s">
        <v>2454</v>
      </c>
      <c r="O686" t="s">
        <v>2455</v>
      </c>
    </row>
    <row r="687" spans="1:15" x14ac:dyDescent="0.25">
      <c r="A687" t="s">
        <v>2456</v>
      </c>
      <c r="B687" s="1">
        <v>22</v>
      </c>
      <c r="C687" s="1">
        <v>11</v>
      </c>
      <c r="D687" s="1" t="s">
        <v>10695</v>
      </c>
      <c r="E687" s="1">
        <v>1</v>
      </c>
      <c r="F687" s="1">
        <v>0</v>
      </c>
      <c r="G687" t="s">
        <v>16</v>
      </c>
      <c r="H687" t="s">
        <v>46</v>
      </c>
      <c r="I687">
        <v>2211011</v>
      </c>
      <c r="K687">
        <v>191675505</v>
      </c>
      <c r="L687" t="s">
        <v>2457</v>
      </c>
      <c r="M687" t="s">
        <v>2456</v>
      </c>
      <c r="N687" t="s">
        <v>2458</v>
      </c>
      <c r="O687" t="s">
        <v>2459</v>
      </c>
    </row>
    <row r="688" spans="1:15" x14ac:dyDescent="0.25">
      <c r="A688" t="s">
        <v>2460</v>
      </c>
      <c r="B688" s="1">
        <v>24</v>
      </c>
      <c r="C688" s="1" t="s">
        <v>10698</v>
      </c>
      <c r="D688" s="1" t="s">
        <v>10691</v>
      </c>
      <c r="E688" s="1">
        <v>2</v>
      </c>
      <c r="F688" s="1">
        <v>0</v>
      </c>
      <c r="G688" t="s">
        <v>16</v>
      </c>
      <c r="H688" t="s">
        <v>17</v>
      </c>
      <c r="I688">
        <v>2407042</v>
      </c>
      <c r="K688">
        <v>151398439</v>
      </c>
      <c r="L688" t="s">
        <v>2461</v>
      </c>
      <c r="M688" t="s">
        <v>2460</v>
      </c>
      <c r="N688" t="s">
        <v>2462</v>
      </c>
      <c r="O688" t="s">
        <v>2463</v>
      </c>
    </row>
    <row r="689" spans="1:15" x14ac:dyDescent="0.25">
      <c r="A689" t="s">
        <v>2464</v>
      </c>
      <c r="B689" s="1" t="s">
        <v>10692</v>
      </c>
      <c r="C689" s="1" t="s">
        <v>10691</v>
      </c>
      <c r="D689" s="1" t="s">
        <v>10696</v>
      </c>
      <c r="E689" s="1">
        <v>2</v>
      </c>
      <c r="F689" s="1">
        <v>0</v>
      </c>
      <c r="G689" t="s">
        <v>16</v>
      </c>
      <c r="H689" t="s">
        <v>17</v>
      </c>
      <c r="I689">
        <v>604032</v>
      </c>
      <c r="K689">
        <v>950368799</v>
      </c>
      <c r="L689" t="s">
        <v>2465</v>
      </c>
      <c r="M689" t="s">
        <v>2464</v>
      </c>
      <c r="N689" t="s">
        <v>2466</v>
      </c>
      <c r="O689" t="s">
        <v>2467</v>
      </c>
    </row>
    <row r="690" spans="1:15" x14ac:dyDescent="0.25">
      <c r="A690" t="s">
        <v>2468</v>
      </c>
      <c r="B690" s="1">
        <v>18</v>
      </c>
      <c r="C690" s="1" t="s">
        <v>10699</v>
      </c>
      <c r="D690" s="1" t="s">
        <v>10696</v>
      </c>
      <c r="E690" s="1">
        <v>2</v>
      </c>
      <c r="F690" s="1">
        <v>0</v>
      </c>
      <c r="G690" t="s">
        <v>16</v>
      </c>
      <c r="H690" t="s">
        <v>17</v>
      </c>
      <c r="I690">
        <v>1809032</v>
      </c>
      <c r="K690">
        <v>536019</v>
      </c>
      <c r="M690" t="s">
        <v>2468</v>
      </c>
      <c r="N690" t="s">
        <v>2469</v>
      </c>
      <c r="O690" t="s">
        <v>2470</v>
      </c>
    </row>
    <row r="691" spans="1:15" x14ac:dyDescent="0.25">
      <c r="A691" t="s">
        <v>2471</v>
      </c>
      <c r="B691" s="1" t="s">
        <v>10692</v>
      </c>
      <c r="C691" s="1" t="s">
        <v>10691</v>
      </c>
      <c r="D691" s="1" t="s">
        <v>10694</v>
      </c>
      <c r="E691" s="1">
        <v>0</v>
      </c>
      <c r="F691" s="1">
        <v>1</v>
      </c>
      <c r="G691" t="s">
        <v>32</v>
      </c>
      <c r="I691">
        <v>604000</v>
      </c>
      <c r="K691">
        <v>950368865</v>
      </c>
      <c r="L691" t="s">
        <v>2472</v>
      </c>
      <c r="M691" t="s">
        <v>2473</v>
      </c>
      <c r="N691" t="s">
        <v>2474</v>
      </c>
      <c r="O691" t="s">
        <v>2475</v>
      </c>
    </row>
    <row r="692" spans="1:15" x14ac:dyDescent="0.25">
      <c r="A692" t="s">
        <v>2473</v>
      </c>
      <c r="B692" s="1" t="s">
        <v>10692</v>
      </c>
      <c r="C692" s="1" t="s">
        <v>10691</v>
      </c>
      <c r="D692" s="1" t="s">
        <v>10695</v>
      </c>
      <c r="E692" s="1">
        <v>1</v>
      </c>
      <c r="F692" s="1">
        <v>0</v>
      </c>
      <c r="G692" t="s">
        <v>16</v>
      </c>
      <c r="H692" t="s">
        <v>46</v>
      </c>
      <c r="I692">
        <v>604011</v>
      </c>
      <c r="K692">
        <v>950368888</v>
      </c>
      <c r="L692" t="s">
        <v>2476</v>
      </c>
      <c r="M692" t="s">
        <v>2473</v>
      </c>
      <c r="N692" t="s">
        <v>2474</v>
      </c>
      <c r="O692" t="s">
        <v>2477</v>
      </c>
    </row>
    <row r="693" spans="1:15" x14ac:dyDescent="0.25">
      <c r="A693" t="s">
        <v>2473</v>
      </c>
      <c r="B693" s="1" t="s">
        <v>10692</v>
      </c>
      <c r="C693" s="1" t="s">
        <v>10691</v>
      </c>
      <c r="D693" s="1" t="s">
        <v>10691</v>
      </c>
      <c r="E693" s="1">
        <v>2</v>
      </c>
      <c r="F693" s="1">
        <v>0</v>
      </c>
      <c r="G693" t="s">
        <v>16</v>
      </c>
      <c r="H693" t="s">
        <v>17</v>
      </c>
      <c r="I693">
        <v>604042</v>
      </c>
      <c r="K693">
        <v>950368782</v>
      </c>
      <c r="L693" t="s">
        <v>2478</v>
      </c>
      <c r="M693" t="s">
        <v>2473</v>
      </c>
      <c r="N693" t="s">
        <v>2474</v>
      </c>
      <c r="O693" t="s">
        <v>2479</v>
      </c>
    </row>
    <row r="694" spans="1:15" x14ac:dyDescent="0.25">
      <c r="A694" t="s">
        <v>2480</v>
      </c>
      <c r="B694" s="1">
        <v>14</v>
      </c>
      <c r="C694" s="1">
        <v>10</v>
      </c>
      <c r="D694" s="1" t="s">
        <v>10695</v>
      </c>
      <c r="E694" s="1">
        <v>2</v>
      </c>
      <c r="F694" s="1">
        <v>0</v>
      </c>
      <c r="G694" t="s">
        <v>16</v>
      </c>
      <c r="H694" t="s">
        <v>17</v>
      </c>
      <c r="I694">
        <v>1410012</v>
      </c>
      <c r="K694">
        <v>30237523</v>
      </c>
      <c r="L694" t="s">
        <v>2481</v>
      </c>
      <c r="M694" t="s">
        <v>2480</v>
      </c>
      <c r="N694" t="str">
        <f>"08-206"</f>
        <v>08-206</v>
      </c>
      <c r="O694" t="s">
        <v>2482</v>
      </c>
    </row>
    <row r="695" spans="1:15" x14ac:dyDescent="0.25">
      <c r="A695" t="s">
        <v>2483</v>
      </c>
      <c r="B695" s="1">
        <v>18</v>
      </c>
      <c r="C695" s="1">
        <v>16</v>
      </c>
      <c r="D695" s="1" t="s">
        <v>10698</v>
      </c>
      <c r="E695" s="1">
        <v>2</v>
      </c>
      <c r="F695" s="1">
        <v>0</v>
      </c>
      <c r="G695" t="s">
        <v>16</v>
      </c>
      <c r="H695" t="s">
        <v>17</v>
      </c>
      <c r="I695">
        <v>1816072</v>
      </c>
      <c r="K695">
        <v>690582080</v>
      </c>
      <c r="L695" t="s">
        <v>2484</v>
      </c>
      <c r="M695" t="s">
        <v>2483</v>
      </c>
      <c r="N695" t="s">
        <v>2485</v>
      </c>
      <c r="O695" t="s">
        <v>2486</v>
      </c>
    </row>
    <row r="696" spans="1:15" x14ac:dyDescent="0.25">
      <c r="A696" t="s">
        <v>2487</v>
      </c>
      <c r="B696" s="1">
        <v>12</v>
      </c>
      <c r="C696" s="1" t="s">
        <v>10692</v>
      </c>
      <c r="D696" s="1" t="s">
        <v>10690</v>
      </c>
      <c r="E696" s="1">
        <v>2</v>
      </c>
      <c r="F696" s="1">
        <v>0</v>
      </c>
      <c r="G696" t="s">
        <v>16</v>
      </c>
      <c r="H696" t="s">
        <v>17</v>
      </c>
      <c r="I696">
        <v>1206022</v>
      </c>
      <c r="K696">
        <v>351555890</v>
      </c>
      <c r="L696" t="s">
        <v>2488</v>
      </c>
      <c r="M696" t="s">
        <v>2489</v>
      </c>
      <c r="N696" t="s">
        <v>2490</v>
      </c>
      <c r="O696" t="s">
        <v>2491</v>
      </c>
    </row>
    <row r="697" spans="1:15" x14ac:dyDescent="0.25">
      <c r="A697" t="s">
        <v>2492</v>
      </c>
      <c r="B697" s="1">
        <v>28</v>
      </c>
      <c r="C697" s="1" t="s">
        <v>10698</v>
      </c>
      <c r="D697" s="1" t="s">
        <v>10695</v>
      </c>
      <c r="E697" s="1">
        <v>1</v>
      </c>
      <c r="F697" s="1">
        <v>0</v>
      </c>
      <c r="G697" t="s">
        <v>16</v>
      </c>
      <c r="H697" t="s">
        <v>46</v>
      </c>
      <c r="I697">
        <v>2807011</v>
      </c>
      <c r="K697">
        <v>510743456</v>
      </c>
      <c r="M697" t="s">
        <v>2493</v>
      </c>
      <c r="N697" t="s">
        <v>2494</v>
      </c>
      <c r="O697" t="s">
        <v>2495</v>
      </c>
    </row>
    <row r="698" spans="1:15" x14ac:dyDescent="0.25">
      <c r="A698" t="s">
        <v>2492</v>
      </c>
      <c r="B698" s="1">
        <v>28</v>
      </c>
      <c r="C698" s="1" t="s">
        <v>10698</v>
      </c>
      <c r="D698" s="1" t="s">
        <v>10696</v>
      </c>
      <c r="E698" s="1">
        <v>2</v>
      </c>
      <c r="F698" s="1">
        <v>0</v>
      </c>
      <c r="G698" t="s">
        <v>16</v>
      </c>
      <c r="H698" t="s">
        <v>17</v>
      </c>
      <c r="I698">
        <v>2807032</v>
      </c>
      <c r="K698">
        <v>510742899</v>
      </c>
      <c r="L698" t="s">
        <v>2496</v>
      </c>
      <c r="M698" t="s">
        <v>2492</v>
      </c>
      <c r="N698" t="s">
        <v>2494</v>
      </c>
      <c r="O698" t="s">
        <v>2497</v>
      </c>
    </row>
    <row r="699" spans="1:15" x14ac:dyDescent="0.25">
      <c r="A699" t="s">
        <v>2498</v>
      </c>
      <c r="B699" s="1">
        <v>28</v>
      </c>
      <c r="C699" s="1" t="s">
        <v>10698</v>
      </c>
      <c r="D699" s="1" t="s">
        <v>10694</v>
      </c>
      <c r="E699" s="1">
        <v>0</v>
      </c>
      <c r="F699" s="1">
        <v>1</v>
      </c>
      <c r="G699" t="s">
        <v>32</v>
      </c>
      <c r="I699">
        <v>2807000</v>
      </c>
      <c r="K699">
        <v>510742468</v>
      </c>
      <c r="L699" t="s">
        <v>2499</v>
      </c>
      <c r="M699" t="s">
        <v>2492</v>
      </c>
      <c r="N699" t="s">
        <v>2494</v>
      </c>
      <c r="O699" t="s">
        <v>2500</v>
      </c>
    </row>
    <row r="700" spans="1:15" x14ac:dyDescent="0.25">
      <c r="A700" t="s">
        <v>2501</v>
      </c>
      <c r="B700" s="1" t="s">
        <v>10693</v>
      </c>
      <c r="C700" s="1">
        <v>10</v>
      </c>
      <c r="D700" s="1" t="s">
        <v>10691</v>
      </c>
      <c r="E700" s="1">
        <v>3</v>
      </c>
      <c r="F700" s="1">
        <v>0</v>
      </c>
      <c r="G700" t="s">
        <v>16</v>
      </c>
      <c r="H700" t="s">
        <v>50</v>
      </c>
      <c r="I700">
        <v>810043</v>
      </c>
      <c r="K700">
        <v>970770853</v>
      </c>
      <c r="L700" t="s">
        <v>2502</v>
      </c>
      <c r="M700" t="s">
        <v>2501</v>
      </c>
      <c r="N700" t="s">
        <v>2503</v>
      </c>
      <c r="O700" t="s">
        <v>2504</v>
      </c>
    </row>
    <row r="701" spans="1:15" x14ac:dyDescent="0.25">
      <c r="A701" t="s">
        <v>2505</v>
      </c>
      <c r="B701" s="1">
        <v>28</v>
      </c>
      <c r="C701" s="1" t="s">
        <v>10696</v>
      </c>
      <c r="D701" s="1" t="s">
        <v>10696</v>
      </c>
      <c r="E701" s="1">
        <v>2</v>
      </c>
      <c r="F701" s="1">
        <v>0</v>
      </c>
      <c r="G701" t="s">
        <v>16</v>
      </c>
      <c r="H701" t="s">
        <v>17</v>
      </c>
      <c r="I701">
        <v>2803032</v>
      </c>
      <c r="K701">
        <v>130378120</v>
      </c>
      <c r="L701" t="s">
        <v>2506</v>
      </c>
      <c r="M701" t="s">
        <v>2505</v>
      </c>
      <c r="N701" t="s">
        <v>2507</v>
      </c>
      <c r="O701" t="s">
        <v>2508</v>
      </c>
    </row>
    <row r="702" spans="1:15" x14ac:dyDescent="0.25">
      <c r="A702" t="s">
        <v>2509</v>
      </c>
      <c r="B702" s="1">
        <v>14</v>
      </c>
      <c r="C702" s="1">
        <v>28</v>
      </c>
      <c r="D702" s="1" t="s">
        <v>10696</v>
      </c>
      <c r="E702" s="1">
        <v>2</v>
      </c>
      <c r="F702" s="1">
        <v>0</v>
      </c>
      <c r="G702" t="s">
        <v>16</v>
      </c>
      <c r="H702" t="s">
        <v>17</v>
      </c>
      <c r="I702">
        <v>1428032</v>
      </c>
      <c r="K702">
        <v>611015661</v>
      </c>
      <c r="M702" t="s">
        <v>2509</v>
      </c>
      <c r="N702" t="s">
        <v>2510</v>
      </c>
      <c r="O702" t="s">
        <v>2511</v>
      </c>
    </row>
    <row r="703" spans="1:15" x14ac:dyDescent="0.25">
      <c r="A703" t="s">
        <v>2512</v>
      </c>
      <c r="B703" s="1">
        <v>14</v>
      </c>
      <c r="C703" s="1">
        <v>25</v>
      </c>
      <c r="D703" s="1" t="s">
        <v>10696</v>
      </c>
      <c r="E703" s="1">
        <v>3</v>
      </c>
      <c r="F703" s="1">
        <v>0</v>
      </c>
      <c r="G703" t="s">
        <v>16</v>
      </c>
      <c r="H703" t="s">
        <v>50</v>
      </c>
      <c r="I703">
        <v>1425033</v>
      </c>
      <c r="K703">
        <v>670223327</v>
      </c>
      <c r="L703" t="s">
        <v>2513</v>
      </c>
      <c r="M703" t="s">
        <v>2512</v>
      </c>
      <c r="N703" t="s">
        <v>2514</v>
      </c>
      <c r="O703" t="s">
        <v>2515</v>
      </c>
    </row>
    <row r="704" spans="1:15" x14ac:dyDescent="0.25">
      <c r="A704" t="s">
        <v>2516</v>
      </c>
      <c r="B704" s="1">
        <v>24</v>
      </c>
      <c r="C704" s="1">
        <v>14</v>
      </c>
      <c r="D704" s="1" t="s">
        <v>10690</v>
      </c>
      <c r="E704" s="1">
        <v>1</v>
      </c>
      <c r="F704" s="1">
        <v>0</v>
      </c>
      <c r="G704" t="s">
        <v>16</v>
      </c>
      <c r="H704" t="s">
        <v>46</v>
      </c>
      <c r="I704">
        <v>2414021</v>
      </c>
      <c r="K704">
        <v>276258262</v>
      </c>
      <c r="L704" t="s">
        <v>2517</v>
      </c>
      <c r="M704" t="s">
        <v>2516</v>
      </c>
      <c r="N704" t="s">
        <v>2518</v>
      </c>
      <c r="O704" t="s">
        <v>2519</v>
      </c>
    </row>
    <row r="705" spans="1:15" x14ac:dyDescent="0.25">
      <c r="A705" t="s">
        <v>2520</v>
      </c>
      <c r="B705" s="1">
        <v>26</v>
      </c>
      <c r="C705" s="1" t="s">
        <v>10690</v>
      </c>
      <c r="D705" s="1" t="s">
        <v>10695</v>
      </c>
      <c r="E705" s="1">
        <v>2</v>
      </c>
      <c r="F705" s="1">
        <v>0</v>
      </c>
      <c r="G705" t="s">
        <v>16</v>
      </c>
      <c r="H705" t="s">
        <v>17</v>
      </c>
      <c r="I705">
        <v>2602012</v>
      </c>
      <c r="K705">
        <v>291010116</v>
      </c>
      <c r="L705" t="s">
        <v>2521</v>
      </c>
      <c r="M705" t="s">
        <v>2520</v>
      </c>
      <c r="N705" t="s">
        <v>2522</v>
      </c>
      <c r="O705" t="s">
        <v>2523</v>
      </c>
    </row>
    <row r="706" spans="1:15" x14ac:dyDescent="0.25">
      <c r="A706" t="s">
        <v>2524</v>
      </c>
      <c r="B706" s="1">
        <v>10</v>
      </c>
      <c r="C706" s="1">
        <v>16</v>
      </c>
      <c r="D706" s="1" t="s">
        <v>10697</v>
      </c>
      <c r="E706" s="1">
        <v>2</v>
      </c>
      <c r="F706" s="1">
        <v>0</v>
      </c>
      <c r="G706" t="s">
        <v>16</v>
      </c>
      <c r="H706" t="s">
        <v>17</v>
      </c>
      <c r="I706">
        <v>1016052</v>
      </c>
      <c r="K706">
        <v>590647990</v>
      </c>
      <c r="M706" t="s">
        <v>2524</v>
      </c>
      <c r="N706" t="s">
        <v>2525</v>
      </c>
      <c r="O706" t="s">
        <v>2526</v>
      </c>
    </row>
    <row r="707" spans="1:15" x14ac:dyDescent="0.25">
      <c r="A707" t="s">
        <v>2527</v>
      </c>
      <c r="B707" s="1" t="s">
        <v>10691</v>
      </c>
      <c r="C707" s="1" t="s">
        <v>10698</v>
      </c>
      <c r="D707" s="1" t="s">
        <v>10695</v>
      </c>
      <c r="E707" s="1">
        <v>1</v>
      </c>
      <c r="F707" s="1">
        <v>0</v>
      </c>
      <c r="G707" t="s">
        <v>16</v>
      </c>
      <c r="H707" t="s">
        <v>46</v>
      </c>
      <c r="I707">
        <v>407011</v>
      </c>
      <c r="K707">
        <v>92350725</v>
      </c>
      <c r="L707" t="s">
        <v>2528</v>
      </c>
      <c r="M707" t="s">
        <v>2527</v>
      </c>
      <c r="N707" t="s">
        <v>2529</v>
      </c>
      <c r="O707" t="s">
        <v>2530</v>
      </c>
    </row>
    <row r="708" spans="1:15" x14ac:dyDescent="0.25">
      <c r="A708" t="s">
        <v>2527</v>
      </c>
      <c r="B708" s="1" t="s">
        <v>10691</v>
      </c>
      <c r="C708" s="1" t="s">
        <v>10698</v>
      </c>
      <c r="D708" s="1" t="s">
        <v>10691</v>
      </c>
      <c r="E708" s="1">
        <v>2</v>
      </c>
      <c r="F708" s="1">
        <v>0</v>
      </c>
      <c r="G708" t="s">
        <v>16</v>
      </c>
      <c r="H708" t="s">
        <v>17</v>
      </c>
      <c r="I708">
        <v>407042</v>
      </c>
      <c r="K708">
        <v>92350754</v>
      </c>
      <c r="L708" t="s">
        <v>2531</v>
      </c>
      <c r="M708" t="s">
        <v>2527</v>
      </c>
      <c r="N708" t="s">
        <v>2529</v>
      </c>
      <c r="O708" t="s">
        <v>2532</v>
      </c>
    </row>
    <row r="709" spans="1:15" x14ac:dyDescent="0.25">
      <c r="A709" t="s">
        <v>2533</v>
      </c>
      <c r="B709" s="1" t="s">
        <v>10691</v>
      </c>
      <c r="C709" s="1" t="s">
        <v>10698</v>
      </c>
      <c r="D709" s="1" t="s">
        <v>10694</v>
      </c>
      <c r="E709" s="1">
        <v>0</v>
      </c>
      <c r="F709" s="1">
        <v>1</v>
      </c>
      <c r="G709" t="s">
        <v>32</v>
      </c>
      <c r="I709">
        <v>407000</v>
      </c>
      <c r="K709">
        <v>92350719</v>
      </c>
      <c r="L709" t="s">
        <v>2534</v>
      </c>
      <c r="M709" t="s">
        <v>2535</v>
      </c>
      <c r="N709" t="s">
        <v>2529</v>
      </c>
      <c r="O709" t="s">
        <v>2536</v>
      </c>
    </row>
    <row r="710" spans="1:15" x14ac:dyDescent="0.25">
      <c r="A710" t="s">
        <v>2537</v>
      </c>
      <c r="B710" s="1">
        <v>32</v>
      </c>
      <c r="C710" s="1">
        <v>14</v>
      </c>
      <c r="D710" s="1" t="s">
        <v>10697</v>
      </c>
      <c r="E710" s="1">
        <v>3</v>
      </c>
      <c r="F710" s="1">
        <v>0</v>
      </c>
      <c r="G710" t="s">
        <v>16</v>
      </c>
      <c r="H710" t="s">
        <v>50</v>
      </c>
      <c r="I710">
        <v>3214053</v>
      </c>
      <c r="K710">
        <v>811685645</v>
      </c>
      <c r="L710" t="s">
        <v>2538</v>
      </c>
      <c r="M710" t="s">
        <v>2537</v>
      </c>
      <c r="N710" t="s">
        <v>2539</v>
      </c>
      <c r="O710" t="s">
        <v>2540</v>
      </c>
    </row>
    <row r="711" spans="1:15" x14ac:dyDescent="0.25">
      <c r="A711" t="s">
        <v>2541</v>
      </c>
      <c r="B711" s="1">
        <v>24</v>
      </c>
      <c r="C711" s="1">
        <v>16</v>
      </c>
      <c r="D711" s="1" t="s">
        <v>10696</v>
      </c>
      <c r="E711" s="1">
        <v>2</v>
      </c>
      <c r="F711" s="1">
        <v>0</v>
      </c>
      <c r="G711" t="s">
        <v>16</v>
      </c>
      <c r="H711" t="s">
        <v>17</v>
      </c>
      <c r="I711">
        <v>2416032</v>
      </c>
      <c r="K711">
        <v>151398712</v>
      </c>
      <c r="L711" t="s">
        <v>2542</v>
      </c>
      <c r="M711" t="s">
        <v>2541</v>
      </c>
      <c r="N711" t="s">
        <v>2543</v>
      </c>
      <c r="O711" t="s">
        <v>2544</v>
      </c>
    </row>
    <row r="712" spans="1:15" x14ac:dyDescent="0.25">
      <c r="A712" t="s">
        <v>2545</v>
      </c>
      <c r="B712" s="1">
        <v>24</v>
      </c>
      <c r="C712" s="1" t="s">
        <v>10696</v>
      </c>
      <c r="D712" s="1" t="s">
        <v>10699</v>
      </c>
      <c r="E712" s="1">
        <v>2</v>
      </c>
      <c r="F712" s="1">
        <v>0</v>
      </c>
      <c r="G712" t="s">
        <v>16</v>
      </c>
      <c r="H712" t="s">
        <v>17</v>
      </c>
      <c r="I712">
        <v>2403092</v>
      </c>
      <c r="K712">
        <v>72182500</v>
      </c>
      <c r="L712" t="s">
        <v>2546</v>
      </c>
      <c r="M712" t="s">
        <v>2545</v>
      </c>
      <c r="N712" t="s">
        <v>2547</v>
      </c>
      <c r="O712" t="s">
        <v>2548</v>
      </c>
    </row>
    <row r="713" spans="1:15" x14ac:dyDescent="0.25">
      <c r="A713" t="s">
        <v>2549</v>
      </c>
      <c r="B713" s="1">
        <v>26</v>
      </c>
      <c r="C713" s="1" t="s">
        <v>10692</v>
      </c>
      <c r="D713" s="1" t="s">
        <v>10690</v>
      </c>
      <c r="E713" s="1">
        <v>3</v>
      </c>
      <c r="F713" s="1">
        <v>0</v>
      </c>
      <c r="G713" t="s">
        <v>16</v>
      </c>
      <c r="H713" t="s">
        <v>50</v>
      </c>
      <c r="I713">
        <v>2606023</v>
      </c>
      <c r="K713">
        <v>540127</v>
      </c>
      <c r="L713" t="s">
        <v>2550</v>
      </c>
      <c r="M713" t="s">
        <v>2551</v>
      </c>
      <c r="N713" t="s">
        <v>2552</v>
      </c>
      <c r="O713" t="s">
        <v>2263</v>
      </c>
    </row>
    <row r="714" spans="1:15" x14ac:dyDescent="0.25">
      <c r="A714" t="s">
        <v>2553</v>
      </c>
      <c r="B714" s="1">
        <v>12</v>
      </c>
      <c r="C714" s="1" t="s">
        <v>10692</v>
      </c>
      <c r="D714" s="1" t="s">
        <v>10696</v>
      </c>
      <c r="E714" s="1">
        <v>2</v>
      </c>
      <c r="F714" s="1">
        <v>0</v>
      </c>
      <c r="G714" t="s">
        <v>16</v>
      </c>
      <c r="H714" t="s">
        <v>17</v>
      </c>
      <c r="I714">
        <v>1206032</v>
      </c>
      <c r="K714">
        <v>351555832</v>
      </c>
      <c r="L714" t="s">
        <v>2554</v>
      </c>
      <c r="M714" t="s">
        <v>2555</v>
      </c>
      <c r="N714" t="s">
        <v>2556</v>
      </c>
      <c r="O714" t="s">
        <v>2557</v>
      </c>
    </row>
    <row r="715" spans="1:15" x14ac:dyDescent="0.25">
      <c r="A715" t="s">
        <v>2558</v>
      </c>
      <c r="B715" s="1">
        <v>18</v>
      </c>
      <c r="C715" s="1">
        <v>15</v>
      </c>
      <c r="D715" s="1" t="s">
        <v>10695</v>
      </c>
      <c r="E715" s="1">
        <v>2</v>
      </c>
      <c r="F715" s="1">
        <v>0</v>
      </c>
      <c r="G715" t="s">
        <v>16</v>
      </c>
      <c r="H715" t="s">
        <v>17</v>
      </c>
      <c r="I715">
        <v>1815012</v>
      </c>
      <c r="K715">
        <v>690581940</v>
      </c>
      <c r="L715" t="s">
        <v>2559</v>
      </c>
      <c r="M715" t="s">
        <v>2558</v>
      </c>
      <c r="N715" t="s">
        <v>2560</v>
      </c>
      <c r="O715" t="s">
        <v>2561</v>
      </c>
    </row>
    <row r="716" spans="1:15" x14ac:dyDescent="0.25">
      <c r="A716" t="s">
        <v>2562</v>
      </c>
      <c r="B716" s="1">
        <v>12</v>
      </c>
      <c r="C716" s="1" t="s">
        <v>10690</v>
      </c>
      <c r="D716" s="1" t="s">
        <v>10692</v>
      </c>
      <c r="E716" s="1">
        <v>2</v>
      </c>
      <c r="F716" s="1">
        <v>0</v>
      </c>
      <c r="G716" t="s">
        <v>16</v>
      </c>
      <c r="H716" t="s">
        <v>17</v>
      </c>
      <c r="I716">
        <v>1202062</v>
      </c>
      <c r="K716">
        <v>851660720</v>
      </c>
      <c r="L716" t="s">
        <v>2563</v>
      </c>
      <c r="M716" t="s">
        <v>2562</v>
      </c>
      <c r="N716" t="s">
        <v>2564</v>
      </c>
      <c r="O716" t="s">
        <v>2565</v>
      </c>
    </row>
    <row r="717" spans="1:15" x14ac:dyDescent="0.25">
      <c r="A717" t="s">
        <v>2566</v>
      </c>
      <c r="B717" s="1">
        <v>18</v>
      </c>
      <c r="C717" s="1" t="s">
        <v>10698</v>
      </c>
      <c r="D717" s="1" t="s">
        <v>10696</v>
      </c>
      <c r="E717" s="1">
        <v>3</v>
      </c>
      <c r="F717" s="1">
        <v>0</v>
      </c>
      <c r="G717" t="s">
        <v>16</v>
      </c>
      <c r="H717" t="s">
        <v>50</v>
      </c>
      <c r="I717">
        <v>1807033</v>
      </c>
      <c r="K717">
        <v>370440548</v>
      </c>
      <c r="L717" t="s">
        <v>2567</v>
      </c>
      <c r="M717" t="s">
        <v>2566</v>
      </c>
      <c r="N717" t="s">
        <v>2568</v>
      </c>
      <c r="O717" t="s">
        <v>2569</v>
      </c>
    </row>
    <row r="718" spans="1:15" x14ac:dyDescent="0.25">
      <c r="A718" t="s">
        <v>2570</v>
      </c>
      <c r="B718" s="1">
        <v>14</v>
      </c>
      <c r="C718" s="1">
        <v>32</v>
      </c>
      <c r="D718" s="1" t="s">
        <v>10690</v>
      </c>
      <c r="E718" s="1">
        <v>2</v>
      </c>
      <c r="F718" s="1">
        <v>0</v>
      </c>
      <c r="G718" t="s">
        <v>16</v>
      </c>
      <c r="H718" t="s">
        <v>17</v>
      </c>
      <c r="I718">
        <v>1432022</v>
      </c>
      <c r="K718">
        <v>13271861</v>
      </c>
      <c r="L718" t="s">
        <v>2571</v>
      </c>
      <c r="M718" t="s">
        <v>2570</v>
      </c>
      <c r="N718" t="str">
        <f>"05-080"</f>
        <v>05-080</v>
      </c>
      <c r="O718" t="s">
        <v>2572</v>
      </c>
    </row>
    <row r="719" spans="1:15" x14ac:dyDescent="0.25">
      <c r="A719" t="s">
        <v>2573</v>
      </c>
      <c r="B719" s="1" t="s">
        <v>10692</v>
      </c>
      <c r="C719" s="1" t="s">
        <v>10692</v>
      </c>
      <c r="D719" s="1" t="s">
        <v>10691</v>
      </c>
      <c r="E719" s="1">
        <v>3</v>
      </c>
      <c r="F719" s="1">
        <v>0</v>
      </c>
      <c r="G719" t="s">
        <v>16</v>
      </c>
      <c r="H719" t="s">
        <v>50</v>
      </c>
      <c r="I719">
        <v>606043</v>
      </c>
      <c r="K719">
        <v>950371703</v>
      </c>
      <c r="M719" t="s">
        <v>2573</v>
      </c>
      <c r="N719" t="s">
        <v>2574</v>
      </c>
      <c r="O719" t="s">
        <v>2575</v>
      </c>
    </row>
    <row r="720" spans="1:15" x14ac:dyDescent="0.25">
      <c r="A720" t="s">
        <v>2576</v>
      </c>
      <c r="B720" s="1" t="s">
        <v>10691</v>
      </c>
      <c r="C720" s="1">
        <v>18</v>
      </c>
      <c r="D720" s="1" t="s">
        <v>10693</v>
      </c>
      <c r="E720" s="1">
        <v>3</v>
      </c>
      <c r="F720" s="1">
        <v>0</v>
      </c>
      <c r="G720" t="s">
        <v>16</v>
      </c>
      <c r="H720" t="s">
        <v>50</v>
      </c>
      <c r="I720">
        <v>418083</v>
      </c>
      <c r="K720">
        <v>910866850</v>
      </c>
      <c r="L720" t="s">
        <v>2577</v>
      </c>
      <c r="M720" t="s">
        <v>2576</v>
      </c>
      <c r="N720" t="s">
        <v>2578</v>
      </c>
      <c r="O720" t="s">
        <v>2579</v>
      </c>
    </row>
    <row r="721" spans="1:15" x14ac:dyDescent="0.25">
      <c r="A721" t="s">
        <v>2580</v>
      </c>
      <c r="B721" s="1">
        <v>16</v>
      </c>
      <c r="C721" s="1">
        <v>11</v>
      </c>
      <c r="D721" s="1" t="s">
        <v>10695</v>
      </c>
      <c r="E721" s="1">
        <v>2</v>
      </c>
      <c r="F721" s="1">
        <v>0</v>
      </c>
      <c r="G721" t="s">
        <v>16</v>
      </c>
      <c r="H721" t="s">
        <v>17</v>
      </c>
      <c r="I721">
        <v>1611012</v>
      </c>
      <c r="K721">
        <v>531413219</v>
      </c>
      <c r="L721" t="s">
        <v>2581</v>
      </c>
      <c r="M721" t="s">
        <v>2580</v>
      </c>
      <c r="N721" t="s">
        <v>2582</v>
      </c>
      <c r="O721" t="s">
        <v>2583</v>
      </c>
    </row>
    <row r="722" spans="1:15" x14ac:dyDescent="0.25">
      <c r="A722" t="s">
        <v>2584</v>
      </c>
      <c r="B722" s="1">
        <v>12</v>
      </c>
      <c r="C722" s="1">
        <v>11</v>
      </c>
      <c r="D722" s="1" t="s">
        <v>10697</v>
      </c>
      <c r="E722" s="1">
        <v>2</v>
      </c>
      <c r="F722" s="1">
        <v>0</v>
      </c>
      <c r="G722" t="s">
        <v>16</v>
      </c>
      <c r="H722" t="s">
        <v>17</v>
      </c>
      <c r="I722">
        <v>1211052</v>
      </c>
      <c r="K722">
        <v>491892222</v>
      </c>
      <c r="L722" t="s">
        <v>2585</v>
      </c>
      <c r="M722" t="s">
        <v>2584</v>
      </c>
      <c r="N722" t="s">
        <v>2586</v>
      </c>
      <c r="O722" t="s">
        <v>2587</v>
      </c>
    </row>
    <row r="723" spans="1:15" x14ac:dyDescent="0.25">
      <c r="A723" t="s">
        <v>2588</v>
      </c>
      <c r="B723" s="1">
        <v>14</v>
      </c>
      <c r="C723" s="1" t="s">
        <v>10693</v>
      </c>
      <c r="D723" s="1" t="s">
        <v>10690</v>
      </c>
      <c r="E723" s="1">
        <v>2</v>
      </c>
      <c r="F723" s="1">
        <v>0</v>
      </c>
      <c r="G723" t="s">
        <v>16</v>
      </c>
      <c r="H723" t="s">
        <v>17</v>
      </c>
      <c r="I723">
        <v>1408022</v>
      </c>
      <c r="K723">
        <v>13270442</v>
      </c>
      <c r="L723" t="s">
        <v>2592</v>
      </c>
      <c r="M723" t="s">
        <v>2588</v>
      </c>
      <c r="N723" t="str">
        <f>"05-110"</f>
        <v>05-110</v>
      </c>
      <c r="O723" t="s">
        <v>2593</v>
      </c>
    </row>
    <row r="724" spans="1:15" x14ac:dyDescent="0.25">
      <c r="A724" t="s">
        <v>2588</v>
      </c>
      <c r="B724" s="1" t="s">
        <v>10692</v>
      </c>
      <c r="C724" s="1" t="s">
        <v>10699</v>
      </c>
      <c r="D724" s="1" t="s">
        <v>10692</v>
      </c>
      <c r="E724" s="1">
        <v>2</v>
      </c>
      <c r="F724" s="1">
        <v>0</v>
      </c>
      <c r="G724" t="s">
        <v>16</v>
      </c>
      <c r="H724" t="s">
        <v>17</v>
      </c>
      <c r="I724">
        <v>609062</v>
      </c>
      <c r="K724">
        <v>431019773</v>
      </c>
      <c r="L724" t="s">
        <v>2589</v>
      </c>
      <c r="M724" t="s">
        <v>2588</v>
      </c>
      <c r="N724" t="s">
        <v>2590</v>
      </c>
      <c r="O724" t="s">
        <v>2591</v>
      </c>
    </row>
    <row r="725" spans="1:15" x14ac:dyDescent="0.25">
      <c r="A725" t="s">
        <v>2594</v>
      </c>
      <c r="B725" s="1">
        <v>14</v>
      </c>
      <c r="C725" s="1">
        <v>29</v>
      </c>
      <c r="D725" s="1" t="s">
        <v>10691</v>
      </c>
      <c r="E725" s="1">
        <v>2</v>
      </c>
      <c r="F725" s="1">
        <v>0</v>
      </c>
      <c r="G725" t="s">
        <v>16</v>
      </c>
      <c r="H725" t="s">
        <v>17</v>
      </c>
      <c r="I725">
        <v>1429042</v>
      </c>
      <c r="K725">
        <v>711582032</v>
      </c>
      <c r="L725" t="s">
        <v>2595</v>
      </c>
      <c r="M725" t="s">
        <v>2594</v>
      </c>
      <c r="N725" t="str">
        <f>"08-304"</f>
        <v>08-304</v>
      </c>
      <c r="O725" t="s">
        <v>2596</v>
      </c>
    </row>
    <row r="726" spans="1:15" x14ac:dyDescent="0.25">
      <c r="A726" t="s">
        <v>2597</v>
      </c>
      <c r="B726" s="1" t="s">
        <v>10691</v>
      </c>
      <c r="C726" s="1" t="s">
        <v>10690</v>
      </c>
      <c r="D726" s="1" t="s">
        <v>10698</v>
      </c>
      <c r="E726" s="1">
        <v>3</v>
      </c>
      <c r="F726" s="1">
        <v>0</v>
      </c>
      <c r="G726" t="s">
        <v>16</v>
      </c>
      <c r="H726" t="s">
        <v>50</v>
      </c>
      <c r="I726">
        <v>402073</v>
      </c>
      <c r="K726">
        <v>871118431</v>
      </c>
      <c r="L726" t="s">
        <v>2598</v>
      </c>
      <c r="M726" t="s">
        <v>2597</v>
      </c>
      <c r="N726" t="s">
        <v>2599</v>
      </c>
      <c r="O726" t="s">
        <v>2600</v>
      </c>
    </row>
    <row r="727" spans="1:15" x14ac:dyDescent="0.25">
      <c r="A727" t="s">
        <v>2601</v>
      </c>
      <c r="B727" s="1" t="s">
        <v>10692</v>
      </c>
      <c r="C727" s="1">
        <v>13</v>
      </c>
      <c r="D727" s="1" t="s">
        <v>10690</v>
      </c>
      <c r="E727" s="1">
        <v>2</v>
      </c>
      <c r="F727" s="1">
        <v>0</v>
      </c>
      <c r="G727" t="s">
        <v>16</v>
      </c>
      <c r="H727" t="s">
        <v>17</v>
      </c>
      <c r="I727">
        <v>613022</v>
      </c>
      <c r="K727">
        <v>30237530</v>
      </c>
      <c r="L727" t="s">
        <v>2602</v>
      </c>
      <c r="M727" t="s">
        <v>2601</v>
      </c>
      <c r="N727" t="s">
        <v>2603</v>
      </c>
      <c r="O727" t="s">
        <v>2604</v>
      </c>
    </row>
    <row r="728" spans="1:15" x14ac:dyDescent="0.25">
      <c r="A728" t="s">
        <v>2605</v>
      </c>
      <c r="B728" s="1">
        <v>14</v>
      </c>
      <c r="C728" s="1">
        <v>34</v>
      </c>
      <c r="D728" s="1" t="s">
        <v>10692</v>
      </c>
      <c r="E728" s="1">
        <v>2</v>
      </c>
      <c r="F728" s="1">
        <v>0</v>
      </c>
      <c r="G728" t="s">
        <v>16</v>
      </c>
      <c r="H728" t="s">
        <v>17</v>
      </c>
      <c r="I728">
        <v>1434062</v>
      </c>
      <c r="K728">
        <v>711582115</v>
      </c>
      <c r="L728" t="s">
        <v>2606</v>
      </c>
      <c r="M728" t="s">
        <v>2605</v>
      </c>
      <c r="N728" t="str">
        <f>"05-280"</f>
        <v>05-280</v>
      </c>
      <c r="O728" t="s">
        <v>2607</v>
      </c>
    </row>
    <row r="729" spans="1:15" x14ac:dyDescent="0.25">
      <c r="A729" t="s">
        <v>2608</v>
      </c>
      <c r="B729" s="1">
        <v>14</v>
      </c>
      <c r="C729" s="1" t="s">
        <v>10697</v>
      </c>
      <c r="D729" s="1" t="s">
        <v>10697</v>
      </c>
      <c r="E729" s="1">
        <v>2</v>
      </c>
      <c r="F729" s="1">
        <v>0</v>
      </c>
      <c r="G729" t="s">
        <v>16</v>
      </c>
      <c r="H729" t="s">
        <v>17</v>
      </c>
      <c r="I729">
        <v>1405052</v>
      </c>
      <c r="K729">
        <v>750148259</v>
      </c>
      <c r="L729" t="s">
        <v>2609</v>
      </c>
      <c r="M729" t="s">
        <v>2608</v>
      </c>
      <c r="N729" t="s">
        <v>2610</v>
      </c>
      <c r="O729" t="s">
        <v>2611</v>
      </c>
    </row>
    <row r="730" spans="1:15" x14ac:dyDescent="0.25">
      <c r="A730" t="s">
        <v>2612</v>
      </c>
      <c r="B730" s="1">
        <v>14</v>
      </c>
      <c r="C730" s="1">
        <v>12</v>
      </c>
      <c r="D730" s="1" t="s">
        <v>10693</v>
      </c>
      <c r="E730" s="1">
        <v>2</v>
      </c>
      <c r="F730" s="1">
        <v>0</v>
      </c>
      <c r="G730" t="s">
        <v>16</v>
      </c>
      <c r="H730" t="s">
        <v>17</v>
      </c>
      <c r="I730">
        <v>1412082</v>
      </c>
      <c r="K730">
        <v>711582718</v>
      </c>
      <c r="M730" t="s">
        <v>2612</v>
      </c>
      <c r="N730" t="str">
        <f>"05-306"</f>
        <v>05-306</v>
      </c>
      <c r="O730" t="s">
        <v>2613</v>
      </c>
    </row>
    <row r="731" spans="1:15" x14ac:dyDescent="0.25">
      <c r="A731" t="s">
        <v>2614</v>
      </c>
      <c r="B731" s="1" t="s">
        <v>10691</v>
      </c>
      <c r="C731" s="1" t="s">
        <v>10698</v>
      </c>
      <c r="D731" s="1" t="s">
        <v>10697</v>
      </c>
      <c r="E731" s="1">
        <v>3</v>
      </c>
      <c r="F731" s="1">
        <v>0</v>
      </c>
      <c r="G731" t="s">
        <v>16</v>
      </c>
      <c r="H731" t="s">
        <v>50</v>
      </c>
      <c r="I731">
        <v>407053</v>
      </c>
      <c r="K731">
        <v>92350760</v>
      </c>
      <c r="L731" t="s">
        <v>2615</v>
      </c>
      <c r="M731" t="s">
        <v>2614</v>
      </c>
      <c r="N731" t="s">
        <v>2616</v>
      </c>
      <c r="O731" t="s">
        <v>2617</v>
      </c>
    </row>
    <row r="732" spans="1:15" x14ac:dyDescent="0.25">
      <c r="A732" t="s">
        <v>2618</v>
      </c>
      <c r="B732" s="1" t="s">
        <v>10690</v>
      </c>
      <c r="C732" s="1" t="s">
        <v>10692</v>
      </c>
      <c r="D732" s="1" t="s">
        <v>10697</v>
      </c>
      <c r="E732" s="1">
        <v>2</v>
      </c>
      <c r="F732" s="1">
        <v>0</v>
      </c>
      <c r="G732" t="s">
        <v>16</v>
      </c>
      <c r="H732" t="s">
        <v>17</v>
      </c>
      <c r="I732">
        <v>206052</v>
      </c>
      <c r="K732">
        <v>230821664</v>
      </c>
      <c r="L732" t="s">
        <v>2619</v>
      </c>
      <c r="M732" t="s">
        <v>2618</v>
      </c>
      <c r="N732" t="s">
        <v>2620</v>
      </c>
      <c r="O732" t="s">
        <v>2621</v>
      </c>
    </row>
    <row r="733" spans="1:15" x14ac:dyDescent="0.25">
      <c r="A733" t="s">
        <v>2622</v>
      </c>
      <c r="B733" s="1" t="s">
        <v>10692</v>
      </c>
      <c r="C733" s="1">
        <v>14</v>
      </c>
      <c r="D733" s="1" t="s">
        <v>10696</v>
      </c>
      <c r="E733" s="1">
        <v>2</v>
      </c>
      <c r="F733" s="1">
        <v>0</v>
      </c>
      <c r="G733" t="s">
        <v>16</v>
      </c>
      <c r="H733" t="s">
        <v>17</v>
      </c>
      <c r="I733">
        <v>614032</v>
      </c>
      <c r="K733">
        <v>431019750</v>
      </c>
      <c r="L733" t="s">
        <v>2623</v>
      </c>
      <c r="M733" t="s">
        <v>2622</v>
      </c>
      <c r="N733" t="s">
        <v>2624</v>
      </c>
      <c r="O733" t="s">
        <v>2625</v>
      </c>
    </row>
    <row r="734" spans="1:15" x14ac:dyDescent="0.25">
      <c r="A734" t="s">
        <v>2626</v>
      </c>
      <c r="B734" s="1">
        <v>28</v>
      </c>
      <c r="C734" s="1">
        <v>11</v>
      </c>
      <c r="D734" s="1" t="s">
        <v>10695</v>
      </c>
      <c r="E734" s="1">
        <v>2</v>
      </c>
      <c r="F734" s="1">
        <v>0</v>
      </c>
      <c r="G734" t="s">
        <v>16</v>
      </c>
      <c r="H734" t="s">
        <v>17</v>
      </c>
      <c r="I734">
        <v>2811012</v>
      </c>
      <c r="K734">
        <v>532808</v>
      </c>
      <c r="M734" t="s">
        <v>2626</v>
      </c>
      <c r="N734" t="s">
        <v>2627</v>
      </c>
      <c r="O734" t="s">
        <v>2628</v>
      </c>
    </row>
    <row r="735" spans="1:15" x14ac:dyDescent="0.25">
      <c r="A735" t="s">
        <v>2629</v>
      </c>
      <c r="B735" s="1" t="s">
        <v>10691</v>
      </c>
      <c r="C735" s="1">
        <v>19</v>
      </c>
      <c r="D735" s="1" t="s">
        <v>10696</v>
      </c>
      <c r="E735" s="1">
        <v>3</v>
      </c>
      <c r="F735" s="1">
        <v>0</v>
      </c>
      <c r="G735" t="s">
        <v>16</v>
      </c>
      <c r="H735" t="s">
        <v>50</v>
      </c>
      <c r="I735">
        <v>419033</v>
      </c>
      <c r="K735">
        <v>92351191</v>
      </c>
      <c r="L735" t="s">
        <v>2630</v>
      </c>
      <c r="M735" t="s">
        <v>2629</v>
      </c>
      <c r="N735" t="s">
        <v>2631</v>
      </c>
      <c r="O735" t="s">
        <v>2632</v>
      </c>
    </row>
    <row r="736" spans="1:15" x14ac:dyDescent="0.25">
      <c r="A736" t="s">
        <v>2633</v>
      </c>
      <c r="B736" s="1">
        <v>28</v>
      </c>
      <c r="C736" s="1">
        <v>11</v>
      </c>
      <c r="D736" s="1" t="s">
        <v>10690</v>
      </c>
      <c r="E736" s="1">
        <v>2</v>
      </c>
      <c r="F736" s="1">
        <v>0</v>
      </c>
      <c r="G736" t="s">
        <v>16</v>
      </c>
      <c r="H736" t="s">
        <v>17</v>
      </c>
      <c r="I736">
        <v>2811022</v>
      </c>
      <c r="K736">
        <v>510743002</v>
      </c>
      <c r="L736" t="s">
        <v>2634</v>
      </c>
      <c r="M736" t="s">
        <v>2635</v>
      </c>
      <c r="N736" t="s">
        <v>2636</v>
      </c>
      <c r="O736" t="s">
        <v>2637</v>
      </c>
    </row>
    <row r="737" spans="1:15" x14ac:dyDescent="0.25">
      <c r="A737" t="s">
        <v>2638</v>
      </c>
      <c r="B737" s="1" t="s">
        <v>10692</v>
      </c>
      <c r="C737" s="1" t="s">
        <v>10697</v>
      </c>
      <c r="D737" s="1" t="s">
        <v>10694</v>
      </c>
      <c r="E737" s="1">
        <v>0</v>
      </c>
      <c r="F737" s="1">
        <v>1</v>
      </c>
      <c r="G737" t="s">
        <v>32</v>
      </c>
      <c r="I737">
        <v>605000</v>
      </c>
      <c r="K737">
        <v>830409206</v>
      </c>
      <c r="L737" t="s">
        <v>2639</v>
      </c>
      <c r="M737" t="s">
        <v>2640</v>
      </c>
      <c r="N737" t="s">
        <v>2641</v>
      </c>
      <c r="O737" t="s">
        <v>2642</v>
      </c>
    </row>
    <row r="738" spans="1:15" x14ac:dyDescent="0.25">
      <c r="A738" t="s">
        <v>2643</v>
      </c>
      <c r="B738" s="1">
        <v>20</v>
      </c>
      <c r="C738" s="1">
        <v>11</v>
      </c>
      <c r="D738" s="1" t="s">
        <v>10690</v>
      </c>
      <c r="E738" s="1">
        <v>2</v>
      </c>
      <c r="F738" s="1">
        <v>0</v>
      </c>
      <c r="G738" t="s">
        <v>16</v>
      </c>
      <c r="H738" t="s">
        <v>17</v>
      </c>
      <c r="I738">
        <v>2011022</v>
      </c>
      <c r="K738">
        <v>534173</v>
      </c>
      <c r="L738" t="s">
        <v>2647</v>
      </c>
      <c r="M738" t="s">
        <v>2643</v>
      </c>
      <c r="N738" t="s">
        <v>2648</v>
      </c>
      <c r="O738" t="s">
        <v>237</v>
      </c>
    </row>
    <row r="739" spans="1:15" x14ac:dyDescent="0.25">
      <c r="A739" t="s">
        <v>2643</v>
      </c>
      <c r="B739" s="1">
        <v>24</v>
      </c>
      <c r="C739" s="1" t="s">
        <v>10691</v>
      </c>
      <c r="D739" s="1" t="s">
        <v>10696</v>
      </c>
      <c r="E739" s="1">
        <v>2</v>
      </c>
      <c r="F739" s="1">
        <v>0</v>
      </c>
      <c r="G739" t="s">
        <v>16</v>
      </c>
      <c r="H739" t="s">
        <v>17</v>
      </c>
      <c r="I739">
        <v>2404032</v>
      </c>
      <c r="K739">
        <v>151397948</v>
      </c>
      <c r="L739" t="s">
        <v>2644</v>
      </c>
      <c r="M739" t="s">
        <v>2643</v>
      </c>
      <c r="N739" t="s">
        <v>2645</v>
      </c>
      <c r="O739" t="s">
        <v>2646</v>
      </c>
    </row>
    <row r="740" spans="1:15" x14ac:dyDescent="0.25">
      <c r="A740" t="s">
        <v>2640</v>
      </c>
      <c r="B740" s="1" t="s">
        <v>10692</v>
      </c>
      <c r="C740" s="1" t="s">
        <v>10697</v>
      </c>
      <c r="D740" s="1" t="s">
        <v>10697</v>
      </c>
      <c r="E740" s="1">
        <v>3</v>
      </c>
      <c r="F740" s="1">
        <v>0</v>
      </c>
      <c r="G740" t="s">
        <v>16</v>
      </c>
      <c r="H740" t="s">
        <v>50</v>
      </c>
      <c r="I740">
        <v>605053</v>
      </c>
      <c r="K740">
        <v>830409590</v>
      </c>
      <c r="L740" t="s">
        <v>2649</v>
      </c>
      <c r="M740" t="s">
        <v>2650</v>
      </c>
      <c r="N740" t="s">
        <v>2641</v>
      </c>
      <c r="O740" t="s">
        <v>2651</v>
      </c>
    </row>
    <row r="741" spans="1:15" x14ac:dyDescent="0.25">
      <c r="A741" t="s">
        <v>2652</v>
      </c>
      <c r="B741" s="1" t="s">
        <v>10692</v>
      </c>
      <c r="C741" s="1" t="s">
        <v>10695</v>
      </c>
      <c r="D741" s="1" t="s">
        <v>10697</v>
      </c>
      <c r="E741" s="1">
        <v>2</v>
      </c>
      <c r="F741" s="1">
        <v>0</v>
      </c>
      <c r="G741" t="s">
        <v>16</v>
      </c>
      <c r="H741" t="s">
        <v>17</v>
      </c>
      <c r="I741">
        <v>601052</v>
      </c>
      <c r="K741">
        <v>30237546</v>
      </c>
      <c r="L741" t="s">
        <v>2653</v>
      </c>
      <c r="M741" t="s">
        <v>2652</v>
      </c>
      <c r="N741" t="s">
        <v>2654</v>
      </c>
      <c r="O741" t="s">
        <v>2655</v>
      </c>
    </row>
    <row r="742" spans="1:15" x14ac:dyDescent="0.25">
      <c r="A742" t="s">
        <v>2656</v>
      </c>
      <c r="B742" s="1">
        <v>30</v>
      </c>
      <c r="C742" s="1" t="s">
        <v>10692</v>
      </c>
      <c r="D742" s="1" t="s">
        <v>10695</v>
      </c>
      <c r="E742" s="1">
        <v>3</v>
      </c>
      <c r="F742" s="1">
        <v>0</v>
      </c>
      <c r="G742" t="s">
        <v>16</v>
      </c>
      <c r="H742" t="s">
        <v>50</v>
      </c>
      <c r="I742">
        <v>3006013</v>
      </c>
      <c r="K742">
        <v>250855363</v>
      </c>
      <c r="L742" t="s">
        <v>2657</v>
      </c>
      <c r="M742" t="s">
        <v>2656</v>
      </c>
      <c r="N742" t="s">
        <v>2658</v>
      </c>
      <c r="O742" t="s">
        <v>2659</v>
      </c>
    </row>
    <row r="743" spans="1:15" x14ac:dyDescent="0.25">
      <c r="A743" t="s">
        <v>2660</v>
      </c>
      <c r="B743" s="1" t="s">
        <v>10692</v>
      </c>
      <c r="C743" s="1">
        <v>18</v>
      </c>
      <c r="D743" s="1" t="s">
        <v>10696</v>
      </c>
      <c r="E743" s="1">
        <v>2</v>
      </c>
      <c r="F743" s="1">
        <v>0</v>
      </c>
      <c r="G743" t="s">
        <v>16</v>
      </c>
      <c r="H743" t="s">
        <v>17</v>
      </c>
      <c r="I743">
        <v>618032</v>
      </c>
      <c r="K743">
        <v>950368919</v>
      </c>
      <c r="L743" t="s">
        <v>2661</v>
      </c>
      <c r="M743" t="s">
        <v>2660</v>
      </c>
      <c r="N743" t="s">
        <v>2662</v>
      </c>
      <c r="O743" t="s">
        <v>2663</v>
      </c>
    </row>
    <row r="744" spans="1:15" x14ac:dyDescent="0.25">
      <c r="A744" t="s">
        <v>2664</v>
      </c>
      <c r="B744" s="1">
        <v>30</v>
      </c>
      <c r="C744" s="1" t="s">
        <v>10692</v>
      </c>
      <c r="D744" s="1" t="s">
        <v>10690</v>
      </c>
      <c r="E744" s="1">
        <v>3</v>
      </c>
      <c r="F744" s="1">
        <v>0</v>
      </c>
      <c r="G744" t="s">
        <v>16</v>
      </c>
      <c r="H744" t="s">
        <v>50</v>
      </c>
      <c r="I744">
        <v>3006023</v>
      </c>
      <c r="K744">
        <v>250854702</v>
      </c>
      <c r="L744" t="s">
        <v>2665</v>
      </c>
      <c r="M744" t="s">
        <v>2664</v>
      </c>
      <c r="N744" t="s">
        <v>2666</v>
      </c>
      <c r="O744" t="s">
        <v>2667</v>
      </c>
    </row>
    <row r="745" spans="1:15" x14ac:dyDescent="0.25">
      <c r="A745" t="s">
        <v>2664</v>
      </c>
      <c r="B745" s="1">
        <v>18</v>
      </c>
      <c r="C745" s="1">
        <v>12</v>
      </c>
      <c r="D745" s="1" t="s">
        <v>10690</v>
      </c>
      <c r="E745" s="1">
        <v>2</v>
      </c>
      <c r="F745" s="1">
        <v>0</v>
      </c>
      <c r="G745" t="s">
        <v>16</v>
      </c>
      <c r="H745" t="s">
        <v>17</v>
      </c>
      <c r="I745">
        <v>1812022</v>
      </c>
      <c r="K745">
        <v>536048</v>
      </c>
      <c r="L745" t="s">
        <v>2668</v>
      </c>
      <c r="M745" t="s">
        <v>2664</v>
      </c>
      <c r="N745" t="s">
        <v>2669</v>
      </c>
      <c r="O745" t="s">
        <v>2670</v>
      </c>
    </row>
    <row r="746" spans="1:15" x14ac:dyDescent="0.25">
      <c r="A746" t="s">
        <v>2671</v>
      </c>
      <c r="B746" s="1">
        <v>30</v>
      </c>
      <c r="C746" s="1" t="s">
        <v>10692</v>
      </c>
      <c r="D746" s="1" t="s">
        <v>10694</v>
      </c>
      <c r="E746" s="1">
        <v>0</v>
      </c>
      <c r="F746" s="1">
        <v>1</v>
      </c>
      <c r="G746" t="s">
        <v>32</v>
      </c>
      <c r="I746">
        <v>3006000</v>
      </c>
      <c r="K746">
        <v>250854599</v>
      </c>
      <c r="L746" t="s">
        <v>2672</v>
      </c>
      <c r="M746" t="s">
        <v>2664</v>
      </c>
      <c r="N746" t="s">
        <v>2666</v>
      </c>
      <c r="O746" t="s">
        <v>2673</v>
      </c>
    </row>
    <row r="747" spans="1:15" x14ac:dyDescent="0.25">
      <c r="A747" t="s">
        <v>2674</v>
      </c>
      <c r="B747" s="1">
        <v>18</v>
      </c>
      <c r="C747" s="1" t="s">
        <v>10691</v>
      </c>
      <c r="D747" s="1" t="s">
        <v>10695</v>
      </c>
      <c r="E747" s="1">
        <v>1</v>
      </c>
      <c r="F747" s="1">
        <v>0</v>
      </c>
      <c r="G747" t="s">
        <v>16</v>
      </c>
      <c r="H747" t="s">
        <v>46</v>
      </c>
      <c r="I747">
        <v>1804011</v>
      </c>
      <c r="K747">
        <v>650900520</v>
      </c>
      <c r="L747" t="s">
        <v>2675</v>
      </c>
      <c r="M747" t="s">
        <v>2676</v>
      </c>
      <c r="N747" t="s">
        <v>2677</v>
      </c>
      <c r="O747" t="s">
        <v>757</v>
      </c>
    </row>
    <row r="748" spans="1:15" x14ac:dyDescent="0.25">
      <c r="A748" t="s">
        <v>2674</v>
      </c>
      <c r="B748" s="1">
        <v>18</v>
      </c>
      <c r="C748" s="1" t="s">
        <v>10691</v>
      </c>
      <c r="D748" s="1" t="s">
        <v>10691</v>
      </c>
      <c r="E748" s="1">
        <v>2</v>
      </c>
      <c r="F748" s="1">
        <v>0</v>
      </c>
      <c r="G748" t="s">
        <v>16</v>
      </c>
      <c r="H748" t="s">
        <v>17</v>
      </c>
      <c r="I748">
        <v>1804042</v>
      </c>
      <c r="K748">
        <v>650900482</v>
      </c>
      <c r="L748" t="s">
        <v>2678</v>
      </c>
      <c r="M748" t="s">
        <v>2674</v>
      </c>
      <c r="N748" t="s">
        <v>2677</v>
      </c>
      <c r="O748" t="s">
        <v>2679</v>
      </c>
    </row>
    <row r="749" spans="1:15" x14ac:dyDescent="0.25">
      <c r="A749" t="s">
        <v>2680</v>
      </c>
      <c r="B749" s="1">
        <v>18</v>
      </c>
      <c r="C749" s="1" t="s">
        <v>10691</v>
      </c>
      <c r="D749" s="1" t="s">
        <v>10694</v>
      </c>
      <c r="E749" s="1">
        <v>0</v>
      </c>
      <c r="F749" s="1">
        <v>1</v>
      </c>
      <c r="G749" t="s">
        <v>32</v>
      </c>
      <c r="I749">
        <v>1804000</v>
      </c>
      <c r="K749">
        <v>650900306</v>
      </c>
      <c r="M749" t="s">
        <v>2674</v>
      </c>
      <c r="N749" t="s">
        <v>2677</v>
      </c>
      <c r="O749" t="s">
        <v>2607</v>
      </c>
    </row>
    <row r="750" spans="1:15" x14ac:dyDescent="0.25">
      <c r="A750" t="s">
        <v>2681</v>
      </c>
      <c r="B750" s="1">
        <v>18</v>
      </c>
      <c r="C750" s="1" t="s">
        <v>10697</v>
      </c>
      <c r="D750" s="1" t="s">
        <v>10694</v>
      </c>
      <c r="E750" s="1">
        <v>0</v>
      </c>
      <c r="F750" s="1">
        <v>1</v>
      </c>
      <c r="G750" t="s">
        <v>32</v>
      </c>
      <c r="I750">
        <v>1805000</v>
      </c>
      <c r="K750">
        <v>370440258</v>
      </c>
      <c r="L750" t="s">
        <v>2682</v>
      </c>
      <c r="M750" t="s">
        <v>2683</v>
      </c>
      <c r="N750" t="s">
        <v>2684</v>
      </c>
      <c r="O750" t="s">
        <v>2685</v>
      </c>
    </row>
    <row r="751" spans="1:15" x14ac:dyDescent="0.25">
      <c r="A751" t="s">
        <v>2686</v>
      </c>
      <c r="B751" s="1">
        <v>24</v>
      </c>
      <c r="C751" s="1" t="s">
        <v>10690</v>
      </c>
      <c r="D751" s="1" t="s">
        <v>10697</v>
      </c>
      <c r="E751" s="1">
        <v>2</v>
      </c>
      <c r="F751" s="1">
        <v>0</v>
      </c>
      <c r="G751" t="s">
        <v>16</v>
      </c>
      <c r="H751" t="s">
        <v>17</v>
      </c>
      <c r="I751">
        <v>2402052</v>
      </c>
      <c r="K751">
        <v>72182255</v>
      </c>
      <c r="L751" t="s">
        <v>2687</v>
      </c>
      <c r="M751" t="s">
        <v>2686</v>
      </c>
      <c r="N751" t="s">
        <v>2688</v>
      </c>
      <c r="O751" t="s">
        <v>2689</v>
      </c>
    </row>
    <row r="752" spans="1:15" x14ac:dyDescent="0.25">
      <c r="A752" t="s">
        <v>2690</v>
      </c>
      <c r="B752" s="1">
        <v>18</v>
      </c>
      <c r="C752" s="1" t="s">
        <v>10690</v>
      </c>
      <c r="D752" s="1" t="s">
        <v>10697</v>
      </c>
      <c r="E752" s="1">
        <v>2</v>
      </c>
      <c r="F752" s="1">
        <v>0</v>
      </c>
      <c r="G752" t="s">
        <v>16</v>
      </c>
      <c r="H752" t="s">
        <v>17</v>
      </c>
      <c r="I752">
        <v>1802052</v>
      </c>
      <c r="K752">
        <v>370440198</v>
      </c>
      <c r="L752" t="s">
        <v>2691</v>
      </c>
      <c r="M752" t="s">
        <v>2690</v>
      </c>
      <c r="N752" t="s">
        <v>2692</v>
      </c>
      <c r="O752" t="s">
        <v>2693</v>
      </c>
    </row>
    <row r="753" spans="1:15" x14ac:dyDescent="0.25">
      <c r="A753" t="s">
        <v>2694</v>
      </c>
      <c r="B753" s="1">
        <v>14</v>
      </c>
      <c r="C753" s="1" t="s">
        <v>10692</v>
      </c>
      <c r="D753" s="1" t="s">
        <v>10692</v>
      </c>
      <c r="E753" s="1">
        <v>2</v>
      </c>
      <c r="F753" s="1">
        <v>0</v>
      </c>
      <c r="G753" t="s">
        <v>16</v>
      </c>
      <c r="H753" t="s">
        <v>17</v>
      </c>
      <c r="I753">
        <v>1406062</v>
      </c>
      <c r="K753">
        <v>670223729</v>
      </c>
      <c r="L753" t="s">
        <v>2695</v>
      </c>
      <c r="M753" t="s">
        <v>2694</v>
      </c>
      <c r="N753" t="str">
        <f>"05-604"</f>
        <v>05-604</v>
      </c>
      <c r="O753" t="s">
        <v>2696</v>
      </c>
    </row>
    <row r="754" spans="1:15" x14ac:dyDescent="0.25">
      <c r="A754" t="s">
        <v>2697</v>
      </c>
      <c r="B754" s="1" t="s">
        <v>10693</v>
      </c>
      <c r="C754" s="1">
        <v>11</v>
      </c>
      <c r="D754" s="1" t="s">
        <v>10691</v>
      </c>
      <c r="E754" s="1">
        <v>3</v>
      </c>
      <c r="F754" s="1">
        <v>0</v>
      </c>
      <c r="G754" t="s">
        <v>16</v>
      </c>
      <c r="H754" t="s">
        <v>50</v>
      </c>
      <c r="I754">
        <v>811043</v>
      </c>
      <c r="K754">
        <v>528712</v>
      </c>
      <c r="L754" t="s">
        <v>2698</v>
      </c>
      <c r="M754" t="s">
        <v>2697</v>
      </c>
      <c r="N754" t="s">
        <v>2699</v>
      </c>
      <c r="O754" t="s">
        <v>2700</v>
      </c>
    </row>
    <row r="755" spans="1:15" x14ac:dyDescent="0.25">
      <c r="A755" t="s">
        <v>2701</v>
      </c>
      <c r="B755" s="1">
        <v>20</v>
      </c>
      <c r="C755" s="1" t="s">
        <v>10693</v>
      </c>
      <c r="D755" s="1" t="s">
        <v>10690</v>
      </c>
      <c r="E755" s="1">
        <v>2</v>
      </c>
      <c r="F755" s="1">
        <v>0</v>
      </c>
      <c r="G755" t="s">
        <v>16</v>
      </c>
      <c r="H755" t="s">
        <v>17</v>
      </c>
      <c r="I755">
        <v>2008022</v>
      </c>
      <c r="K755">
        <v>534144</v>
      </c>
      <c r="M755" t="s">
        <v>2701</v>
      </c>
      <c r="N755" t="s">
        <v>2702</v>
      </c>
      <c r="O755" t="s">
        <v>2703</v>
      </c>
    </row>
    <row r="756" spans="1:15" x14ac:dyDescent="0.25">
      <c r="A756" t="s">
        <v>2683</v>
      </c>
      <c r="B756" s="1">
        <v>18</v>
      </c>
      <c r="C756" s="1" t="s">
        <v>10697</v>
      </c>
      <c r="D756" s="1" t="s">
        <v>10695</v>
      </c>
      <c r="E756" s="1">
        <v>1</v>
      </c>
      <c r="F756" s="1">
        <v>0</v>
      </c>
      <c r="G756" t="s">
        <v>16</v>
      </c>
      <c r="H756" t="s">
        <v>46</v>
      </c>
      <c r="I756">
        <v>1805011</v>
      </c>
      <c r="K756">
        <v>524660</v>
      </c>
      <c r="M756" t="s">
        <v>2683</v>
      </c>
      <c r="N756" t="s">
        <v>2684</v>
      </c>
      <c r="O756" t="s">
        <v>544</v>
      </c>
    </row>
    <row r="757" spans="1:15" x14ac:dyDescent="0.25">
      <c r="A757" t="s">
        <v>2683</v>
      </c>
      <c r="B757" s="1">
        <v>18</v>
      </c>
      <c r="C757" s="1" t="s">
        <v>10697</v>
      </c>
      <c r="D757" s="1" t="s">
        <v>10691</v>
      </c>
      <c r="E757" s="1">
        <v>2</v>
      </c>
      <c r="F757" s="1">
        <v>0</v>
      </c>
      <c r="G757" t="s">
        <v>16</v>
      </c>
      <c r="H757" t="s">
        <v>17</v>
      </c>
      <c r="I757">
        <v>1805042</v>
      </c>
      <c r="K757">
        <v>370440264</v>
      </c>
      <c r="L757" t="s">
        <v>2704</v>
      </c>
      <c r="M757" t="s">
        <v>2683</v>
      </c>
      <c r="N757" t="s">
        <v>2684</v>
      </c>
      <c r="O757" t="s">
        <v>2705</v>
      </c>
    </row>
    <row r="758" spans="1:15" x14ac:dyDescent="0.25">
      <c r="A758" t="s">
        <v>2706</v>
      </c>
      <c r="B758" s="1">
        <v>22</v>
      </c>
      <c r="C758" s="1">
        <v>11</v>
      </c>
      <c r="D758" s="1" t="s">
        <v>10690</v>
      </c>
      <c r="E758" s="1">
        <v>3</v>
      </c>
      <c r="F758" s="1">
        <v>0</v>
      </c>
      <c r="G758" t="s">
        <v>16</v>
      </c>
      <c r="H758" t="s">
        <v>50</v>
      </c>
      <c r="I758">
        <v>2211023</v>
      </c>
      <c r="K758">
        <v>191675480</v>
      </c>
      <c r="M758" t="s">
        <v>2706</v>
      </c>
      <c r="N758" t="s">
        <v>2707</v>
      </c>
      <c r="O758" t="s">
        <v>2708</v>
      </c>
    </row>
    <row r="759" spans="1:15" x14ac:dyDescent="0.25">
      <c r="A759" t="s">
        <v>2709</v>
      </c>
      <c r="B759" s="1" t="s">
        <v>10692</v>
      </c>
      <c r="C759" s="1" t="s">
        <v>10699</v>
      </c>
      <c r="D759" s="1" t="s">
        <v>10698</v>
      </c>
      <c r="E759" s="1">
        <v>2</v>
      </c>
      <c r="F759" s="1">
        <v>0</v>
      </c>
      <c r="G759" t="s">
        <v>16</v>
      </c>
      <c r="H759" t="s">
        <v>17</v>
      </c>
      <c r="I759">
        <v>609072</v>
      </c>
      <c r="K759">
        <v>431019744</v>
      </c>
      <c r="L759" t="s">
        <v>2710</v>
      </c>
      <c r="M759" t="s">
        <v>2709</v>
      </c>
      <c r="N759" t="s">
        <v>2711</v>
      </c>
      <c r="O759" t="s">
        <v>2712</v>
      </c>
    </row>
    <row r="760" spans="1:15" x14ac:dyDescent="0.25">
      <c r="A760" t="s">
        <v>2713</v>
      </c>
      <c r="B760" s="1">
        <v>30</v>
      </c>
      <c r="C760" s="1">
        <v>31</v>
      </c>
      <c r="D760" s="1" t="s">
        <v>10690</v>
      </c>
      <c r="E760" s="1">
        <v>3</v>
      </c>
      <c r="F760" s="1">
        <v>0</v>
      </c>
      <c r="G760" t="s">
        <v>16</v>
      </c>
      <c r="H760" t="s">
        <v>50</v>
      </c>
      <c r="I760">
        <v>3031023</v>
      </c>
      <c r="K760">
        <v>570791359</v>
      </c>
      <c r="L760" t="s">
        <v>2714</v>
      </c>
      <c r="M760" t="s">
        <v>2713</v>
      </c>
      <c r="N760" t="s">
        <v>2715</v>
      </c>
      <c r="O760" t="s">
        <v>2716</v>
      </c>
    </row>
    <row r="761" spans="1:15" x14ac:dyDescent="0.25">
      <c r="A761" t="s">
        <v>2717</v>
      </c>
      <c r="B761" s="1">
        <v>14</v>
      </c>
      <c r="C761" s="1">
        <v>30</v>
      </c>
      <c r="D761" s="1" t="s">
        <v>10690</v>
      </c>
      <c r="E761" s="1">
        <v>2</v>
      </c>
      <c r="F761" s="1">
        <v>0</v>
      </c>
      <c r="G761" t="s">
        <v>16</v>
      </c>
      <c r="H761" t="s">
        <v>17</v>
      </c>
      <c r="I761">
        <v>1430022</v>
      </c>
      <c r="K761">
        <v>670223741</v>
      </c>
      <c r="L761" t="s">
        <v>2718</v>
      </c>
      <c r="M761" t="s">
        <v>2717</v>
      </c>
      <c r="N761" t="s">
        <v>2719</v>
      </c>
      <c r="O761" t="s">
        <v>2720</v>
      </c>
    </row>
    <row r="762" spans="1:15" x14ac:dyDescent="0.25">
      <c r="A762" t="s">
        <v>2721</v>
      </c>
      <c r="B762" s="1">
        <v>14</v>
      </c>
      <c r="C762" s="1">
        <v>25</v>
      </c>
      <c r="D762" s="1" t="s">
        <v>10691</v>
      </c>
      <c r="E762" s="1">
        <v>2</v>
      </c>
      <c r="F762" s="1">
        <v>0</v>
      </c>
      <c r="G762" t="s">
        <v>16</v>
      </c>
      <c r="H762" t="s">
        <v>17</v>
      </c>
      <c r="I762">
        <v>1425042</v>
      </c>
      <c r="K762">
        <v>670223758</v>
      </c>
      <c r="L762" t="s">
        <v>2722</v>
      </c>
      <c r="M762" t="s">
        <v>2721</v>
      </c>
      <c r="N762" t="s">
        <v>2723</v>
      </c>
      <c r="O762" t="s">
        <v>2724</v>
      </c>
    </row>
    <row r="763" spans="1:15" x14ac:dyDescent="0.25">
      <c r="A763" t="s">
        <v>2725</v>
      </c>
      <c r="B763" s="1">
        <v>24</v>
      </c>
      <c r="C763" s="1">
        <v>67</v>
      </c>
      <c r="D763" s="1" t="s">
        <v>10694</v>
      </c>
      <c r="E763" s="1">
        <v>0</v>
      </c>
      <c r="F763" s="1">
        <v>2</v>
      </c>
      <c r="G763" t="s">
        <v>264</v>
      </c>
      <c r="I763">
        <v>2467000</v>
      </c>
      <c r="K763">
        <v>276255358</v>
      </c>
      <c r="L763" t="s">
        <v>2726</v>
      </c>
      <c r="M763" t="s">
        <v>2725</v>
      </c>
      <c r="N763" t="s">
        <v>2727</v>
      </c>
      <c r="O763" t="s">
        <v>2728</v>
      </c>
    </row>
    <row r="764" spans="1:15" x14ac:dyDescent="0.25">
      <c r="A764" t="s">
        <v>2729</v>
      </c>
      <c r="B764" s="1">
        <v>18</v>
      </c>
      <c r="C764" s="1" t="s">
        <v>10698</v>
      </c>
      <c r="D764" s="1">
        <v>10</v>
      </c>
      <c r="E764" s="1">
        <v>2</v>
      </c>
      <c r="F764" s="1">
        <v>0</v>
      </c>
      <c r="G764" t="s">
        <v>16</v>
      </c>
      <c r="H764" t="s">
        <v>17</v>
      </c>
      <c r="I764">
        <v>1807102</v>
      </c>
      <c r="K764">
        <v>180515339</v>
      </c>
      <c r="L764" t="s">
        <v>2730</v>
      </c>
      <c r="M764" t="s">
        <v>2731</v>
      </c>
      <c r="N764" t="s">
        <v>2732</v>
      </c>
      <c r="O764" t="s">
        <v>2733</v>
      </c>
    </row>
    <row r="765" spans="1:15" x14ac:dyDescent="0.25">
      <c r="A765" t="s">
        <v>2734</v>
      </c>
      <c r="B765" s="1">
        <v>20</v>
      </c>
      <c r="C765" s="1" t="s">
        <v>10693</v>
      </c>
      <c r="D765" s="1" t="s">
        <v>10696</v>
      </c>
      <c r="E765" s="1">
        <v>2</v>
      </c>
      <c r="F765" s="1">
        <v>0</v>
      </c>
      <c r="G765" t="s">
        <v>16</v>
      </c>
      <c r="H765" t="s">
        <v>17</v>
      </c>
      <c r="I765">
        <v>2008032</v>
      </c>
      <c r="K765">
        <v>50659349</v>
      </c>
      <c r="L765" t="s">
        <v>2735</v>
      </c>
      <c r="M765" t="s">
        <v>2734</v>
      </c>
      <c r="N765" t="s">
        <v>2736</v>
      </c>
      <c r="O765" t="s">
        <v>2737</v>
      </c>
    </row>
    <row r="766" spans="1:15" x14ac:dyDescent="0.25">
      <c r="A766" t="s">
        <v>2738</v>
      </c>
      <c r="B766" s="1" t="s">
        <v>10690</v>
      </c>
      <c r="C766" s="1" t="s">
        <v>10697</v>
      </c>
      <c r="D766" s="1" t="s">
        <v>10695</v>
      </c>
      <c r="E766" s="1">
        <v>1</v>
      </c>
      <c r="F766" s="1">
        <v>0</v>
      </c>
      <c r="G766" t="s">
        <v>16</v>
      </c>
      <c r="H766" t="s">
        <v>46</v>
      </c>
      <c r="I766">
        <v>205011</v>
      </c>
      <c r="K766">
        <v>390647392</v>
      </c>
      <c r="L766" t="s">
        <v>2739</v>
      </c>
      <c r="M766" t="s">
        <v>2738</v>
      </c>
      <c r="N766" t="s">
        <v>2740</v>
      </c>
      <c r="O766" t="s">
        <v>70</v>
      </c>
    </row>
    <row r="767" spans="1:15" x14ac:dyDescent="0.25">
      <c r="A767" t="s">
        <v>2741</v>
      </c>
      <c r="B767" s="1">
        <v>18</v>
      </c>
      <c r="C767" s="1">
        <v>14</v>
      </c>
      <c r="D767" s="1" t="s">
        <v>10691</v>
      </c>
      <c r="E767" s="1">
        <v>2</v>
      </c>
      <c r="F767" s="1">
        <v>0</v>
      </c>
      <c r="G767" t="s">
        <v>16</v>
      </c>
      <c r="H767" t="s">
        <v>17</v>
      </c>
      <c r="I767">
        <v>1814042</v>
      </c>
      <c r="K767">
        <v>650900625</v>
      </c>
      <c r="L767" t="s">
        <v>2742</v>
      </c>
      <c r="M767" t="s">
        <v>2741</v>
      </c>
      <c r="N767" t="s">
        <v>2743</v>
      </c>
      <c r="O767" t="s">
        <v>2744</v>
      </c>
    </row>
    <row r="768" spans="1:15" x14ac:dyDescent="0.25">
      <c r="A768" t="s">
        <v>2745</v>
      </c>
      <c r="B768" s="1" t="s">
        <v>10690</v>
      </c>
      <c r="C768" s="1" t="s">
        <v>10697</v>
      </c>
      <c r="D768" s="1" t="s">
        <v>10694</v>
      </c>
      <c r="E768" s="1">
        <v>0</v>
      </c>
      <c r="F768" s="1">
        <v>1</v>
      </c>
      <c r="G768" t="s">
        <v>32</v>
      </c>
      <c r="I768">
        <v>205000</v>
      </c>
      <c r="K768">
        <v>390647162</v>
      </c>
      <c r="L768" t="s">
        <v>2746</v>
      </c>
      <c r="M768" t="s">
        <v>2738</v>
      </c>
      <c r="N768" t="s">
        <v>2740</v>
      </c>
      <c r="O768" t="s">
        <v>2747</v>
      </c>
    </row>
    <row r="769" spans="1:15" x14ac:dyDescent="0.25">
      <c r="A769" t="s">
        <v>2748</v>
      </c>
      <c r="B769" s="1">
        <v>24</v>
      </c>
      <c r="C769" s="1" t="s">
        <v>10690</v>
      </c>
      <c r="D769" s="1" t="s">
        <v>10692</v>
      </c>
      <c r="E769" s="1">
        <v>2</v>
      </c>
      <c r="F769" s="1">
        <v>0</v>
      </c>
      <c r="G769" t="s">
        <v>16</v>
      </c>
      <c r="H769" t="s">
        <v>17</v>
      </c>
      <c r="I769">
        <v>2402062</v>
      </c>
      <c r="K769">
        <v>72182261</v>
      </c>
      <c r="L769" t="s">
        <v>2749</v>
      </c>
      <c r="M769" t="s">
        <v>2748</v>
      </c>
      <c r="N769" t="s">
        <v>2750</v>
      </c>
      <c r="O769" t="s">
        <v>2751</v>
      </c>
    </row>
    <row r="770" spans="1:15" x14ac:dyDescent="0.25">
      <c r="A770" t="s">
        <v>2752</v>
      </c>
      <c r="B770" s="1">
        <v>24</v>
      </c>
      <c r="C770" s="1">
        <v>68</v>
      </c>
      <c r="D770" s="1" t="s">
        <v>10694</v>
      </c>
      <c r="E770" s="1">
        <v>0</v>
      </c>
      <c r="F770" s="1">
        <v>2</v>
      </c>
      <c r="G770" t="s">
        <v>264</v>
      </c>
      <c r="I770">
        <v>2468000</v>
      </c>
      <c r="K770">
        <v>276255370</v>
      </c>
      <c r="L770" t="s">
        <v>2753</v>
      </c>
      <c r="M770" t="s">
        <v>2754</v>
      </c>
      <c r="N770" t="s">
        <v>2755</v>
      </c>
      <c r="O770" t="s">
        <v>2756</v>
      </c>
    </row>
    <row r="771" spans="1:15" x14ac:dyDescent="0.25">
      <c r="A771" t="s">
        <v>2757</v>
      </c>
      <c r="B771" s="1" t="s">
        <v>10690</v>
      </c>
      <c r="C771" s="1">
        <v>19</v>
      </c>
      <c r="D771" s="1" t="s">
        <v>10691</v>
      </c>
      <c r="E771" s="1">
        <v>3</v>
      </c>
      <c r="F771" s="1">
        <v>0</v>
      </c>
      <c r="G771" t="s">
        <v>16</v>
      </c>
      <c r="H771" t="s">
        <v>50</v>
      </c>
      <c r="I771">
        <v>219043</v>
      </c>
      <c r="K771">
        <v>890718350</v>
      </c>
      <c r="L771" t="s">
        <v>2758</v>
      </c>
      <c r="M771" t="s">
        <v>2757</v>
      </c>
      <c r="N771" t="s">
        <v>2759</v>
      </c>
      <c r="O771" t="s">
        <v>2760</v>
      </c>
    </row>
    <row r="772" spans="1:15" x14ac:dyDescent="0.25">
      <c r="A772" t="s">
        <v>2761</v>
      </c>
      <c r="B772" s="1">
        <v>18</v>
      </c>
      <c r="C772" s="1" t="s">
        <v>10698</v>
      </c>
      <c r="D772" s="1" t="s">
        <v>10691</v>
      </c>
      <c r="E772" s="1">
        <v>3</v>
      </c>
      <c r="F772" s="1">
        <v>0</v>
      </c>
      <c r="G772" t="s">
        <v>16</v>
      </c>
      <c r="H772" t="s">
        <v>50</v>
      </c>
      <c r="I772">
        <v>1807043</v>
      </c>
      <c r="K772">
        <v>370440554</v>
      </c>
      <c r="L772" t="s">
        <v>2762</v>
      </c>
      <c r="M772" t="s">
        <v>2761</v>
      </c>
      <c r="N772" t="s">
        <v>2763</v>
      </c>
      <c r="O772" t="s">
        <v>463</v>
      </c>
    </row>
    <row r="773" spans="1:15" x14ac:dyDescent="0.25">
      <c r="A773" t="s">
        <v>2764</v>
      </c>
      <c r="B773" s="1" t="s">
        <v>10690</v>
      </c>
      <c r="C773" s="1">
        <v>21</v>
      </c>
      <c r="D773" s="1" t="s">
        <v>10690</v>
      </c>
      <c r="E773" s="1">
        <v>1</v>
      </c>
      <c r="F773" s="1">
        <v>0</v>
      </c>
      <c r="G773" t="s">
        <v>16</v>
      </c>
      <c r="H773" t="s">
        <v>46</v>
      </c>
      <c r="I773">
        <v>221021</v>
      </c>
      <c r="K773">
        <v>890718202</v>
      </c>
      <c r="L773" t="s">
        <v>2765</v>
      </c>
      <c r="M773" t="s">
        <v>2766</v>
      </c>
      <c r="N773" t="s">
        <v>2767</v>
      </c>
      <c r="O773" t="s">
        <v>2768</v>
      </c>
    </row>
    <row r="774" spans="1:15" x14ac:dyDescent="0.25">
      <c r="A774" t="s">
        <v>2769</v>
      </c>
      <c r="B774" s="1">
        <v>14</v>
      </c>
      <c r="C774" s="1">
        <v>25</v>
      </c>
      <c r="D774" s="1" t="s">
        <v>10697</v>
      </c>
      <c r="E774" s="1">
        <v>2</v>
      </c>
      <c r="F774" s="1">
        <v>0</v>
      </c>
      <c r="G774" t="s">
        <v>16</v>
      </c>
      <c r="H774" t="s">
        <v>17</v>
      </c>
      <c r="I774">
        <v>1425052</v>
      </c>
      <c r="K774">
        <v>670223764</v>
      </c>
      <c r="L774" t="s">
        <v>2770</v>
      </c>
      <c r="M774" t="s">
        <v>2769</v>
      </c>
      <c r="N774" t="s">
        <v>2771</v>
      </c>
      <c r="O774" t="s">
        <v>2772</v>
      </c>
    </row>
    <row r="775" spans="1:15" x14ac:dyDescent="0.25">
      <c r="A775" t="s">
        <v>2773</v>
      </c>
      <c r="B775" s="1">
        <v>14</v>
      </c>
      <c r="C775" s="1">
        <v>25</v>
      </c>
      <c r="D775" s="1" t="s">
        <v>10692</v>
      </c>
      <c r="E775" s="1">
        <v>3</v>
      </c>
      <c r="F775" s="1">
        <v>0</v>
      </c>
      <c r="G775" t="s">
        <v>16</v>
      </c>
      <c r="H775" t="s">
        <v>50</v>
      </c>
      <c r="I775">
        <v>1425063</v>
      </c>
      <c r="K775">
        <v>670223787</v>
      </c>
      <c r="L775" t="s">
        <v>2774</v>
      </c>
      <c r="M775" t="s">
        <v>2775</v>
      </c>
      <c r="N775" t="s">
        <v>2776</v>
      </c>
      <c r="O775" t="s">
        <v>2777</v>
      </c>
    </row>
    <row r="776" spans="1:15" x14ac:dyDescent="0.25">
      <c r="A776" t="s">
        <v>2778</v>
      </c>
      <c r="B776" s="1">
        <v>14</v>
      </c>
      <c r="C776" s="1">
        <v>22</v>
      </c>
      <c r="D776" s="1" t="s">
        <v>10691</v>
      </c>
      <c r="E776" s="1">
        <v>2</v>
      </c>
      <c r="F776" s="1">
        <v>0</v>
      </c>
      <c r="G776" t="s">
        <v>16</v>
      </c>
      <c r="H776" t="s">
        <v>17</v>
      </c>
      <c r="I776">
        <v>1422042</v>
      </c>
      <c r="K776">
        <v>550667853</v>
      </c>
      <c r="L776" t="s">
        <v>2779</v>
      </c>
      <c r="M776" t="s">
        <v>2778</v>
      </c>
      <c r="N776" t="str">
        <f>"06-323"</f>
        <v>06-323</v>
      </c>
      <c r="O776" t="s">
        <v>2780</v>
      </c>
    </row>
    <row r="777" spans="1:15" x14ac:dyDescent="0.25">
      <c r="A777" t="s">
        <v>2781</v>
      </c>
      <c r="B777" s="1">
        <v>20</v>
      </c>
      <c r="C777" s="1" t="s">
        <v>10698</v>
      </c>
      <c r="D777" s="1" t="s">
        <v>10695</v>
      </c>
      <c r="E777" s="1">
        <v>3</v>
      </c>
      <c r="F777" s="1">
        <v>0</v>
      </c>
      <c r="G777" t="s">
        <v>16</v>
      </c>
      <c r="H777" t="s">
        <v>50</v>
      </c>
      <c r="I777">
        <v>2007013</v>
      </c>
      <c r="K777">
        <v>450669938</v>
      </c>
      <c r="L777" t="s">
        <v>2782</v>
      </c>
      <c r="M777" t="s">
        <v>2781</v>
      </c>
      <c r="N777" t="s">
        <v>2783</v>
      </c>
      <c r="O777" t="s">
        <v>2784</v>
      </c>
    </row>
    <row r="778" spans="1:15" x14ac:dyDescent="0.25">
      <c r="A778" t="s">
        <v>2785</v>
      </c>
      <c r="B778" s="1">
        <v>28</v>
      </c>
      <c r="C778" s="1">
        <v>17</v>
      </c>
      <c r="D778" s="1" t="s">
        <v>10696</v>
      </c>
      <c r="E778" s="1">
        <v>2</v>
      </c>
      <c r="F778" s="1">
        <v>0</v>
      </c>
      <c r="G778" t="s">
        <v>16</v>
      </c>
      <c r="H778" t="s">
        <v>17</v>
      </c>
      <c r="I778">
        <v>2817032</v>
      </c>
      <c r="K778">
        <v>510743309</v>
      </c>
      <c r="L778" t="s">
        <v>2786</v>
      </c>
      <c r="M778" t="s">
        <v>2785</v>
      </c>
      <c r="N778" t="str">
        <f>"12-122"</f>
        <v>12-122</v>
      </c>
      <c r="O778" t="s">
        <v>2787</v>
      </c>
    </row>
    <row r="779" spans="1:15" x14ac:dyDescent="0.25">
      <c r="A779" t="s">
        <v>2788</v>
      </c>
      <c r="B779" s="1">
        <v>24</v>
      </c>
      <c r="C779" s="1">
        <v>12</v>
      </c>
      <c r="D779" s="1" t="s">
        <v>10696</v>
      </c>
      <c r="E779" s="1">
        <v>2</v>
      </c>
      <c r="F779" s="1">
        <v>0</v>
      </c>
      <c r="G779" t="s">
        <v>16</v>
      </c>
      <c r="H779" t="s">
        <v>17</v>
      </c>
      <c r="I779">
        <v>2412032</v>
      </c>
      <c r="K779">
        <v>276258760</v>
      </c>
      <c r="L779" t="s">
        <v>2789</v>
      </c>
      <c r="M779" t="s">
        <v>2788</v>
      </c>
      <c r="N779" t="s">
        <v>2790</v>
      </c>
      <c r="O779" t="s">
        <v>2791</v>
      </c>
    </row>
    <row r="780" spans="1:15" x14ac:dyDescent="0.25">
      <c r="A780" t="s">
        <v>2792</v>
      </c>
      <c r="B780" s="1" t="s">
        <v>10690</v>
      </c>
      <c r="C780" s="1">
        <v>15</v>
      </c>
      <c r="D780" s="1" t="s">
        <v>10696</v>
      </c>
      <c r="E780" s="1">
        <v>3</v>
      </c>
      <c r="F780" s="1">
        <v>0</v>
      </c>
      <c r="G780" t="s">
        <v>16</v>
      </c>
      <c r="H780" t="s">
        <v>50</v>
      </c>
      <c r="I780">
        <v>215033</v>
      </c>
      <c r="K780">
        <v>931934880</v>
      </c>
      <c r="L780" t="s">
        <v>2793</v>
      </c>
      <c r="M780" t="s">
        <v>2792</v>
      </c>
      <c r="N780" t="s">
        <v>2794</v>
      </c>
      <c r="O780" t="s">
        <v>2795</v>
      </c>
    </row>
    <row r="781" spans="1:15" x14ac:dyDescent="0.25">
      <c r="A781" t="s">
        <v>2796</v>
      </c>
      <c r="B781" s="1" t="s">
        <v>10690</v>
      </c>
      <c r="C781" s="1">
        <v>61</v>
      </c>
      <c r="D781" s="1" t="s">
        <v>10694</v>
      </c>
      <c r="E781" s="1">
        <v>0</v>
      </c>
      <c r="F781" s="1">
        <v>2</v>
      </c>
      <c r="G781" t="s">
        <v>264</v>
      </c>
      <c r="I781">
        <v>261000</v>
      </c>
      <c r="K781">
        <v>230821523</v>
      </c>
      <c r="L781" t="s">
        <v>2797</v>
      </c>
      <c r="M781" t="s">
        <v>2798</v>
      </c>
      <c r="N781" t="s">
        <v>2799</v>
      </c>
      <c r="O781" t="s">
        <v>2800</v>
      </c>
    </row>
    <row r="782" spans="1:15" x14ac:dyDescent="0.25">
      <c r="A782" t="s">
        <v>2801</v>
      </c>
      <c r="B782" s="1">
        <v>20</v>
      </c>
      <c r="C782" s="1">
        <v>12</v>
      </c>
      <c r="D782" s="1" t="s">
        <v>10696</v>
      </c>
      <c r="E782" s="1">
        <v>2</v>
      </c>
      <c r="F782" s="1">
        <v>0</v>
      </c>
      <c r="G782" t="s">
        <v>16</v>
      </c>
      <c r="H782" t="s">
        <v>17</v>
      </c>
      <c r="I782">
        <v>2012032</v>
      </c>
      <c r="K782">
        <v>790670898</v>
      </c>
      <c r="L782" t="s">
        <v>2802</v>
      </c>
      <c r="M782" t="s">
        <v>2801</v>
      </c>
      <c r="N782" t="s">
        <v>2803</v>
      </c>
      <c r="O782" t="s">
        <v>2804</v>
      </c>
    </row>
    <row r="783" spans="1:15" x14ac:dyDescent="0.25">
      <c r="A783" t="s">
        <v>2805</v>
      </c>
      <c r="B783" s="1">
        <v>24</v>
      </c>
      <c r="C783" s="1">
        <v>17</v>
      </c>
      <c r="D783" s="1" t="s">
        <v>10691</v>
      </c>
      <c r="E783" s="1">
        <v>2</v>
      </c>
      <c r="F783" s="1">
        <v>0</v>
      </c>
      <c r="G783" t="s">
        <v>16</v>
      </c>
      <c r="H783" t="s">
        <v>17</v>
      </c>
      <c r="I783">
        <v>2417042</v>
      </c>
      <c r="K783">
        <v>72182605</v>
      </c>
      <c r="L783" t="s">
        <v>2806</v>
      </c>
      <c r="M783" t="s">
        <v>2805</v>
      </c>
      <c r="N783" t="s">
        <v>2807</v>
      </c>
      <c r="O783" t="s">
        <v>2808</v>
      </c>
    </row>
    <row r="784" spans="1:15" x14ac:dyDescent="0.25">
      <c r="A784" t="s">
        <v>2809</v>
      </c>
      <c r="B784" s="1">
        <v>16</v>
      </c>
      <c r="C784" s="1">
        <v>11</v>
      </c>
      <c r="D784" s="1" t="s">
        <v>10690</v>
      </c>
      <c r="E784" s="1">
        <v>2</v>
      </c>
      <c r="F784" s="1">
        <v>0</v>
      </c>
      <c r="G784" t="s">
        <v>16</v>
      </c>
      <c r="H784" t="s">
        <v>17</v>
      </c>
      <c r="I784">
        <v>1611022</v>
      </c>
      <c r="K784">
        <v>531413231</v>
      </c>
      <c r="L784" t="s">
        <v>2810</v>
      </c>
      <c r="M784" t="s">
        <v>2809</v>
      </c>
      <c r="N784" t="s">
        <v>2811</v>
      </c>
      <c r="O784" t="s">
        <v>2812</v>
      </c>
    </row>
    <row r="785" spans="1:15" x14ac:dyDescent="0.25">
      <c r="A785" t="s">
        <v>2813</v>
      </c>
      <c r="B785" s="1" t="s">
        <v>10690</v>
      </c>
      <c r="C785" s="1" t="s">
        <v>10691</v>
      </c>
      <c r="D785" s="1" t="s">
        <v>10690</v>
      </c>
      <c r="E785" s="1">
        <v>2</v>
      </c>
      <c r="F785" s="1">
        <v>0</v>
      </c>
      <c r="G785" t="s">
        <v>16</v>
      </c>
      <c r="H785" t="s">
        <v>17</v>
      </c>
      <c r="I785">
        <v>204022</v>
      </c>
      <c r="K785">
        <v>411050652</v>
      </c>
      <c r="L785" t="s">
        <v>2814</v>
      </c>
      <c r="M785" t="s">
        <v>2813</v>
      </c>
      <c r="N785" t="s">
        <v>2815</v>
      </c>
      <c r="O785" t="s">
        <v>2816</v>
      </c>
    </row>
    <row r="786" spans="1:15" x14ac:dyDescent="0.25">
      <c r="A786" t="s">
        <v>2817</v>
      </c>
      <c r="B786" s="1" t="s">
        <v>10690</v>
      </c>
      <c r="C786" s="1" t="s">
        <v>10696</v>
      </c>
      <c r="D786" s="1" t="s">
        <v>10696</v>
      </c>
      <c r="E786" s="1">
        <v>2</v>
      </c>
      <c r="F786" s="1">
        <v>0</v>
      </c>
      <c r="G786" t="s">
        <v>16</v>
      </c>
      <c r="H786" t="s">
        <v>17</v>
      </c>
      <c r="I786">
        <v>203032</v>
      </c>
      <c r="K786">
        <v>390647340</v>
      </c>
      <c r="L786" t="s">
        <v>2818</v>
      </c>
      <c r="M786" t="s">
        <v>2817</v>
      </c>
      <c r="N786" t="s">
        <v>2819</v>
      </c>
      <c r="O786" t="s">
        <v>2820</v>
      </c>
    </row>
    <row r="787" spans="1:15" x14ac:dyDescent="0.25">
      <c r="A787" t="s">
        <v>2821</v>
      </c>
      <c r="B787" s="1">
        <v>12</v>
      </c>
      <c r="C787" s="1" t="s">
        <v>10692</v>
      </c>
      <c r="D787" s="1" t="s">
        <v>10691</v>
      </c>
      <c r="E787" s="1">
        <v>2</v>
      </c>
      <c r="F787" s="1">
        <v>0</v>
      </c>
      <c r="G787" t="s">
        <v>16</v>
      </c>
      <c r="H787" t="s">
        <v>17</v>
      </c>
      <c r="I787">
        <v>1206042</v>
      </c>
      <c r="K787">
        <v>351555803</v>
      </c>
      <c r="L787" t="s">
        <v>2822</v>
      </c>
      <c r="M787" t="s">
        <v>2823</v>
      </c>
      <c r="N787" t="s">
        <v>2824</v>
      </c>
      <c r="O787" t="s">
        <v>2825</v>
      </c>
    </row>
    <row r="788" spans="1:15" x14ac:dyDescent="0.25">
      <c r="A788" t="s">
        <v>2826</v>
      </c>
      <c r="B788" s="1" t="s">
        <v>10691</v>
      </c>
      <c r="C788" s="1" t="s">
        <v>10699</v>
      </c>
      <c r="D788" s="1" t="s">
        <v>10690</v>
      </c>
      <c r="E788" s="1">
        <v>2</v>
      </c>
      <c r="F788" s="1">
        <v>0</v>
      </c>
      <c r="G788" t="s">
        <v>16</v>
      </c>
      <c r="H788" t="s">
        <v>17</v>
      </c>
      <c r="I788">
        <v>409022</v>
      </c>
      <c r="K788">
        <v>92350837</v>
      </c>
      <c r="L788" t="s">
        <v>2827</v>
      </c>
      <c r="M788" t="s">
        <v>2826</v>
      </c>
      <c r="N788" t="s">
        <v>2828</v>
      </c>
      <c r="O788" t="s">
        <v>2829</v>
      </c>
    </row>
    <row r="789" spans="1:15" x14ac:dyDescent="0.25">
      <c r="A789" t="s">
        <v>2830</v>
      </c>
      <c r="B789" s="1">
        <v>28</v>
      </c>
      <c r="C789" s="1">
        <v>14</v>
      </c>
      <c r="D789" s="1" t="s">
        <v>10692</v>
      </c>
      <c r="E789" s="1">
        <v>3</v>
      </c>
      <c r="F789" s="1">
        <v>0</v>
      </c>
      <c r="G789" t="s">
        <v>16</v>
      </c>
      <c r="H789" t="s">
        <v>50</v>
      </c>
      <c r="I789">
        <v>2814063</v>
      </c>
      <c r="K789">
        <v>530293</v>
      </c>
      <c r="L789" t="s">
        <v>2831</v>
      </c>
      <c r="M789" t="s">
        <v>2830</v>
      </c>
      <c r="N789" t="str">
        <f>"11-320"</f>
        <v>11-320</v>
      </c>
      <c r="O789" t="s">
        <v>2832</v>
      </c>
    </row>
    <row r="790" spans="1:15" x14ac:dyDescent="0.25">
      <c r="A790" t="s">
        <v>2833</v>
      </c>
      <c r="B790" s="1" t="s">
        <v>10692</v>
      </c>
      <c r="C790" s="1" t="s">
        <v>10693</v>
      </c>
      <c r="D790" s="1" t="s">
        <v>10691</v>
      </c>
      <c r="E790" s="1">
        <v>2</v>
      </c>
      <c r="F790" s="1">
        <v>0</v>
      </c>
      <c r="G790" t="s">
        <v>16</v>
      </c>
      <c r="H790" t="s">
        <v>17</v>
      </c>
      <c r="I790">
        <v>608042</v>
      </c>
      <c r="K790">
        <v>431019709</v>
      </c>
      <c r="L790" t="s">
        <v>2834</v>
      </c>
      <c r="M790" t="s">
        <v>2833</v>
      </c>
      <c r="N790" t="s">
        <v>2835</v>
      </c>
      <c r="O790" t="s">
        <v>2836</v>
      </c>
    </row>
    <row r="791" spans="1:15" x14ac:dyDescent="0.25">
      <c r="A791" t="s">
        <v>2837</v>
      </c>
      <c r="B791" s="1" t="s">
        <v>10691</v>
      </c>
      <c r="C791" s="1">
        <v>14</v>
      </c>
      <c r="D791" s="1" t="s">
        <v>10691</v>
      </c>
      <c r="E791" s="1">
        <v>2</v>
      </c>
      <c r="F791" s="1">
        <v>0</v>
      </c>
      <c r="G791" t="s">
        <v>16</v>
      </c>
      <c r="H791" t="s">
        <v>17</v>
      </c>
      <c r="I791">
        <v>414042</v>
      </c>
      <c r="K791">
        <v>92351015</v>
      </c>
      <c r="L791" t="s">
        <v>2838</v>
      </c>
      <c r="M791" t="s">
        <v>2837</v>
      </c>
      <c r="N791" t="s">
        <v>2839</v>
      </c>
      <c r="O791" t="s">
        <v>2840</v>
      </c>
    </row>
    <row r="792" spans="1:15" x14ac:dyDescent="0.25">
      <c r="A792" t="s">
        <v>2841</v>
      </c>
      <c r="B792" s="1">
        <v>18</v>
      </c>
      <c r="C792" s="1">
        <v>12</v>
      </c>
      <c r="D792" s="1" t="s">
        <v>10696</v>
      </c>
      <c r="E792" s="1">
        <v>2</v>
      </c>
      <c r="F792" s="1">
        <v>0</v>
      </c>
      <c r="G792" t="s">
        <v>16</v>
      </c>
      <c r="H792" t="s">
        <v>17</v>
      </c>
      <c r="I792">
        <v>1812032</v>
      </c>
      <c r="K792">
        <v>830409413</v>
      </c>
      <c r="L792" t="s">
        <v>2842</v>
      </c>
      <c r="M792" t="s">
        <v>2841</v>
      </c>
      <c r="N792" t="s">
        <v>2843</v>
      </c>
      <c r="O792" t="s">
        <v>2844</v>
      </c>
    </row>
    <row r="793" spans="1:15" x14ac:dyDescent="0.25">
      <c r="A793" t="s">
        <v>2845</v>
      </c>
      <c r="B793" s="1">
        <v>10</v>
      </c>
      <c r="C793" s="1">
        <v>21</v>
      </c>
      <c r="D793" s="1" t="s">
        <v>10691</v>
      </c>
      <c r="E793" s="1">
        <v>2</v>
      </c>
      <c r="F793" s="1">
        <v>0</v>
      </c>
      <c r="G793" t="s">
        <v>16</v>
      </c>
      <c r="H793" t="s">
        <v>17</v>
      </c>
      <c r="I793">
        <v>1021042</v>
      </c>
      <c r="K793">
        <v>750148265</v>
      </c>
      <c r="L793" t="s">
        <v>2846</v>
      </c>
      <c r="M793" t="s">
        <v>2845</v>
      </c>
      <c r="N793" t="s">
        <v>2847</v>
      </c>
      <c r="O793" t="s">
        <v>2848</v>
      </c>
    </row>
    <row r="794" spans="1:15" x14ac:dyDescent="0.25">
      <c r="A794" t="s">
        <v>2849</v>
      </c>
      <c r="B794" s="1" t="s">
        <v>10690</v>
      </c>
      <c r="C794" s="1" t="s">
        <v>10692</v>
      </c>
      <c r="D794" s="1" t="s">
        <v>10692</v>
      </c>
      <c r="E794" s="1">
        <v>2</v>
      </c>
      <c r="F794" s="1">
        <v>0</v>
      </c>
      <c r="G794" t="s">
        <v>16</v>
      </c>
      <c r="H794" t="s">
        <v>17</v>
      </c>
      <c r="I794">
        <v>206062</v>
      </c>
      <c r="K794">
        <v>230821687</v>
      </c>
      <c r="L794" t="s">
        <v>2850</v>
      </c>
      <c r="M794" t="s">
        <v>2849</v>
      </c>
      <c r="N794" t="s">
        <v>2851</v>
      </c>
      <c r="O794" t="s">
        <v>2852</v>
      </c>
    </row>
    <row r="795" spans="1:15" x14ac:dyDescent="0.25">
      <c r="A795" t="s">
        <v>2853</v>
      </c>
      <c r="B795" s="1">
        <v>26</v>
      </c>
      <c r="C795" s="1" t="s">
        <v>10690</v>
      </c>
      <c r="D795" s="1" t="s">
        <v>10694</v>
      </c>
      <c r="E795" s="1">
        <v>0</v>
      </c>
      <c r="F795" s="1">
        <v>1</v>
      </c>
      <c r="G795" t="s">
        <v>32</v>
      </c>
      <c r="I795">
        <v>2602000</v>
      </c>
      <c r="K795">
        <v>291009366</v>
      </c>
      <c r="L795" t="s">
        <v>2854</v>
      </c>
      <c r="M795" t="s">
        <v>2855</v>
      </c>
      <c r="N795" t="s">
        <v>2856</v>
      </c>
      <c r="O795" t="s">
        <v>2857</v>
      </c>
    </row>
    <row r="796" spans="1:15" x14ac:dyDescent="0.25">
      <c r="A796" t="s">
        <v>2855</v>
      </c>
      <c r="B796" s="1">
        <v>26</v>
      </c>
      <c r="C796" s="1" t="s">
        <v>10690</v>
      </c>
      <c r="D796" s="1" t="s">
        <v>10690</v>
      </c>
      <c r="E796" s="1">
        <v>3</v>
      </c>
      <c r="F796" s="1">
        <v>0</v>
      </c>
      <c r="G796" t="s">
        <v>16</v>
      </c>
      <c r="H796" t="s">
        <v>50</v>
      </c>
      <c r="I796">
        <v>2602023</v>
      </c>
      <c r="K796">
        <v>523726</v>
      </c>
      <c r="L796" t="s">
        <v>2858</v>
      </c>
      <c r="M796" t="s">
        <v>2855</v>
      </c>
      <c r="N796" t="s">
        <v>2856</v>
      </c>
      <c r="O796" t="s">
        <v>2859</v>
      </c>
    </row>
    <row r="797" spans="1:15" x14ac:dyDescent="0.25">
      <c r="A797" t="s">
        <v>2860</v>
      </c>
      <c r="B797" s="1">
        <v>18</v>
      </c>
      <c r="C797" s="1" t="s">
        <v>10696</v>
      </c>
      <c r="D797" s="1" t="s">
        <v>10697</v>
      </c>
      <c r="E797" s="1">
        <v>2</v>
      </c>
      <c r="F797" s="1">
        <v>0</v>
      </c>
      <c r="G797" t="s">
        <v>16</v>
      </c>
      <c r="H797" t="s">
        <v>17</v>
      </c>
      <c r="I797">
        <v>1803052</v>
      </c>
      <c r="K797">
        <v>851661100</v>
      </c>
      <c r="L797" t="s">
        <v>2861</v>
      </c>
      <c r="M797" t="s">
        <v>2862</v>
      </c>
      <c r="N797" t="s">
        <v>2863</v>
      </c>
      <c r="O797" t="s">
        <v>2864</v>
      </c>
    </row>
    <row r="798" spans="1:15" x14ac:dyDescent="0.25">
      <c r="A798" t="s">
        <v>2865</v>
      </c>
      <c r="B798" s="1">
        <v>12</v>
      </c>
      <c r="C798" s="1" t="s">
        <v>10698</v>
      </c>
      <c r="D798" s="1" t="s">
        <v>10691</v>
      </c>
      <c r="E798" s="1">
        <v>2</v>
      </c>
      <c r="F798" s="1">
        <v>0</v>
      </c>
      <c r="G798" t="s">
        <v>16</v>
      </c>
      <c r="H798" t="s">
        <v>17</v>
      </c>
      <c r="I798">
        <v>1207042</v>
      </c>
      <c r="K798">
        <v>491892239</v>
      </c>
      <c r="L798" t="s">
        <v>2866</v>
      </c>
      <c r="M798" t="s">
        <v>2865</v>
      </c>
      <c r="N798" t="s">
        <v>2867</v>
      </c>
      <c r="O798" t="s">
        <v>2868</v>
      </c>
    </row>
    <row r="799" spans="1:15" x14ac:dyDescent="0.25">
      <c r="A799" t="s">
        <v>2869</v>
      </c>
      <c r="B799" s="1">
        <v>14</v>
      </c>
      <c r="C799" s="1">
        <v>20</v>
      </c>
      <c r="D799" s="1" t="s">
        <v>10692</v>
      </c>
      <c r="E799" s="1">
        <v>2</v>
      </c>
      <c r="F799" s="1">
        <v>0</v>
      </c>
      <c r="G799" t="s">
        <v>16</v>
      </c>
      <c r="H799" t="s">
        <v>17</v>
      </c>
      <c r="I799">
        <v>1420062</v>
      </c>
      <c r="K799">
        <v>130378137</v>
      </c>
      <c r="L799" t="s">
        <v>2870</v>
      </c>
      <c r="M799" t="s">
        <v>2869</v>
      </c>
      <c r="N799" t="str">
        <f>"09-131"</f>
        <v>09-131</v>
      </c>
      <c r="O799" t="s">
        <v>2871</v>
      </c>
    </row>
    <row r="800" spans="1:15" x14ac:dyDescent="0.25">
      <c r="A800" t="s">
        <v>2872</v>
      </c>
      <c r="B800" s="1">
        <v>28</v>
      </c>
      <c r="C800" s="1">
        <v>14</v>
      </c>
      <c r="D800" s="1" t="s">
        <v>10698</v>
      </c>
      <c r="E800" s="1">
        <v>2</v>
      </c>
      <c r="F800" s="1">
        <v>0</v>
      </c>
      <c r="G800" t="s">
        <v>16</v>
      </c>
      <c r="H800" t="s">
        <v>17</v>
      </c>
      <c r="I800">
        <v>2814072</v>
      </c>
      <c r="K800">
        <v>510743166</v>
      </c>
      <c r="L800" t="s">
        <v>2873</v>
      </c>
      <c r="M800" t="s">
        <v>2872</v>
      </c>
      <c r="N800" t="str">
        <f>"11-042"</f>
        <v>11-042</v>
      </c>
      <c r="O800" t="s">
        <v>2874</v>
      </c>
    </row>
    <row r="801" spans="1:15" x14ac:dyDescent="0.25">
      <c r="A801" t="s">
        <v>2875</v>
      </c>
      <c r="B801" s="1">
        <v>12</v>
      </c>
      <c r="C801" s="1">
        <v>15</v>
      </c>
      <c r="D801" s="1" t="s">
        <v>10695</v>
      </c>
      <c r="E801" s="1">
        <v>1</v>
      </c>
      <c r="F801" s="1">
        <v>0</v>
      </c>
      <c r="G801" t="s">
        <v>16</v>
      </c>
      <c r="H801" t="s">
        <v>46</v>
      </c>
      <c r="I801">
        <v>1215011</v>
      </c>
      <c r="K801">
        <v>491893227</v>
      </c>
      <c r="L801" t="s">
        <v>2876</v>
      </c>
      <c r="M801" t="s">
        <v>2875</v>
      </c>
      <c r="N801" t="s">
        <v>2877</v>
      </c>
      <c r="O801" t="s">
        <v>70</v>
      </c>
    </row>
    <row r="802" spans="1:15" x14ac:dyDescent="0.25">
      <c r="A802" t="s">
        <v>2875</v>
      </c>
      <c r="B802" s="1">
        <v>12</v>
      </c>
      <c r="C802" s="1">
        <v>15</v>
      </c>
      <c r="D802" s="1" t="s">
        <v>10697</v>
      </c>
      <c r="E802" s="1">
        <v>2</v>
      </c>
      <c r="F802" s="1">
        <v>0</v>
      </c>
      <c r="G802" t="s">
        <v>16</v>
      </c>
      <c r="H802" t="s">
        <v>17</v>
      </c>
      <c r="I802">
        <v>1215052</v>
      </c>
      <c r="K802">
        <v>491892251</v>
      </c>
      <c r="L802" t="s">
        <v>2878</v>
      </c>
      <c r="M802" t="s">
        <v>2875</v>
      </c>
      <c r="N802" t="s">
        <v>2877</v>
      </c>
      <c r="O802" t="s">
        <v>154</v>
      </c>
    </row>
    <row r="803" spans="1:15" x14ac:dyDescent="0.25">
      <c r="A803" t="s">
        <v>2879</v>
      </c>
      <c r="B803" s="1" t="s">
        <v>10690</v>
      </c>
      <c r="C803" s="1">
        <v>23</v>
      </c>
      <c r="D803" s="1" t="s">
        <v>10696</v>
      </c>
      <c r="E803" s="1">
        <v>2</v>
      </c>
      <c r="F803" s="1">
        <v>0</v>
      </c>
      <c r="G803" t="s">
        <v>16</v>
      </c>
      <c r="H803" t="s">
        <v>17</v>
      </c>
      <c r="I803">
        <v>223032</v>
      </c>
      <c r="K803">
        <v>931935030</v>
      </c>
      <c r="L803" t="s">
        <v>2880</v>
      </c>
      <c r="M803" t="s">
        <v>2879</v>
      </c>
      <c r="N803" t="s">
        <v>2881</v>
      </c>
      <c r="O803" t="s">
        <v>2882</v>
      </c>
    </row>
    <row r="804" spans="1:15" x14ac:dyDescent="0.25">
      <c r="A804" t="s">
        <v>2883</v>
      </c>
      <c r="B804" s="1">
        <v>14</v>
      </c>
      <c r="C804" s="1">
        <v>17</v>
      </c>
      <c r="D804" s="1" t="s">
        <v>10695</v>
      </c>
      <c r="E804" s="1">
        <v>1</v>
      </c>
      <c r="F804" s="1">
        <v>0</v>
      </c>
      <c r="G804" t="s">
        <v>16</v>
      </c>
      <c r="H804" t="s">
        <v>46</v>
      </c>
      <c r="I804">
        <v>1417011</v>
      </c>
      <c r="K804">
        <v>13268729</v>
      </c>
      <c r="L804" t="s">
        <v>2884</v>
      </c>
      <c r="M804" t="s">
        <v>2883</v>
      </c>
      <c r="N804" t="str">
        <f>"05-420"</f>
        <v>05-420</v>
      </c>
      <c r="O804" t="s">
        <v>2885</v>
      </c>
    </row>
    <row r="805" spans="1:15" x14ac:dyDescent="0.25">
      <c r="A805" t="s">
        <v>2883</v>
      </c>
      <c r="B805" s="1" t="s">
        <v>10692</v>
      </c>
      <c r="C805" s="1" t="s">
        <v>10690</v>
      </c>
      <c r="D805" s="1" t="s">
        <v>10698</v>
      </c>
      <c r="E805" s="1">
        <v>3</v>
      </c>
      <c r="F805" s="1">
        <v>0</v>
      </c>
      <c r="G805" t="s">
        <v>16</v>
      </c>
      <c r="H805" t="s">
        <v>50</v>
      </c>
      <c r="I805">
        <v>602073</v>
      </c>
      <c r="K805">
        <v>950369103</v>
      </c>
      <c r="L805" t="s">
        <v>2886</v>
      </c>
      <c r="M805" t="s">
        <v>2883</v>
      </c>
      <c r="N805" t="s">
        <v>2887</v>
      </c>
      <c r="O805" t="s">
        <v>2888</v>
      </c>
    </row>
    <row r="806" spans="1:15" x14ac:dyDescent="0.25">
      <c r="A806" t="s">
        <v>2889</v>
      </c>
      <c r="B806" s="1" t="s">
        <v>10692</v>
      </c>
      <c r="C806" s="1">
        <v>12</v>
      </c>
      <c r="D806" s="1" t="s">
        <v>10690</v>
      </c>
      <c r="E806" s="1">
        <v>3</v>
      </c>
      <c r="F806" s="1">
        <v>0</v>
      </c>
      <c r="G806" t="s">
        <v>16</v>
      </c>
      <c r="H806" t="s">
        <v>50</v>
      </c>
      <c r="I806">
        <v>612023</v>
      </c>
      <c r="K806">
        <v>431019715</v>
      </c>
      <c r="L806" t="s">
        <v>2890</v>
      </c>
      <c r="M806" t="s">
        <v>2891</v>
      </c>
      <c r="N806" t="s">
        <v>2892</v>
      </c>
      <c r="O806" t="s">
        <v>2893</v>
      </c>
    </row>
    <row r="807" spans="1:15" x14ac:dyDescent="0.25">
      <c r="A807" t="s">
        <v>2894</v>
      </c>
      <c r="B807" s="1">
        <v>20</v>
      </c>
      <c r="C807" s="1" t="s">
        <v>10690</v>
      </c>
      <c r="D807" s="1" t="s">
        <v>10697</v>
      </c>
      <c r="E807" s="1">
        <v>2</v>
      </c>
      <c r="F807" s="1">
        <v>0</v>
      </c>
      <c r="G807" t="s">
        <v>16</v>
      </c>
      <c r="H807" t="s">
        <v>17</v>
      </c>
      <c r="I807">
        <v>2002052</v>
      </c>
      <c r="K807">
        <v>50659355</v>
      </c>
      <c r="L807" t="s">
        <v>2895</v>
      </c>
      <c r="M807" t="s">
        <v>2894</v>
      </c>
      <c r="N807" t="s">
        <v>2896</v>
      </c>
      <c r="O807" t="s">
        <v>2897</v>
      </c>
    </row>
    <row r="808" spans="1:15" x14ac:dyDescent="0.25">
      <c r="A808" t="s">
        <v>2898</v>
      </c>
      <c r="B808" s="1">
        <v>30</v>
      </c>
      <c r="C808" s="1">
        <v>22</v>
      </c>
      <c r="D808" s="1" t="s">
        <v>10690</v>
      </c>
      <c r="E808" s="1">
        <v>3</v>
      </c>
      <c r="F808" s="1">
        <v>0</v>
      </c>
      <c r="G808" t="s">
        <v>16</v>
      </c>
      <c r="H808" t="s">
        <v>50</v>
      </c>
      <c r="I808">
        <v>3022023</v>
      </c>
      <c r="K808">
        <v>411050511</v>
      </c>
      <c r="L808" t="s">
        <v>2899</v>
      </c>
      <c r="M808" t="s">
        <v>2898</v>
      </c>
      <c r="N808" t="s">
        <v>2900</v>
      </c>
      <c r="O808" t="s">
        <v>2174</v>
      </c>
    </row>
    <row r="809" spans="1:15" x14ac:dyDescent="0.25">
      <c r="A809" t="s">
        <v>2901</v>
      </c>
      <c r="B809" s="1">
        <v>30</v>
      </c>
      <c r="C809" s="1">
        <v>19</v>
      </c>
      <c r="D809" s="1" t="s">
        <v>10696</v>
      </c>
      <c r="E809" s="1">
        <v>3</v>
      </c>
      <c r="F809" s="1">
        <v>0</v>
      </c>
      <c r="G809" t="s">
        <v>16</v>
      </c>
      <c r="H809" t="s">
        <v>50</v>
      </c>
      <c r="I809">
        <v>3019033</v>
      </c>
      <c r="K809">
        <v>570791193</v>
      </c>
      <c r="L809" t="s">
        <v>412</v>
      </c>
      <c r="M809" t="s">
        <v>2901</v>
      </c>
      <c r="N809" t="s">
        <v>2902</v>
      </c>
      <c r="O809" t="s">
        <v>2903</v>
      </c>
    </row>
    <row r="810" spans="1:15" x14ac:dyDescent="0.25">
      <c r="A810" t="s">
        <v>2904</v>
      </c>
      <c r="B810" s="1">
        <v>14</v>
      </c>
      <c r="C810" s="1">
        <v>15</v>
      </c>
      <c r="D810" s="1" t="s">
        <v>10697</v>
      </c>
      <c r="E810" s="1">
        <v>2</v>
      </c>
      <c r="F810" s="1">
        <v>0</v>
      </c>
      <c r="G810" t="s">
        <v>16</v>
      </c>
      <c r="H810" t="s">
        <v>17</v>
      </c>
      <c r="I810">
        <v>1415052</v>
      </c>
      <c r="K810">
        <v>550668195</v>
      </c>
      <c r="L810" t="s">
        <v>2905</v>
      </c>
      <c r="M810" t="s">
        <v>2904</v>
      </c>
      <c r="N810" t="str">
        <f>"07-420"</f>
        <v>07-420</v>
      </c>
      <c r="O810" t="s">
        <v>2906</v>
      </c>
    </row>
    <row r="811" spans="1:15" x14ac:dyDescent="0.25">
      <c r="A811" t="s">
        <v>2907</v>
      </c>
      <c r="B811" s="1">
        <v>24</v>
      </c>
      <c r="C811" s="1">
        <v>13</v>
      </c>
      <c r="D811" s="1" t="s">
        <v>10695</v>
      </c>
      <c r="E811" s="1">
        <v>1</v>
      </c>
      <c r="F811" s="1">
        <v>0</v>
      </c>
      <c r="G811" t="s">
        <v>16</v>
      </c>
      <c r="H811" t="s">
        <v>46</v>
      </c>
      <c r="I811">
        <v>2413011</v>
      </c>
      <c r="K811">
        <v>151398706</v>
      </c>
      <c r="L811" t="s">
        <v>2908</v>
      </c>
      <c r="M811" t="s">
        <v>2907</v>
      </c>
      <c r="N811" t="s">
        <v>2909</v>
      </c>
      <c r="O811" t="s">
        <v>2910</v>
      </c>
    </row>
    <row r="812" spans="1:15" x14ac:dyDescent="0.25">
      <c r="A812" t="s">
        <v>2911</v>
      </c>
      <c r="B812" s="1">
        <v>28</v>
      </c>
      <c r="C812" s="1" t="s">
        <v>10697</v>
      </c>
      <c r="D812" s="1" t="s">
        <v>10696</v>
      </c>
      <c r="E812" s="1">
        <v>2</v>
      </c>
      <c r="F812" s="1">
        <v>0</v>
      </c>
      <c r="G812" t="s">
        <v>16</v>
      </c>
      <c r="H812" t="s">
        <v>17</v>
      </c>
      <c r="I812">
        <v>2805032</v>
      </c>
      <c r="K812">
        <v>534078</v>
      </c>
      <c r="L812" t="s">
        <v>2912</v>
      </c>
      <c r="M812" t="s">
        <v>2911</v>
      </c>
      <c r="N812" t="s">
        <v>2913</v>
      </c>
      <c r="O812" t="s">
        <v>2914</v>
      </c>
    </row>
    <row r="813" spans="1:15" x14ac:dyDescent="0.25">
      <c r="A813" t="s">
        <v>2915</v>
      </c>
      <c r="B813" s="1">
        <v>22</v>
      </c>
      <c r="C813" s="1">
        <v>13</v>
      </c>
      <c r="D813" s="1" t="s">
        <v>10697</v>
      </c>
      <c r="E813" s="1">
        <v>2</v>
      </c>
      <c r="F813" s="1">
        <v>0</v>
      </c>
      <c r="G813" t="s">
        <v>16</v>
      </c>
      <c r="H813" t="s">
        <v>17</v>
      </c>
      <c r="I813">
        <v>2213052</v>
      </c>
      <c r="K813">
        <v>191675698</v>
      </c>
      <c r="L813" t="s">
        <v>2916</v>
      </c>
      <c r="M813" t="s">
        <v>2915</v>
      </c>
      <c r="N813" t="s">
        <v>2917</v>
      </c>
      <c r="O813" t="s">
        <v>2918</v>
      </c>
    </row>
    <row r="814" spans="1:15" x14ac:dyDescent="0.25">
      <c r="A814" t="s">
        <v>2919</v>
      </c>
      <c r="B814" s="1">
        <v>30</v>
      </c>
      <c r="C814" s="1" t="s">
        <v>10698</v>
      </c>
      <c r="D814" s="1" t="s">
        <v>10694</v>
      </c>
      <c r="E814" s="1">
        <v>0</v>
      </c>
      <c r="F814" s="1">
        <v>1</v>
      </c>
      <c r="G814" t="s">
        <v>32</v>
      </c>
      <c r="I814">
        <v>3007000</v>
      </c>
      <c r="K814">
        <v>250854636</v>
      </c>
      <c r="L814" t="s">
        <v>2920</v>
      </c>
      <c r="M814" t="s">
        <v>2921</v>
      </c>
      <c r="N814" t="s">
        <v>2922</v>
      </c>
      <c r="O814" t="s">
        <v>2923</v>
      </c>
    </row>
    <row r="815" spans="1:15" x14ac:dyDescent="0.25">
      <c r="A815" t="s">
        <v>2921</v>
      </c>
      <c r="B815" s="1">
        <v>30</v>
      </c>
      <c r="C815" s="1">
        <v>61</v>
      </c>
      <c r="D815" s="1" t="s">
        <v>10694</v>
      </c>
      <c r="E815" s="1">
        <v>0</v>
      </c>
      <c r="F815" s="1">
        <v>2</v>
      </c>
      <c r="G815" t="s">
        <v>264</v>
      </c>
      <c r="I815">
        <v>3061000</v>
      </c>
      <c r="K815">
        <v>250855877</v>
      </c>
      <c r="L815" t="s">
        <v>2924</v>
      </c>
      <c r="M815" t="s">
        <v>2921</v>
      </c>
      <c r="N815" t="s">
        <v>2922</v>
      </c>
      <c r="O815" t="s">
        <v>2925</v>
      </c>
    </row>
    <row r="816" spans="1:15" x14ac:dyDescent="0.25">
      <c r="A816" t="s">
        <v>2926</v>
      </c>
      <c r="B816" s="1">
        <v>32</v>
      </c>
      <c r="C816" s="1" t="s">
        <v>10696</v>
      </c>
      <c r="D816" s="1" t="s">
        <v>10696</v>
      </c>
      <c r="E816" s="1">
        <v>3</v>
      </c>
      <c r="F816" s="1">
        <v>0</v>
      </c>
      <c r="G816" t="s">
        <v>16</v>
      </c>
      <c r="H816" t="s">
        <v>50</v>
      </c>
      <c r="I816">
        <v>3203033</v>
      </c>
      <c r="K816">
        <v>330920564</v>
      </c>
      <c r="L816" t="s">
        <v>2927</v>
      </c>
      <c r="M816" t="s">
        <v>2926</v>
      </c>
      <c r="N816" t="s">
        <v>2928</v>
      </c>
      <c r="O816" t="s">
        <v>2929</v>
      </c>
    </row>
    <row r="817" spans="1:15" x14ac:dyDescent="0.25">
      <c r="A817" t="s">
        <v>2930</v>
      </c>
      <c r="B817" s="1">
        <v>12</v>
      </c>
      <c r="C817" s="1">
        <v>18</v>
      </c>
      <c r="D817" s="1" t="s">
        <v>10696</v>
      </c>
      <c r="E817" s="1">
        <v>3</v>
      </c>
      <c r="F817" s="1">
        <v>0</v>
      </c>
      <c r="G817" t="s">
        <v>16</v>
      </c>
      <c r="H817" t="s">
        <v>50</v>
      </c>
      <c r="I817">
        <v>1218033</v>
      </c>
      <c r="K817">
        <v>72182060</v>
      </c>
      <c r="L817" t="s">
        <v>2931</v>
      </c>
      <c r="M817" t="s">
        <v>2930</v>
      </c>
      <c r="N817" t="s">
        <v>2932</v>
      </c>
      <c r="O817" t="s">
        <v>1206</v>
      </c>
    </row>
    <row r="818" spans="1:15" x14ac:dyDescent="0.25">
      <c r="A818" t="s">
        <v>2933</v>
      </c>
      <c r="B818" s="1">
        <v>14</v>
      </c>
      <c r="C818" s="1">
        <v>12</v>
      </c>
      <c r="D818" s="1" t="s">
        <v>10699</v>
      </c>
      <c r="E818" s="1">
        <v>3</v>
      </c>
      <c r="F818" s="1">
        <v>0</v>
      </c>
      <c r="G818" t="s">
        <v>16</v>
      </c>
      <c r="H818" t="s">
        <v>50</v>
      </c>
      <c r="I818">
        <v>1412093</v>
      </c>
      <c r="K818">
        <v>711582612</v>
      </c>
      <c r="L818" t="s">
        <v>2934</v>
      </c>
      <c r="M818" t="s">
        <v>2933</v>
      </c>
      <c r="N818" t="str">
        <f>"05-310"</f>
        <v>05-310</v>
      </c>
      <c r="O818" t="s">
        <v>2935</v>
      </c>
    </row>
    <row r="819" spans="1:15" x14ac:dyDescent="0.25">
      <c r="A819" t="s">
        <v>2936</v>
      </c>
      <c r="B819" s="1">
        <v>12</v>
      </c>
      <c r="C819" s="1" t="s">
        <v>10698</v>
      </c>
      <c r="D819" s="1" t="s">
        <v>10697</v>
      </c>
      <c r="E819" s="1">
        <v>2</v>
      </c>
      <c r="F819" s="1">
        <v>0</v>
      </c>
      <c r="G819" t="s">
        <v>16</v>
      </c>
      <c r="H819" t="s">
        <v>17</v>
      </c>
      <c r="I819">
        <v>1207052</v>
      </c>
      <c r="K819">
        <v>491892274</v>
      </c>
      <c r="L819" t="s">
        <v>2937</v>
      </c>
      <c r="M819" t="s">
        <v>2936</v>
      </c>
      <c r="N819" t="s">
        <v>2938</v>
      </c>
      <c r="O819" t="s">
        <v>2939</v>
      </c>
    </row>
    <row r="820" spans="1:15" x14ac:dyDescent="0.25">
      <c r="A820" t="s">
        <v>2940</v>
      </c>
      <c r="B820" s="1">
        <v>24</v>
      </c>
      <c r="C820" s="1" t="s">
        <v>10691</v>
      </c>
      <c r="D820" s="1" t="s">
        <v>10691</v>
      </c>
      <c r="E820" s="1">
        <v>2</v>
      </c>
      <c r="F820" s="1">
        <v>0</v>
      </c>
      <c r="G820" t="s">
        <v>16</v>
      </c>
      <c r="H820" t="s">
        <v>17</v>
      </c>
      <c r="I820">
        <v>2404042</v>
      </c>
      <c r="K820">
        <v>151397977</v>
      </c>
      <c r="L820" t="s">
        <v>2941</v>
      </c>
      <c r="M820" t="s">
        <v>2940</v>
      </c>
      <c r="N820" t="s">
        <v>2942</v>
      </c>
      <c r="O820" t="s">
        <v>2943</v>
      </c>
    </row>
    <row r="821" spans="1:15" x14ac:dyDescent="0.25">
      <c r="A821" t="s">
        <v>2944</v>
      </c>
      <c r="B821" s="1">
        <v>30</v>
      </c>
      <c r="C821" s="1" t="s">
        <v>10697</v>
      </c>
      <c r="D821" s="1" t="s">
        <v>10696</v>
      </c>
      <c r="E821" s="1">
        <v>2</v>
      </c>
      <c r="F821" s="1">
        <v>0</v>
      </c>
      <c r="G821" t="s">
        <v>16</v>
      </c>
      <c r="H821" t="s">
        <v>17</v>
      </c>
      <c r="I821">
        <v>3005032</v>
      </c>
      <c r="K821">
        <v>631259376</v>
      </c>
      <c r="L821" t="s">
        <v>2945</v>
      </c>
      <c r="M821" t="s">
        <v>2944</v>
      </c>
      <c r="N821" t="s">
        <v>2946</v>
      </c>
      <c r="O821" t="s">
        <v>2947</v>
      </c>
    </row>
    <row r="822" spans="1:15" x14ac:dyDescent="0.25">
      <c r="A822" t="s">
        <v>2948</v>
      </c>
      <c r="B822" s="1" t="s">
        <v>10690</v>
      </c>
      <c r="C822" s="1">
        <v>24</v>
      </c>
      <c r="D822" s="1" t="s">
        <v>10696</v>
      </c>
      <c r="E822" s="1">
        <v>3</v>
      </c>
      <c r="F822" s="1">
        <v>0</v>
      </c>
      <c r="G822" t="s">
        <v>16</v>
      </c>
      <c r="H822" t="s">
        <v>50</v>
      </c>
      <c r="I822">
        <v>224033</v>
      </c>
      <c r="K822">
        <v>890718449</v>
      </c>
      <c r="L822" t="s">
        <v>2949</v>
      </c>
      <c r="M822" t="s">
        <v>2948</v>
      </c>
      <c r="N822" t="s">
        <v>2950</v>
      </c>
      <c r="O822" t="s">
        <v>2951</v>
      </c>
    </row>
    <row r="823" spans="1:15" x14ac:dyDescent="0.25">
      <c r="A823" t="s">
        <v>2952</v>
      </c>
      <c r="B823" s="1" t="s">
        <v>10690</v>
      </c>
      <c r="C823" s="1" t="s">
        <v>10698</v>
      </c>
      <c r="D823" s="1" t="s">
        <v>10695</v>
      </c>
      <c r="E823" s="1">
        <v>1</v>
      </c>
      <c r="F823" s="1">
        <v>0</v>
      </c>
      <c r="G823" t="s">
        <v>16</v>
      </c>
      <c r="H823" t="s">
        <v>46</v>
      </c>
      <c r="I823">
        <v>207011</v>
      </c>
      <c r="K823">
        <v>230821316</v>
      </c>
      <c r="L823" t="s">
        <v>2953</v>
      </c>
      <c r="M823" t="s">
        <v>2952</v>
      </c>
      <c r="N823" t="s">
        <v>2954</v>
      </c>
      <c r="O823" t="s">
        <v>2018</v>
      </c>
    </row>
    <row r="824" spans="1:15" x14ac:dyDescent="0.25">
      <c r="A824" t="s">
        <v>2952</v>
      </c>
      <c r="B824" s="1" t="s">
        <v>10690</v>
      </c>
      <c r="C824" s="1" t="s">
        <v>10698</v>
      </c>
      <c r="D824" s="1" t="s">
        <v>10690</v>
      </c>
      <c r="E824" s="1">
        <v>2</v>
      </c>
      <c r="F824" s="1">
        <v>0</v>
      </c>
      <c r="G824" t="s">
        <v>16</v>
      </c>
      <c r="H824" t="s">
        <v>17</v>
      </c>
      <c r="I824">
        <v>207022</v>
      </c>
      <c r="K824">
        <v>230821322</v>
      </c>
      <c r="L824" t="s">
        <v>2955</v>
      </c>
      <c r="M824" t="s">
        <v>2952</v>
      </c>
      <c r="N824" t="s">
        <v>2954</v>
      </c>
      <c r="O824" t="s">
        <v>2956</v>
      </c>
    </row>
    <row r="825" spans="1:15" x14ac:dyDescent="0.25">
      <c r="A825" t="s">
        <v>2957</v>
      </c>
      <c r="B825" s="1">
        <v>16</v>
      </c>
      <c r="C825" s="1" t="s">
        <v>10698</v>
      </c>
      <c r="D825" s="1" t="s">
        <v>10690</v>
      </c>
      <c r="E825" s="1">
        <v>2</v>
      </c>
      <c r="F825" s="1">
        <v>0</v>
      </c>
      <c r="G825" t="s">
        <v>16</v>
      </c>
      <c r="H825" t="s">
        <v>17</v>
      </c>
      <c r="I825">
        <v>1607022</v>
      </c>
      <c r="K825">
        <v>531412823</v>
      </c>
      <c r="L825" t="s">
        <v>2958</v>
      </c>
      <c r="M825" t="s">
        <v>2957</v>
      </c>
      <c r="N825" t="s">
        <v>2959</v>
      </c>
      <c r="O825" t="s">
        <v>2960</v>
      </c>
    </row>
    <row r="826" spans="1:15" x14ac:dyDescent="0.25">
      <c r="A826" t="s">
        <v>2961</v>
      </c>
      <c r="B826" s="1" t="s">
        <v>10690</v>
      </c>
      <c r="C826" s="1" t="s">
        <v>10698</v>
      </c>
      <c r="D826" s="1" t="s">
        <v>10694</v>
      </c>
      <c r="E826" s="1">
        <v>0</v>
      </c>
      <c r="F826" s="1">
        <v>1</v>
      </c>
      <c r="G826" t="s">
        <v>32</v>
      </c>
      <c r="I826">
        <v>207000</v>
      </c>
      <c r="K826">
        <v>230821300</v>
      </c>
      <c r="L826" t="s">
        <v>2962</v>
      </c>
      <c r="M826" t="s">
        <v>2952</v>
      </c>
      <c r="N826" t="s">
        <v>2954</v>
      </c>
      <c r="O826" t="s">
        <v>2963</v>
      </c>
    </row>
    <row r="827" spans="1:15" x14ac:dyDescent="0.25">
      <c r="A827" t="s">
        <v>2964</v>
      </c>
      <c r="B827" s="1" t="s">
        <v>10692</v>
      </c>
      <c r="C827" s="1" t="s">
        <v>10696</v>
      </c>
      <c r="D827" s="1" t="s">
        <v>10692</v>
      </c>
      <c r="E827" s="1">
        <v>2</v>
      </c>
      <c r="F827" s="1">
        <v>0</v>
      </c>
      <c r="G827" t="s">
        <v>16</v>
      </c>
      <c r="H827" t="s">
        <v>17</v>
      </c>
      <c r="I827">
        <v>603062</v>
      </c>
      <c r="K827">
        <v>110198066</v>
      </c>
      <c r="L827" t="s">
        <v>2965</v>
      </c>
      <c r="M827" t="s">
        <v>2964</v>
      </c>
      <c r="N827" t="s">
        <v>2966</v>
      </c>
      <c r="O827" t="s">
        <v>2967</v>
      </c>
    </row>
    <row r="828" spans="1:15" x14ac:dyDescent="0.25">
      <c r="A828" t="s">
        <v>2964</v>
      </c>
      <c r="B828" s="1">
        <v>18</v>
      </c>
      <c r="C828" s="1">
        <v>16</v>
      </c>
      <c r="D828" s="1" t="s">
        <v>10693</v>
      </c>
      <c r="E828" s="1">
        <v>2</v>
      </c>
      <c r="F828" s="1">
        <v>0</v>
      </c>
      <c r="G828" t="s">
        <v>16</v>
      </c>
      <c r="H828" t="s">
        <v>17</v>
      </c>
      <c r="I828">
        <v>1816082</v>
      </c>
      <c r="K828">
        <v>541457</v>
      </c>
      <c r="L828" t="s">
        <v>2968</v>
      </c>
      <c r="M828" t="s">
        <v>2964</v>
      </c>
      <c r="N828" t="s">
        <v>2969</v>
      </c>
      <c r="O828" t="s">
        <v>2970</v>
      </c>
    </row>
    <row r="829" spans="1:15" x14ac:dyDescent="0.25">
      <c r="A829" t="s">
        <v>2971</v>
      </c>
      <c r="B829" s="1" t="s">
        <v>10691</v>
      </c>
      <c r="C829" s="1">
        <v>13</v>
      </c>
      <c r="D829" s="1" t="s">
        <v>10695</v>
      </c>
      <c r="E829" s="1">
        <v>3</v>
      </c>
      <c r="F829" s="1">
        <v>0</v>
      </c>
      <c r="G829" t="s">
        <v>16</v>
      </c>
      <c r="H829" t="s">
        <v>50</v>
      </c>
      <c r="I829">
        <v>413013</v>
      </c>
      <c r="K829">
        <v>92350932</v>
      </c>
      <c r="L829" t="s">
        <v>2972</v>
      </c>
      <c r="M829" t="s">
        <v>2971</v>
      </c>
      <c r="N829" t="s">
        <v>2973</v>
      </c>
      <c r="O829" t="s">
        <v>2974</v>
      </c>
    </row>
    <row r="830" spans="1:15" x14ac:dyDescent="0.25">
      <c r="A830" t="s">
        <v>2975</v>
      </c>
      <c r="B830" s="1">
        <v>32</v>
      </c>
      <c r="C830" s="1" t="s">
        <v>10698</v>
      </c>
      <c r="D830" s="1" t="s">
        <v>10696</v>
      </c>
      <c r="E830" s="1">
        <v>3</v>
      </c>
      <c r="F830" s="1">
        <v>0</v>
      </c>
      <c r="G830" t="s">
        <v>16</v>
      </c>
      <c r="H830" t="s">
        <v>50</v>
      </c>
      <c r="I830">
        <v>3207033</v>
      </c>
      <c r="K830">
        <v>811685585</v>
      </c>
      <c r="L830" t="s">
        <v>2976</v>
      </c>
      <c r="M830" t="s">
        <v>2975</v>
      </c>
      <c r="N830" t="s">
        <v>2977</v>
      </c>
      <c r="O830" t="s">
        <v>2978</v>
      </c>
    </row>
    <row r="831" spans="1:15" x14ac:dyDescent="0.25">
      <c r="A831" t="s">
        <v>2979</v>
      </c>
      <c r="B831" s="1">
        <v>10</v>
      </c>
      <c r="C831" s="1">
        <v>12</v>
      </c>
      <c r="D831" s="1" t="s">
        <v>10697</v>
      </c>
      <c r="E831" s="1">
        <v>3</v>
      </c>
      <c r="F831" s="1">
        <v>0</v>
      </c>
      <c r="G831" t="s">
        <v>16</v>
      </c>
      <c r="H831" t="s">
        <v>50</v>
      </c>
      <c r="I831">
        <v>1012053</v>
      </c>
      <c r="K831">
        <v>590648280</v>
      </c>
      <c r="L831" t="s">
        <v>2980</v>
      </c>
      <c r="M831" t="s">
        <v>2979</v>
      </c>
      <c r="N831" t="s">
        <v>2981</v>
      </c>
      <c r="O831" t="s">
        <v>2982</v>
      </c>
    </row>
    <row r="832" spans="1:15" x14ac:dyDescent="0.25">
      <c r="A832" t="s">
        <v>2983</v>
      </c>
      <c r="B832" s="1">
        <v>32</v>
      </c>
      <c r="C832" s="1" t="s">
        <v>10698</v>
      </c>
      <c r="D832" s="1" t="s">
        <v>10694</v>
      </c>
      <c r="E832" s="1">
        <v>0</v>
      </c>
      <c r="F832" s="1">
        <v>1</v>
      </c>
      <c r="G832" t="s">
        <v>32</v>
      </c>
      <c r="I832">
        <v>3207000</v>
      </c>
      <c r="K832">
        <v>811684143</v>
      </c>
      <c r="L832" t="s">
        <v>2984</v>
      </c>
      <c r="M832" t="s">
        <v>2975</v>
      </c>
      <c r="N832" t="s">
        <v>2977</v>
      </c>
      <c r="O832" t="s">
        <v>2985</v>
      </c>
    </row>
    <row r="833" spans="1:15" x14ac:dyDescent="0.25">
      <c r="A833" t="s">
        <v>2986</v>
      </c>
      <c r="B833" s="1" t="s">
        <v>10692</v>
      </c>
      <c r="C833" s="1" t="s">
        <v>10693</v>
      </c>
      <c r="D833" s="1" t="s">
        <v>10697</v>
      </c>
      <c r="E833" s="1">
        <v>3</v>
      </c>
      <c r="F833" s="1">
        <v>0</v>
      </c>
      <c r="G833" t="s">
        <v>16</v>
      </c>
      <c r="H833" t="s">
        <v>50</v>
      </c>
      <c r="I833">
        <v>608053</v>
      </c>
      <c r="K833">
        <v>431019690</v>
      </c>
      <c r="L833" t="s">
        <v>2987</v>
      </c>
      <c r="M833" t="s">
        <v>2986</v>
      </c>
      <c r="N833" t="s">
        <v>2988</v>
      </c>
      <c r="O833" t="s">
        <v>2989</v>
      </c>
    </row>
    <row r="834" spans="1:15" x14ac:dyDescent="0.25">
      <c r="A834" t="s">
        <v>2990</v>
      </c>
      <c r="B834" s="1">
        <v>12</v>
      </c>
      <c r="C834" s="1">
        <v>10</v>
      </c>
      <c r="D834" s="1" t="s">
        <v>10697</v>
      </c>
      <c r="E834" s="1">
        <v>2</v>
      </c>
      <c r="F834" s="1">
        <v>0</v>
      </c>
      <c r="G834" t="s">
        <v>16</v>
      </c>
      <c r="H834" t="s">
        <v>17</v>
      </c>
      <c r="I834">
        <v>1210052</v>
      </c>
      <c r="K834">
        <v>491892280</v>
      </c>
      <c r="L834" t="s">
        <v>2991</v>
      </c>
      <c r="M834" t="s">
        <v>2990</v>
      </c>
      <c r="N834" t="s">
        <v>2992</v>
      </c>
      <c r="O834" t="s">
        <v>2993</v>
      </c>
    </row>
    <row r="835" spans="1:15" x14ac:dyDescent="0.25">
      <c r="A835" t="s">
        <v>2994</v>
      </c>
      <c r="B835" s="1">
        <v>14</v>
      </c>
      <c r="C835" s="1">
        <v>32</v>
      </c>
      <c r="D835" s="1" t="s">
        <v>10696</v>
      </c>
      <c r="E835" s="1">
        <v>2</v>
      </c>
      <c r="F835" s="1">
        <v>0</v>
      </c>
      <c r="G835" t="s">
        <v>16</v>
      </c>
      <c r="H835" t="s">
        <v>17</v>
      </c>
      <c r="I835">
        <v>1432032</v>
      </c>
      <c r="K835">
        <v>13271306</v>
      </c>
      <c r="L835" t="s">
        <v>2995</v>
      </c>
      <c r="M835" t="s">
        <v>2994</v>
      </c>
      <c r="N835" t="str">
        <f>"05-085"</f>
        <v>05-085</v>
      </c>
      <c r="O835" t="s">
        <v>2996</v>
      </c>
    </row>
    <row r="836" spans="1:15" x14ac:dyDescent="0.25">
      <c r="A836" t="s">
        <v>2997</v>
      </c>
      <c r="B836" s="1">
        <v>18</v>
      </c>
      <c r="C836" s="1">
        <v>14</v>
      </c>
      <c r="D836" s="1" t="s">
        <v>10697</v>
      </c>
      <c r="E836" s="1">
        <v>3</v>
      </c>
      <c r="F836" s="1">
        <v>0</v>
      </c>
      <c r="G836" t="s">
        <v>16</v>
      </c>
      <c r="H836" t="s">
        <v>50</v>
      </c>
      <c r="I836">
        <v>1814053</v>
      </c>
      <c r="K836">
        <v>650900602</v>
      </c>
      <c r="L836" t="s">
        <v>2998</v>
      </c>
      <c r="M836" t="s">
        <v>2997</v>
      </c>
      <c r="N836" t="s">
        <v>2999</v>
      </c>
      <c r="O836" t="s">
        <v>3000</v>
      </c>
    </row>
    <row r="837" spans="1:15" x14ac:dyDescent="0.25">
      <c r="A837" t="s">
        <v>3001</v>
      </c>
      <c r="B837" s="1">
        <v>14</v>
      </c>
      <c r="C837" s="1">
        <v>17</v>
      </c>
      <c r="D837" s="1" t="s">
        <v>10691</v>
      </c>
      <c r="E837" s="1">
        <v>3</v>
      </c>
      <c r="F837" s="1">
        <v>0</v>
      </c>
      <c r="G837" t="s">
        <v>16</v>
      </c>
      <c r="H837" t="s">
        <v>50</v>
      </c>
      <c r="I837">
        <v>1417043</v>
      </c>
      <c r="K837">
        <v>13269226</v>
      </c>
      <c r="L837" t="s">
        <v>3002</v>
      </c>
      <c r="M837" t="s">
        <v>3001</v>
      </c>
      <c r="N837" t="str">
        <f>"05-480"</f>
        <v>05-480</v>
      </c>
      <c r="O837" t="s">
        <v>3003</v>
      </c>
    </row>
    <row r="838" spans="1:15" x14ac:dyDescent="0.25">
      <c r="A838" t="s">
        <v>3004</v>
      </c>
      <c r="B838" s="1" t="s">
        <v>10692</v>
      </c>
      <c r="C838" s="1">
        <v>12</v>
      </c>
      <c r="D838" s="1" t="s">
        <v>10696</v>
      </c>
      <c r="E838" s="1">
        <v>2</v>
      </c>
      <c r="F838" s="1">
        <v>0</v>
      </c>
      <c r="G838" t="s">
        <v>16</v>
      </c>
      <c r="H838" t="s">
        <v>17</v>
      </c>
      <c r="I838">
        <v>612032</v>
      </c>
      <c r="K838">
        <v>431019684</v>
      </c>
      <c r="L838" t="s">
        <v>3005</v>
      </c>
      <c r="M838" t="s">
        <v>3004</v>
      </c>
      <c r="N838" t="s">
        <v>3006</v>
      </c>
      <c r="O838" t="s">
        <v>3007</v>
      </c>
    </row>
    <row r="839" spans="1:15" x14ac:dyDescent="0.25">
      <c r="A839" t="s">
        <v>3008</v>
      </c>
      <c r="B839" s="1" t="s">
        <v>10693</v>
      </c>
      <c r="C839" s="1" t="s">
        <v>10699</v>
      </c>
      <c r="D839" s="1" t="s">
        <v>10691</v>
      </c>
      <c r="E839" s="1">
        <v>3</v>
      </c>
      <c r="F839" s="1">
        <v>0</v>
      </c>
      <c r="G839" t="s">
        <v>16</v>
      </c>
      <c r="H839" t="s">
        <v>50</v>
      </c>
      <c r="I839">
        <v>809043</v>
      </c>
      <c r="K839">
        <v>970770735</v>
      </c>
      <c r="L839" t="s">
        <v>3009</v>
      </c>
      <c r="M839" t="s">
        <v>3008</v>
      </c>
      <c r="N839" t="s">
        <v>3010</v>
      </c>
      <c r="O839" t="s">
        <v>3011</v>
      </c>
    </row>
    <row r="840" spans="1:15" x14ac:dyDescent="0.25">
      <c r="A840" t="s">
        <v>3012</v>
      </c>
      <c r="B840" s="1" t="s">
        <v>10690</v>
      </c>
      <c r="C840" s="1" t="s">
        <v>10692</v>
      </c>
      <c r="D840" s="1" t="s">
        <v>10694</v>
      </c>
      <c r="E840" s="1">
        <v>0</v>
      </c>
      <c r="F840" s="1">
        <v>1</v>
      </c>
      <c r="G840" t="s">
        <v>32</v>
      </c>
      <c r="I840">
        <v>206000</v>
      </c>
      <c r="K840">
        <v>230821492</v>
      </c>
      <c r="M840" t="s">
        <v>2796</v>
      </c>
      <c r="N840" t="s">
        <v>2799</v>
      </c>
      <c r="O840" t="s">
        <v>3013</v>
      </c>
    </row>
    <row r="841" spans="1:15" x14ac:dyDescent="0.25">
      <c r="A841" t="s">
        <v>3014</v>
      </c>
      <c r="B841" s="1">
        <v>32</v>
      </c>
      <c r="C841" s="1" t="s">
        <v>10695</v>
      </c>
      <c r="D841" s="1" t="s">
        <v>10696</v>
      </c>
      <c r="E841" s="1">
        <v>3</v>
      </c>
      <c r="F841" s="1">
        <v>0</v>
      </c>
      <c r="G841" t="s">
        <v>16</v>
      </c>
      <c r="H841" t="s">
        <v>50</v>
      </c>
      <c r="I841">
        <v>3201033</v>
      </c>
      <c r="K841">
        <v>330920475</v>
      </c>
      <c r="L841" t="s">
        <v>3015</v>
      </c>
      <c r="M841" t="s">
        <v>3014</v>
      </c>
      <c r="N841" t="s">
        <v>3016</v>
      </c>
      <c r="O841" t="s">
        <v>1118</v>
      </c>
    </row>
    <row r="842" spans="1:15" x14ac:dyDescent="0.25">
      <c r="A842" t="s">
        <v>3017</v>
      </c>
      <c r="B842" s="1">
        <v>32</v>
      </c>
      <c r="C842" s="1" t="s">
        <v>10697</v>
      </c>
      <c r="D842" s="1" t="s">
        <v>10696</v>
      </c>
      <c r="E842" s="1">
        <v>2</v>
      </c>
      <c r="F842" s="1">
        <v>0</v>
      </c>
      <c r="G842" t="s">
        <v>16</v>
      </c>
      <c r="H842" t="s">
        <v>17</v>
      </c>
      <c r="I842">
        <v>3205032</v>
      </c>
      <c r="K842">
        <v>811684373</v>
      </c>
      <c r="M842" t="s">
        <v>3017</v>
      </c>
      <c r="N842" t="s">
        <v>3018</v>
      </c>
      <c r="O842" t="s">
        <v>3019</v>
      </c>
    </row>
    <row r="843" spans="1:15" x14ac:dyDescent="0.25">
      <c r="A843" t="s">
        <v>3020</v>
      </c>
      <c r="B843" s="1">
        <v>14</v>
      </c>
      <c r="C843" s="1">
        <v>11</v>
      </c>
      <c r="D843" s="1" t="s">
        <v>10696</v>
      </c>
      <c r="E843" s="1">
        <v>2</v>
      </c>
      <c r="F843" s="1">
        <v>0</v>
      </c>
      <c r="G843" t="s">
        <v>16</v>
      </c>
      <c r="H843" t="s">
        <v>17</v>
      </c>
      <c r="I843">
        <v>1411032</v>
      </c>
      <c r="K843">
        <v>130378143</v>
      </c>
      <c r="L843" t="s">
        <v>3021</v>
      </c>
      <c r="M843" t="s">
        <v>3020</v>
      </c>
      <c r="N843" t="str">
        <f>"06-425"</f>
        <v>06-425</v>
      </c>
      <c r="O843" t="s">
        <v>3022</v>
      </c>
    </row>
    <row r="844" spans="1:15" x14ac:dyDescent="0.25">
      <c r="A844" t="s">
        <v>3023</v>
      </c>
      <c r="B844" s="1" t="s">
        <v>10690</v>
      </c>
      <c r="C844" s="1" t="s">
        <v>10692</v>
      </c>
      <c r="D844" s="1" t="s">
        <v>10695</v>
      </c>
      <c r="E844" s="1">
        <v>1</v>
      </c>
      <c r="F844" s="1">
        <v>0</v>
      </c>
      <c r="G844" t="s">
        <v>16</v>
      </c>
      <c r="H844" t="s">
        <v>46</v>
      </c>
      <c r="I844">
        <v>206011</v>
      </c>
      <c r="K844">
        <v>230821552</v>
      </c>
      <c r="L844" t="s">
        <v>3024</v>
      </c>
      <c r="M844" t="s">
        <v>3023</v>
      </c>
      <c r="N844" t="s">
        <v>3025</v>
      </c>
      <c r="O844" t="s">
        <v>3026</v>
      </c>
    </row>
    <row r="845" spans="1:15" x14ac:dyDescent="0.25">
      <c r="A845" t="s">
        <v>3027</v>
      </c>
      <c r="B845" s="1">
        <v>22</v>
      </c>
      <c r="C845" s="1" t="s">
        <v>10692</v>
      </c>
      <c r="D845" s="1" t="s">
        <v>10696</v>
      </c>
      <c r="E845" s="1">
        <v>2</v>
      </c>
      <c r="F845" s="1">
        <v>0</v>
      </c>
      <c r="G845" t="s">
        <v>16</v>
      </c>
      <c r="H845" t="s">
        <v>17</v>
      </c>
      <c r="I845">
        <v>2206032</v>
      </c>
      <c r="K845">
        <v>191675155</v>
      </c>
      <c r="L845" t="s">
        <v>3028</v>
      </c>
      <c r="M845" t="s">
        <v>3027</v>
      </c>
      <c r="N845" t="s">
        <v>3029</v>
      </c>
      <c r="O845" t="s">
        <v>3030</v>
      </c>
    </row>
    <row r="846" spans="1:15" x14ac:dyDescent="0.25">
      <c r="A846" t="s">
        <v>3031</v>
      </c>
      <c r="B846" s="1">
        <v>22</v>
      </c>
      <c r="C846" s="1" t="s">
        <v>10697</v>
      </c>
      <c r="D846" s="1" t="s">
        <v>10694</v>
      </c>
      <c r="E846" s="1">
        <v>0</v>
      </c>
      <c r="F846" s="1">
        <v>1</v>
      </c>
      <c r="G846" t="s">
        <v>32</v>
      </c>
      <c r="I846">
        <v>2205000</v>
      </c>
      <c r="K846">
        <v>191674865</v>
      </c>
      <c r="L846" t="s">
        <v>3032</v>
      </c>
      <c r="M846" t="s">
        <v>3033</v>
      </c>
      <c r="N846" t="s">
        <v>3034</v>
      </c>
      <c r="O846" t="s">
        <v>957</v>
      </c>
    </row>
    <row r="847" spans="1:15" x14ac:dyDescent="0.25">
      <c r="A847" t="s">
        <v>3033</v>
      </c>
      <c r="B847" s="1">
        <v>22</v>
      </c>
      <c r="C847" s="1" t="s">
        <v>10697</v>
      </c>
      <c r="D847" s="1" t="s">
        <v>10690</v>
      </c>
      <c r="E847" s="1">
        <v>3</v>
      </c>
      <c r="F847" s="1">
        <v>0</v>
      </c>
      <c r="G847" t="s">
        <v>16</v>
      </c>
      <c r="H847" t="s">
        <v>50</v>
      </c>
      <c r="I847">
        <v>2205023</v>
      </c>
      <c r="K847">
        <v>191674902</v>
      </c>
      <c r="L847" t="s">
        <v>3035</v>
      </c>
      <c r="M847" t="s">
        <v>3033</v>
      </c>
      <c r="N847" t="s">
        <v>3034</v>
      </c>
      <c r="O847" t="s">
        <v>3036</v>
      </c>
    </row>
    <row r="848" spans="1:15" x14ac:dyDescent="0.25">
      <c r="A848" t="s">
        <v>2233</v>
      </c>
      <c r="B848" s="1">
        <v>24</v>
      </c>
      <c r="C848" s="1">
        <v>69</v>
      </c>
      <c r="D848" s="1" t="s">
        <v>10694</v>
      </c>
      <c r="E848" s="1">
        <v>0</v>
      </c>
      <c r="F848" s="1">
        <v>2</v>
      </c>
      <c r="G848" t="s">
        <v>264</v>
      </c>
      <c r="I848">
        <v>2469000</v>
      </c>
      <c r="K848">
        <v>276255387</v>
      </c>
      <c r="L848" t="s">
        <v>3037</v>
      </c>
      <c r="M848" t="s">
        <v>3038</v>
      </c>
      <c r="N848" t="s">
        <v>3039</v>
      </c>
      <c r="O848" t="s">
        <v>3040</v>
      </c>
    </row>
    <row r="849" spans="1:15" x14ac:dyDescent="0.25">
      <c r="A849" t="s">
        <v>3041</v>
      </c>
      <c r="B849" s="1">
        <v>30</v>
      </c>
      <c r="C849" s="1">
        <v>27</v>
      </c>
      <c r="D849" s="1" t="s">
        <v>10691</v>
      </c>
      <c r="E849" s="1">
        <v>2</v>
      </c>
      <c r="F849" s="1">
        <v>0</v>
      </c>
      <c r="G849" t="s">
        <v>16</v>
      </c>
      <c r="H849" t="s">
        <v>17</v>
      </c>
      <c r="I849">
        <v>3027042</v>
      </c>
      <c r="K849">
        <v>541345</v>
      </c>
      <c r="M849" t="s">
        <v>3041</v>
      </c>
      <c r="N849" t="s">
        <v>3042</v>
      </c>
      <c r="O849" t="s">
        <v>3043</v>
      </c>
    </row>
    <row r="850" spans="1:15" x14ac:dyDescent="0.25">
      <c r="A850" t="s">
        <v>3044</v>
      </c>
      <c r="B850" s="1">
        <v>14</v>
      </c>
      <c r="C850" s="1">
        <v>36</v>
      </c>
      <c r="D850" s="1" t="s">
        <v>10695</v>
      </c>
      <c r="E850" s="1">
        <v>2</v>
      </c>
      <c r="F850" s="1">
        <v>0</v>
      </c>
      <c r="G850" t="s">
        <v>16</v>
      </c>
      <c r="H850" t="s">
        <v>17</v>
      </c>
      <c r="I850">
        <v>1436012</v>
      </c>
      <c r="K850">
        <v>670223793</v>
      </c>
      <c r="L850" t="s">
        <v>3045</v>
      </c>
      <c r="M850" t="s">
        <v>3044</v>
      </c>
      <c r="N850" t="s">
        <v>3046</v>
      </c>
      <c r="O850" t="s">
        <v>3047</v>
      </c>
    </row>
    <row r="851" spans="1:15" x14ac:dyDescent="0.25">
      <c r="A851" t="s">
        <v>3048</v>
      </c>
      <c r="B851" s="1">
        <v>26</v>
      </c>
      <c r="C851" s="1" t="s">
        <v>10696</v>
      </c>
      <c r="D851" s="1" t="s">
        <v>10694</v>
      </c>
      <c r="E851" s="1">
        <v>0</v>
      </c>
      <c r="F851" s="1">
        <v>1</v>
      </c>
      <c r="G851" t="s">
        <v>32</v>
      </c>
      <c r="I851">
        <v>2603000</v>
      </c>
      <c r="K851">
        <v>291009455</v>
      </c>
      <c r="L851" t="s">
        <v>3049</v>
      </c>
      <c r="M851" t="s">
        <v>3050</v>
      </c>
      <c r="N851" t="s">
        <v>3051</v>
      </c>
      <c r="O851" t="s">
        <v>3052</v>
      </c>
    </row>
    <row r="852" spans="1:15" x14ac:dyDescent="0.25">
      <c r="A852" t="s">
        <v>3053</v>
      </c>
      <c r="B852" s="1">
        <v>30</v>
      </c>
      <c r="C852" s="1">
        <v>10</v>
      </c>
      <c r="D852" s="1" t="s">
        <v>10696</v>
      </c>
      <c r="E852" s="1">
        <v>2</v>
      </c>
      <c r="F852" s="1">
        <v>0</v>
      </c>
      <c r="G852" t="s">
        <v>16</v>
      </c>
      <c r="H852" t="s">
        <v>17</v>
      </c>
      <c r="I852">
        <v>3010032</v>
      </c>
      <c r="K852">
        <v>311019102</v>
      </c>
      <c r="L852" t="s">
        <v>3054</v>
      </c>
      <c r="M852" t="s">
        <v>3055</v>
      </c>
      <c r="N852" t="s">
        <v>3056</v>
      </c>
      <c r="O852" t="s">
        <v>3057</v>
      </c>
    </row>
    <row r="853" spans="1:15" x14ac:dyDescent="0.25">
      <c r="A853" t="s">
        <v>3058</v>
      </c>
      <c r="B853" s="1" t="s">
        <v>10692</v>
      </c>
      <c r="C853" s="1">
        <v>14</v>
      </c>
      <c r="D853" s="1" t="s">
        <v>10691</v>
      </c>
      <c r="E853" s="1">
        <v>3</v>
      </c>
      <c r="F853" s="1">
        <v>0</v>
      </c>
      <c r="G853" t="s">
        <v>16</v>
      </c>
      <c r="H853" t="s">
        <v>50</v>
      </c>
      <c r="I853">
        <v>614043</v>
      </c>
      <c r="K853">
        <v>431020078</v>
      </c>
      <c r="L853" t="s">
        <v>3059</v>
      </c>
      <c r="M853" t="s">
        <v>3058</v>
      </c>
      <c r="N853" t="s">
        <v>3060</v>
      </c>
      <c r="O853" t="s">
        <v>3061</v>
      </c>
    </row>
    <row r="854" spans="1:15" x14ac:dyDescent="0.25">
      <c r="A854" t="s">
        <v>3062</v>
      </c>
      <c r="B854" s="1">
        <v>26</v>
      </c>
      <c r="C854" s="1" t="s">
        <v>10696</v>
      </c>
      <c r="D854" s="1" t="s">
        <v>10696</v>
      </c>
      <c r="E854" s="1">
        <v>3</v>
      </c>
      <c r="F854" s="1">
        <v>0</v>
      </c>
      <c r="G854" t="s">
        <v>16</v>
      </c>
      <c r="H854" t="s">
        <v>50</v>
      </c>
      <c r="I854">
        <v>2603033</v>
      </c>
      <c r="K854">
        <v>291009780</v>
      </c>
      <c r="L854" t="s">
        <v>3063</v>
      </c>
      <c r="M854" t="s">
        <v>3062</v>
      </c>
      <c r="N854" t="s">
        <v>3051</v>
      </c>
      <c r="O854" t="s">
        <v>3064</v>
      </c>
    </row>
    <row r="855" spans="1:15" x14ac:dyDescent="0.25">
      <c r="A855" t="s">
        <v>3065</v>
      </c>
      <c r="B855" s="1">
        <v>30</v>
      </c>
      <c r="C855" s="1">
        <v>24</v>
      </c>
      <c r="D855" s="1" t="s">
        <v>10696</v>
      </c>
      <c r="E855" s="1">
        <v>2</v>
      </c>
      <c r="F855" s="1">
        <v>0</v>
      </c>
      <c r="G855" t="s">
        <v>16</v>
      </c>
      <c r="H855" t="s">
        <v>17</v>
      </c>
      <c r="I855">
        <v>3024032</v>
      </c>
      <c r="K855">
        <v>631258313</v>
      </c>
      <c r="L855" t="s">
        <v>3066</v>
      </c>
      <c r="M855" t="s">
        <v>3065</v>
      </c>
      <c r="N855" t="s">
        <v>3067</v>
      </c>
      <c r="O855" t="s">
        <v>3068</v>
      </c>
    </row>
    <row r="856" spans="1:15" x14ac:dyDescent="0.25">
      <c r="A856" t="s">
        <v>3069</v>
      </c>
      <c r="B856" s="1" t="s">
        <v>10692</v>
      </c>
      <c r="C856" s="1">
        <v>15</v>
      </c>
      <c r="D856" s="1" t="s">
        <v>10691</v>
      </c>
      <c r="E856" s="1">
        <v>2</v>
      </c>
      <c r="F856" s="1">
        <v>0</v>
      </c>
      <c r="G856" t="s">
        <v>16</v>
      </c>
      <c r="H856" t="s">
        <v>17</v>
      </c>
      <c r="I856">
        <v>615042</v>
      </c>
      <c r="K856">
        <v>30237552</v>
      </c>
      <c r="L856" t="s">
        <v>3070</v>
      </c>
      <c r="M856" t="s">
        <v>3071</v>
      </c>
      <c r="N856" t="s">
        <v>3072</v>
      </c>
      <c r="O856" t="s">
        <v>3073</v>
      </c>
    </row>
    <row r="857" spans="1:15" x14ac:dyDescent="0.25">
      <c r="A857" t="s">
        <v>3074</v>
      </c>
      <c r="B857" s="1" t="s">
        <v>10690</v>
      </c>
      <c r="C857" s="1">
        <v>23</v>
      </c>
      <c r="D857" s="1" t="s">
        <v>10691</v>
      </c>
      <c r="E857" s="1">
        <v>3</v>
      </c>
      <c r="F857" s="1">
        <v>0</v>
      </c>
      <c r="G857" t="s">
        <v>16</v>
      </c>
      <c r="H857" t="s">
        <v>50</v>
      </c>
      <c r="I857">
        <v>223043</v>
      </c>
      <c r="K857">
        <v>931935052</v>
      </c>
      <c r="L857" t="s">
        <v>3075</v>
      </c>
      <c r="M857" t="s">
        <v>3076</v>
      </c>
      <c r="N857" t="s">
        <v>3077</v>
      </c>
      <c r="O857" t="s">
        <v>3078</v>
      </c>
    </row>
    <row r="858" spans="1:15" x14ac:dyDescent="0.25">
      <c r="A858" t="s">
        <v>3079</v>
      </c>
      <c r="B858" s="1" t="s">
        <v>10691</v>
      </c>
      <c r="C858" s="1">
        <v>10</v>
      </c>
      <c r="D858" s="1" t="s">
        <v>10695</v>
      </c>
      <c r="E858" s="1">
        <v>3</v>
      </c>
      <c r="F858" s="1">
        <v>0</v>
      </c>
      <c r="G858" t="s">
        <v>16</v>
      </c>
      <c r="H858" t="s">
        <v>50</v>
      </c>
      <c r="I858">
        <v>410013</v>
      </c>
      <c r="K858">
        <v>92350872</v>
      </c>
      <c r="L858" t="s">
        <v>3080</v>
      </c>
      <c r="M858" t="s">
        <v>3079</v>
      </c>
      <c r="N858" t="s">
        <v>3081</v>
      </c>
      <c r="O858" t="s">
        <v>3082</v>
      </c>
    </row>
    <row r="859" spans="1:15" x14ac:dyDescent="0.25">
      <c r="A859" t="s">
        <v>3083</v>
      </c>
      <c r="B859" s="1">
        <v>16</v>
      </c>
      <c r="C859" s="1" t="s">
        <v>10696</v>
      </c>
      <c r="D859" s="1" t="s">
        <v>10695</v>
      </c>
      <c r="E859" s="1">
        <v>1</v>
      </c>
      <c r="F859" s="1">
        <v>0</v>
      </c>
      <c r="G859" t="s">
        <v>16</v>
      </c>
      <c r="H859" t="s">
        <v>46</v>
      </c>
      <c r="I859">
        <v>1603011</v>
      </c>
      <c r="K859">
        <v>531412912</v>
      </c>
      <c r="L859" t="s">
        <v>3084</v>
      </c>
      <c r="M859" t="s">
        <v>3083</v>
      </c>
      <c r="N859" t="s">
        <v>3085</v>
      </c>
      <c r="O859" t="s">
        <v>3086</v>
      </c>
    </row>
    <row r="860" spans="1:15" x14ac:dyDescent="0.25">
      <c r="A860" t="s">
        <v>3087</v>
      </c>
      <c r="B860" s="1">
        <v>16</v>
      </c>
      <c r="C860" s="1" t="s">
        <v>10696</v>
      </c>
      <c r="D860" s="1" t="s">
        <v>10694</v>
      </c>
      <c r="E860" s="1">
        <v>0</v>
      </c>
      <c r="F860" s="1">
        <v>1</v>
      </c>
      <c r="G860" t="s">
        <v>32</v>
      </c>
      <c r="I860">
        <v>1603000</v>
      </c>
      <c r="K860">
        <v>531412480</v>
      </c>
      <c r="M860" t="s">
        <v>3083</v>
      </c>
      <c r="N860" t="s">
        <v>3088</v>
      </c>
      <c r="O860" t="s">
        <v>3089</v>
      </c>
    </row>
    <row r="861" spans="1:15" x14ac:dyDescent="0.25">
      <c r="A861" t="s">
        <v>3090</v>
      </c>
      <c r="B861" s="1">
        <v>22</v>
      </c>
      <c r="C861" s="1">
        <v>12</v>
      </c>
      <c r="D861" s="1" t="s">
        <v>10697</v>
      </c>
      <c r="E861" s="1">
        <v>3</v>
      </c>
      <c r="F861" s="1">
        <v>0</v>
      </c>
      <c r="G861" t="s">
        <v>16</v>
      </c>
      <c r="H861" t="s">
        <v>50</v>
      </c>
      <c r="I861">
        <v>2212053</v>
      </c>
      <c r="K861">
        <v>770979826</v>
      </c>
      <c r="L861" t="s">
        <v>3091</v>
      </c>
      <c r="M861" t="s">
        <v>3090</v>
      </c>
      <c r="N861" t="s">
        <v>3092</v>
      </c>
      <c r="O861" t="s">
        <v>1783</v>
      </c>
    </row>
    <row r="862" spans="1:15" x14ac:dyDescent="0.25">
      <c r="A862" t="s">
        <v>3093</v>
      </c>
      <c r="B862" s="1">
        <v>30</v>
      </c>
      <c r="C862" s="1" t="s">
        <v>10693</v>
      </c>
      <c r="D862" s="1" t="s">
        <v>10694</v>
      </c>
      <c r="E862" s="1">
        <v>0</v>
      </c>
      <c r="F862" s="1">
        <v>1</v>
      </c>
      <c r="G862" t="s">
        <v>32</v>
      </c>
      <c r="I862">
        <v>3008000</v>
      </c>
      <c r="K862">
        <v>250854671</v>
      </c>
      <c r="L862" t="s">
        <v>3094</v>
      </c>
      <c r="M862" t="s">
        <v>3095</v>
      </c>
      <c r="N862" t="s">
        <v>3096</v>
      </c>
      <c r="O862" t="s">
        <v>3097</v>
      </c>
    </row>
    <row r="863" spans="1:15" x14ac:dyDescent="0.25">
      <c r="A863" t="s">
        <v>3095</v>
      </c>
      <c r="B863" s="1">
        <v>30</v>
      </c>
      <c r="C863" s="1" t="s">
        <v>10693</v>
      </c>
      <c r="D863" s="1" t="s">
        <v>10696</v>
      </c>
      <c r="E863" s="1">
        <v>3</v>
      </c>
      <c r="F863" s="1">
        <v>0</v>
      </c>
      <c r="G863" t="s">
        <v>16</v>
      </c>
      <c r="H863" t="s">
        <v>50</v>
      </c>
      <c r="I863">
        <v>3008033</v>
      </c>
      <c r="K863">
        <v>250854731</v>
      </c>
      <c r="L863" t="s">
        <v>3098</v>
      </c>
      <c r="M863" t="s">
        <v>3095</v>
      </c>
      <c r="N863" t="s">
        <v>3096</v>
      </c>
      <c r="O863" t="s">
        <v>467</v>
      </c>
    </row>
    <row r="864" spans="1:15" x14ac:dyDescent="0.25">
      <c r="A864" t="s">
        <v>3099</v>
      </c>
      <c r="B864" s="1" t="s">
        <v>10691</v>
      </c>
      <c r="C864" s="1">
        <v>16</v>
      </c>
      <c r="D864" s="1" t="s">
        <v>10696</v>
      </c>
      <c r="E864" s="1">
        <v>2</v>
      </c>
      <c r="F864" s="1">
        <v>0</v>
      </c>
      <c r="G864" t="s">
        <v>16</v>
      </c>
      <c r="H864" t="s">
        <v>17</v>
      </c>
      <c r="I864">
        <v>416032</v>
      </c>
      <c r="K864">
        <v>92351127</v>
      </c>
      <c r="L864" t="s">
        <v>3100</v>
      </c>
      <c r="M864" t="s">
        <v>3099</v>
      </c>
      <c r="N864" t="s">
        <v>3101</v>
      </c>
      <c r="O864" t="s">
        <v>3102</v>
      </c>
    </row>
    <row r="865" spans="1:15" x14ac:dyDescent="0.25">
      <c r="A865" t="s">
        <v>3103</v>
      </c>
      <c r="B865" s="1">
        <v>28</v>
      </c>
      <c r="C865" s="1" t="s">
        <v>10693</v>
      </c>
      <c r="D865" s="1" t="s">
        <v>10695</v>
      </c>
      <c r="E865" s="1">
        <v>1</v>
      </c>
      <c r="F865" s="1">
        <v>0</v>
      </c>
      <c r="G865" t="s">
        <v>16</v>
      </c>
      <c r="H865" t="s">
        <v>46</v>
      </c>
      <c r="I865">
        <v>2808011</v>
      </c>
      <c r="K865">
        <v>510743440</v>
      </c>
      <c r="L865" t="s">
        <v>3104</v>
      </c>
      <c r="M865" t="s">
        <v>3103</v>
      </c>
      <c r="N865" t="str">
        <f>"11-400"</f>
        <v>11-400</v>
      </c>
      <c r="O865" t="s">
        <v>3105</v>
      </c>
    </row>
    <row r="866" spans="1:15" x14ac:dyDescent="0.25">
      <c r="A866" t="s">
        <v>3103</v>
      </c>
      <c r="B866" s="1">
        <v>28</v>
      </c>
      <c r="C866" s="1" t="s">
        <v>10693</v>
      </c>
      <c r="D866" s="1" t="s">
        <v>10696</v>
      </c>
      <c r="E866" s="1">
        <v>2</v>
      </c>
      <c r="F866" s="1">
        <v>0</v>
      </c>
      <c r="G866" t="s">
        <v>16</v>
      </c>
      <c r="H866" t="s">
        <v>17</v>
      </c>
      <c r="I866">
        <v>2808032</v>
      </c>
      <c r="K866">
        <v>535534</v>
      </c>
      <c r="L866" t="s">
        <v>3106</v>
      </c>
      <c r="M866" t="s">
        <v>3103</v>
      </c>
      <c r="N866" t="str">
        <f>"11-400"</f>
        <v>11-400</v>
      </c>
      <c r="O866" t="s">
        <v>1490</v>
      </c>
    </row>
    <row r="867" spans="1:15" x14ac:dyDescent="0.25">
      <c r="A867" t="s">
        <v>3107</v>
      </c>
      <c r="B867" s="1">
        <v>28</v>
      </c>
      <c r="C867" s="1" t="s">
        <v>10693</v>
      </c>
      <c r="D867" s="1" t="s">
        <v>10694</v>
      </c>
      <c r="E867" s="1">
        <v>0</v>
      </c>
      <c r="F867" s="1">
        <v>1</v>
      </c>
      <c r="G867" t="s">
        <v>32</v>
      </c>
      <c r="I867">
        <v>2808000</v>
      </c>
      <c r="K867">
        <v>510742451</v>
      </c>
      <c r="M867" t="s">
        <v>3103</v>
      </c>
      <c r="N867" t="str">
        <f>"11-400"</f>
        <v>11-400</v>
      </c>
      <c r="O867" t="s">
        <v>2018</v>
      </c>
    </row>
    <row r="868" spans="1:15" x14ac:dyDescent="0.25">
      <c r="A868" t="s">
        <v>3108</v>
      </c>
      <c r="B868" s="1">
        <v>28</v>
      </c>
      <c r="C868" s="1" t="s">
        <v>10693</v>
      </c>
      <c r="D868" s="1" t="s">
        <v>10695</v>
      </c>
      <c r="E868" s="1" t="s">
        <v>219</v>
      </c>
      <c r="F868" s="1">
        <v>8</v>
      </c>
      <c r="G868" t="s">
        <v>220</v>
      </c>
      <c r="I868" t="s">
        <v>3109</v>
      </c>
      <c r="J868">
        <v>307</v>
      </c>
      <c r="K868">
        <v>281495966</v>
      </c>
      <c r="L868" t="s">
        <v>3110</v>
      </c>
      <c r="M868" t="s">
        <v>3111</v>
      </c>
      <c r="N868" t="str">
        <f>"11-400"</f>
        <v>11-400</v>
      </c>
      <c r="O868" t="s">
        <v>3112</v>
      </c>
    </row>
    <row r="869" spans="1:15" x14ac:dyDescent="0.25">
      <c r="A869" t="s">
        <v>3113</v>
      </c>
      <c r="B869" s="1">
        <v>12</v>
      </c>
      <c r="C869" s="1">
        <v>13</v>
      </c>
      <c r="D869" s="1" t="s">
        <v>10691</v>
      </c>
      <c r="E869" s="1">
        <v>3</v>
      </c>
      <c r="F869" s="1">
        <v>0</v>
      </c>
      <c r="G869" t="s">
        <v>16</v>
      </c>
      <c r="H869" t="s">
        <v>50</v>
      </c>
      <c r="I869">
        <v>1213043</v>
      </c>
      <c r="K869">
        <v>72181824</v>
      </c>
      <c r="L869" t="s">
        <v>3114</v>
      </c>
      <c r="M869" t="s">
        <v>3113</v>
      </c>
      <c r="N869" t="s">
        <v>3115</v>
      </c>
      <c r="O869" t="s">
        <v>3116</v>
      </c>
    </row>
    <row r="870" spans="1:15" x14ac:dyDescent="0.25">
      <c r="A870" t="s">
        <v>3117</v>
      </c>
      <c r="B870" s="1">
        <v>26</v>
      </c>
      <c r="C870" s="1">
        <v>61</v>
      </c>
      <c r="D870" s="1" t="s">
        <v>10694</v>
      </c>
      <c r="E870" s="1">
        <v>0</v>
      </c>
      <c r="F870" s="1">
        <v>2</v>
      </c>
      <c r="G870" t="s">
        <v>264</v>
      </c>
      <c r="I870">
        <v>2661000</v>
      </c>
      <c r="K870">
        <v>291009343</v>
      </c>
      <c r="L870" t="s">
        <v>3118</v>
      </c>
      <c r="M870" t="s">
        <v>3119</v>
      </c>
      <c r="N870" t="s">
        <v>3120</v>
      </c>
      <c r="O870" t="s">
        <v>333</v>
      </c>
    </row>
    <row r="871" spans="1:15" x14ac:dyDescent="0.25">
      <c r="A871" t="s">
        <v>3121</v>
      </c>
      <c r="B871" s="1">
        <v>26</v>
      </c>
      <c r="C871" s="1" t="s">
        <v>10691</v>
      </c>
      <c r="D871" s="1" t="s">
        <v>10694</v>
      </c>
      <c r="E871" s="1">
        <v>0</v>
      </c>
      <c r="F871" s="1">
        <v>1</v>
      </c>
      <c r="G871" t="s">
        <v>32</v>
      </c>
      <c r="I871">
        <v>2604000</v>
      </c>
      <c r="K871">
        <v>291009372</v>
      </c>
      <c r="L871" t="s">
        <v>3122</v>
      </c>
      <c r="M871" t="s">
        <v>3119</v>
      </c>
      <c r="N871" t="s">
        <v>3123</v>
      </c>
      <c r="O871" t="s">
        <v>3124</v>
      </c>
    </row>
    <row r="872" spans="1:15" x14ac:dyDescent="0.25">
      <c r="A872" t="s">
        <v>3125</v>
      </c>
      <c r="B872" s="1">
        <v>10</v>
      </c>
      <c r="C872" s="1" t="s">
        <v>10699</v>
      </c>
      <c r="D872" s="1" t="s">
        <v>10690</v>
      </c>
      <c r="E872" s="1">
        <v>2</v>
      </c>
      <c r="F872" s="1">
        <v>0</v>
      </c>
      <c r="G872" t="s">
        <v>16</v>
      </c>
      <c r="H872" t="s">
        <v>17</v>
      </c>
      <c r="I872">
        <v>1009022</v>
      </c>
      <c r="K872">
        <v>730934648</v>
      </c>
      <c r="L872" t="s">
        <v>3126</v>
      </c>
      <c r="M872" t="s">
        <v>3125</v>
      </c>
      <c r="N872" t="s">
        <v>3127</v>
      </c>
      <c r="O872" t="s">
        <v>3128</v>
      </c>
    </row>
    <row r="873" spans="1:15" x14ac:dyDescent="0.25">
      <c r="A873" t="s">
        <v>3129</v>
      </c>
      <c r="B873" s="1">
        <v>10</v>
      </c>
      <c r="C873" s="1" t="s">
        <v>10697</v>
      </c>
      <c r="D873" s="1" t="s">
        <v>10697</v>
      </c>
      <c r="E873" s="1">
        <v>2</v>
      </c>
      <c r="F873" s="1">
        <v>0</v>
      </c>
      <c r="G873" t="s">
        <v>16</v>
      </c>
      <c r="H873" t="s">
        <v>17</v>
      </c>
      <c r="I873">
        <v>1005052</v>
      </c>
      <c r="K873">
        <v>611015684</v>
      </c>
      <c r="L873" t="s">
        <v>3130</v>
      </c>
      <c r="M873" t="s">
        <v>3129</v>
      </c>
      <c r="N873" t="s">
        <v>3131</v>
      </c>
      <c r="O873" t="s">
        <v>3132</v>
      </c>
    </row>
    <row r="874" spans="1:15" x14ac:dyDescent="0.25">
      <c r="A874" t="s">
        <v>3133</v>
      </c>
      <c r="B874" s="1">
        <v>16</v>
      </c>
      <c r="C874" s="1" t="s">
        <v>10690</v>
      </c>
      <c r="D874" s="1" t="s">
        <v>10691</v>
      </c>
      <c r="E874" s="1">
        <v>3</v>
      </c>
      <c r="F874" s="1">
        <v>0</v>
      </c>
      <c r="G874" t="s">
        <v>16</v>
      </c>
      <c r="H874" t="s">
        <v>50</v>
      </c>
      <c r="I874">
        <v>1602043</v>
      </c>
      <c r="K874">
        <v>531412898</v>
      </c>
      <c r="L874" t="s">
        <v>3134</v>
      </c>
      <c r="M874" t="s">
        <v>3133</v>
      </c>
      <c r="N874" t="s">
        <v>3135</v>
      </c>
      <c r="O874" t="s">
        <v>2587</v>
      </c>
    </row>
    <row r="875" spans="1:15" x14ac:dyDescent="0.25">
      <c r="A875" t="s">
        <v>3136</v>
      </c>
      <c r="B875" s="1">
        <v>26</v>
      </c>
      <c r="C875" s="1" t="s">
        <v>10693</v>
      </c>
      <c r="D875" s="1" t="s">
        <v>10690</v>
      </c>
      <c r="E875" s="1">
        <v>2</v>
      </c>
      <c r="F875" s="1">
        <v>0</v>
      </c>
      <c r="G875" t="s">
        <v>16</v>
      </c>
      <c r="H875" t="s">
        <v>17</v>
      </c>
      <c r="I875">
        <v>2608022</v>
      </c>
      <c r="K875">
        <v>291010085</v>
      </c>
      <c r="L875" t="s">
        <v>3137</v>
      </c>
      <c r="M875" t="s">
        <v>3136</v>
      </c>
      <c r="N875" t="s">
        <v>3138</v>
      </c>
      <c r="O875" t="s">
        <v>3139</v>
      </c>
    </row>
    <row r="876" spans="1:15" x14ac:dyDescent="0.25">
      <c r="A876" t="s">
        <v>3140</v>
      </c>
      <c r="B876" s="1" t="s">
        <v>10691</v>
      </c>
      <c r="C876" s="1" t="s">
        <v>10691</v>
      </c>
      <c r="D876" s="1" t="s">
        <v>10696</v>
      </c>
      <c r="E876" s="1">
        <v>2</v>
      </c>
      <c r="F876" s="1">
        <v>0</v>
      </c>
      <c r="G876" t="s">
        <v>16</v>
      </c>
      <c r="H876" t="s">
        <v>17</v>
      </c>
      <c r="I876">
        <v>404032</v>
      </c>
      <c r="K876">
        <v>871118508</v>
      </c>
      <c r="L876" t="s">
        <v>3141</v>
      </c>
      <c r="M876" t="s">
        <v>3140</v>
      </c>
      <c r="N876" t="s">
        <v>3142</v>
      </c>
      <c r="O876" t="s">
        <v>3143</v>
      </c>
    </row>
    <row r="877" spans="1:15" x14ac:dyDescent="0.25">
      <c r="A877" t="s">
        <v>3144</v>
      </c>
      <c r="B877" s="1" t="s">
        <v>10691</v>
      </c>
      <c r="C877" s="1" t="s">
        <v>10693</v>
      </c>
      <c r="D877" s="1" t="s">
        <v>10697</v>
      </c>
      <c r="E877" s="1">
        <v>2</v>
      </c>
      <c r="F877" s="1">
        <v>0</v>
      </c>
      <c r="G877" t="s">
        <v>16</v>
      </c>
      <c r="H877" t="s">
        <v>17</v>
      </c>
      <c r="I877">
        <v>408052</v>
      </c>
      <c r="K877">
        <v>910866548</v>
      </c>
      <c r="L877" t="s">
        <v>3145</v>
      </c>
      <c r="M877" t="s">
        <v>3144</v>
      </c>
      <c r="N877" t="s">
        <v>3146</v>
      </c>
      <c r="O877" t="s">
        <v>3147</v>
      </c>
    </row>
    <row r="878" spans="1:15" x14ac:dyDescent="0.25">
      <c r="A878" t="s">
        <v>3148</v>
      </c>
      <c r="B878" s="1">
        <v>28</v>
      </c>
      <c r="C878" s="1" t="s">
        <v>10698</v>
      </c>
      <c r="D878" s="1" t="s">
        <v>10691</v>
      </c>
      <c r="E878" s="1">
        <v>3</v>
      </c>
      <c r="F878" s="1">
        <v>0</v>
      </c>
      <c r="G878" t="s">
        <v>16</v>
      </c>
      <c r="H878" t="s">
        <v>50</v>
      </c>
      <c r="I878">
        <v>2807043</v>
      </c>
      <c r="K878">
        <v>170748028</v>
      </c>
      <c r="L878" t="s">
        <v>3149</v>
      </c>
      <c r="M878" t="s">
        <v>3150</v>
      </c>
      <c r="N878" t="s">
        <v>3151</v>
      </c>
      <c r="O878" t="s">
        <v>3152</v>
      </c>
    </row>
    <row r="879" spans="1:15" x14ac:dyDescent="0.25">
      <c r="A879" t="s">
        <v>3153</v>
      </c>
      <c r="B879" s="1">
        <v>30</v>
      </c>
      <c r="C879" s="1" t="s">
        <v>10696</v>
      </c>
      <c r="D879" s="1" t="s">
        <v>10691</v>
      </c>
      <c r="E879" s="1">
        <v>2</v>
      </c>
      <c r="F879" s="1">
        <v>0</v>
      </c>
      <c r="G879" t="s">
        <v>16</v>
      </c>
      <c r="H879" t="s">
        <v>17</v>
      </c>
      <c r="I879">
        <v>3003042</v>
      </c>
      <c r="K879">
        <v>538484</v>
      </c>
      <c r="L879" t="s">
        <v>3154</v>
      </c>
      <c r="M879" t="s">
        <v>3153</v>
      </c>
      <c r="N879" t="s">
        <v>3155</v>
      </c>
      <c r="O879" t="s">
        <v>890</v>
      </c>
    </row>
    <row r="880" spans="1:15" x14ac:dyDescent="0.25">
      <c r="A880" t="s">
        <v>3156</v>
      </c>
      <c r="B880" s="1">
        <v>28</v>
      </c>
      <c r="C880" s="1" t="s">
        <v>10699</v>
      </c>
      <c r="D880" s="1" t="s">
        <v>10690</v>
      </c>
      <c r="E880" s="1">
        <v>2</v>
      </c>
      <c r="F880" s="1">
        <v>0</v>
      </c>
      <c r="G880" t="s">
        <v>16</v>
      </c>
      <c r="H880" t="s">
        <v>17</v>
      </c>
      <c r="I880">
        <v>2809022</v>
      </c>
      <c r="K880">
        <v>510742801</v>
      </c>
      <c r="L880" t="s">
        <v>3157</v>
      </c>
      <c r="M880" t="s">
        <v>3156</v>
      </c>
      <c r="N880" t="str">
        <f>"11-106"</f>
        <v>11-106</v>
      </c>
      <c r="O880" t="s">
        <v>3158</v>
      </c>
    </row>
    <row r="881" spans="1:15" x14ac:dyDescent="0.25">
      <c r="A881" t="s">
        <v>3159</v>
      </c>
      <c r="B881" s="1">
        <v>30</v>
      </c>
      <c r="C881" s="1">
        <v>10</v>
      </c>
      <c r="D881" s="1" t="s">
        <v>10691</v>
      </c>
      <c r="E881" s="1">
        <v>3</v>
      </c>
      <c r="F881" s="1">
        <v>0</v>
      </c>
      <c r="G881" t="s">
        <v>16</v>
      </c>
      <c r="H881" t="s">
        <v>50</v>
      </c>
      <c r="I881">
        <v>3010043</v>
      </c>
      <c r="K881">
        <v>529462</v>
      </c>
      <c r="L881" t="s">
        <v>3160</v>
      </c>
      <c r="M881" t="s">
        <v>3159</v>
      </c>
      <c r="N881" t="s">
        <v>3161</v>
      </c>
      <c r="O881" t="s">
        <v>3162</v>
      </c>
    </row>
    <row r="882" spans="1:15" x14ac:dyDescent="0.25">
      <c r="A882" t="s">
        <v>3163</v>
      </c>
      <c r="B882" s="1">
        <v>14</v>
      </c>
      <c r="C882" s="1">
        <v>34</v>
      </c>
      <c r="D882" s="1" t="s">
        <v>10698</v>
      </c>
      <c r="E882" s="1">
        <v>2</v>
      </c>
      <c r="F882" s="1">
        <v>0</v>
      </c>
      <c r="G882" t="s">
        <v>16</v>
      </c>
      <c r="H882" t="s">
        <v>17</v>
      </c>
      <c r="I882">
        <v>1434072</v>
      </c>
      <c r="K882">
        <v>550668150</v>
      </c>
      <c r="L882" t="s">
        <v>3164</v>
      </c>
      <c r="M882" t="s">
        <v>3163</v>
      </c>
      <c r="N882" t="str">
        <f>"05-205"</f>
        <v>05-205</v>
      </c>
      <c r="O882" t="s">
        <v>3165</v>
      </c>
    </row>
    <row r="883" spans="1:15" x14ac:dyDescent="0.25">
      <c r="A883" t="s">
        <v>3166</v>
      </c>
      <c r="B883" s="1">
        <v>20</v>
      </c>
      <c r="C883" s="1" t="s">
        <v>10697</v>
      </c>
      <c r="D883" s="1" t="s">
        <v>10698</v>
      </c>
      <c r="E883" s="1">
        <v>3</v>
      </c>
      <c r="F883" s="1">
        <v>0</v>
      </c>
      <c r="G883" t="s">
        <v>16</v>
      </c>
      <c r="H883" t="s">
        <v>50</v>
      </c>
      <c r="I883">
        <v>2005073</v>
      </c>
      <c r="K883">
        <v>50659071</v>
      </c>
      <c r="L883" t="s">
        <v>3167</v>
      </c>
      <c r="M883" t="s">
        <v>3166</v>
      </c>
      <c r="N883" t="s">
        <v>3168</v>
      </c>
      <c r="O883" t="s">
        <v>3169</v>
      </c>
    </row>
    <row r="884" spans="1:15" x14ac:dyDescent="0.25">
      <c r="A884" t="s">
        <v>3170</v>
      </c>
      <c r="B884" s="1">
        <v>30</v>
      </c>
      <c r="C884" s="1">
        <v>21</v>
      </c>
      <c r="D884" s="1" t="s">
        <v>10692</v>
      </c>
      <c r="E884" s="1">
        <v>2</v>
      </c>
      <c r="F884" s="1">
        <v>0</v>
      </c>
      <c r="G884" t="s">
        <v>16</v>
      </c>
      <c r="H884" t="s">
        <v>17</v>
      </c>
      <c r="I884">
        <v>3021062</v>
      </c>
      <c r="K884">
        <v>631258715</v>
      </c>
      <c r="L884" t="s">
        <v>3171</v>
      </c>
      <c r="M884" t="s">
        <v>3170</v>
      </c>
      <c r="N884" t="s">
        <v>3172</v>
      </c>
      <c r="O884" t="s">
        <v>3173</v>
      </c>
    </row>
    <row r="885" spans="1:15" x14ac:dyDescent="0.25">
      <c r="A885" t="s">
        <v>3174</v>
      </c>
      <c r="B885" s="1">
        <v>10</v>
      </c>
      <c r="C885" s="1" t="s">
        <v>10695</v>
      </c>
      <c r="D885" s="1" t="s">
        <v>10691</v>
      </c>
      <c r="E885" s="1">
        <v>2</v>
      </c>
      <c r="F885" s="1">
        <v>0</v>
      </c>
      <c r="G885" t="s">
        <v>16</v>
      </c>
      <c r="H885" t="s">
        <v>17</v>
      </c>
      <c r="I885">
        <v>1001042</v>
      </c>
      <c r="K885">
        <v>590647983</v>
      </c>
      <c r="L885" t="s">
        <v>3175</v>
      </c>
      <c r="M885" t="s">
        <v>3174</v>
      </c>
      <c r="N885" t="s">
        <v>3176</v>
      </c>
      <c r="O885" t="s">
        <v>3177</v>
      </c>
    </row>
    <row r="886" spans="1:15" x14ac:dyDescent="0.25">
      <c r="A886" t="s">
        <v>3178</v>
      </c>
      <c r="B886" s="1">
        <v>26</v>
      </c>
      <c r="C886" s="1" t="s">
        <v>10699</v>
      </c>
      <c r="D886" s="1" t="s">
        <v>10696</v>
      </c>
      <c r="E886" s="1">
        <v>3</v>
      </c>
      <c r="F886" s="1">
        <v>0</v>
      </c>
      <c r="G886" t="s">
        <v>16</v>
      </c>
      <c r="H886" t="s">
        <v>50</v>
      </c>
      <c r="I886">
        <v>2609033</v>
      </c>
      <c r="K886">
        <v>830409940</v>
      </c>
      <c r="L886" t="s">
        <v>3179</v>
      </c>
      <c r="M886" t="s">
        <v>3178</v>
      </c>
      <c r="N886" t="s">
        <v>3180</v>
      </c>
      <c r="O886" t="s">
        <v>3181</v>
      </c>
    </row>
    <row r="887" spans="1:15" x14ac:dyDescent="0.25">
      <c r="A887" t="s">
        <v>3182</v>
      </c>
      <c r="B887" s="1">
        <v>10</v>
      </c>
      <c r="C887" s="1">
        <v>14</v>
      </c>
      <c r="D887" s="1" t="s">
        <v>10698</v>
      </c>
      <c r="E887" s="1">
        <v>2</v>
      </c>
      <c r="F887" s="1">
        <v>0</v>
      </c>
      <c r="G887" t="s">
        <v>16</v>
      </c>
      <c r="H887" t="s">
        <v>17</v>
      </c>
      <c r="I887">
        <v>1014072</v>
      </c>
      <c r="K887">
        <v>730934499</v>
      </c>
      <c r="L887" t="s">
        <v>3183</v>
      </c>
      <c r="M887" t="s">
        <v>3182</v>
      </c>
      <c r="N887" t="s">
        <v>3184</v>
      </c>
      <c r="O887" t="s">
        <v>3185</v>
      </c>
    </row>
    <row r="888" spans="1:15" x14ac:dyDescent="0.25">
      <c r="A888" t="s">
        <v>3186</v>
      </c>
      <c r="B888" s="1">
        <v>16</v>
      </c>
      <c r="C888" s="1" t="s">
        <v>10691</v>
      </c>
      <c r="D888" s="1" t="s">
        <v>10690</v>
      </c>
      <c r="E888" s="1">
        <v>3</v>
      </c>
      <c r="F888" s="1">
        <v>0</v>
      </c>
      <c r="G888" t="s">
        <v>16</v>
      </c>
      <c r="H888" t="s">
        <v>50</v>
      </c>
      <c r="I888">
        <v>1604023</v>
      </c>
      <c r="K888">
        <v>531413001</v>
      </c>
      <c r="L888" t="s">
        <v>3187</v>
      </c>
      <c r="M888" t="s">
        <v>3186</v>
      </c>
      <c r="N888" t="s">
        <v>3188</v>
      </c>
      <c r="O888" t="s">
        <v>3189</v>
      </c>
    </row>
    <row r="889" spans="1:15" x14ac:dyDescent="0.25">
      <c r="A889" t="s">
        <v>3190</v>
      </c>
      <c r="B889" s="1">
        <v>16</v>
      </c>
      <c r="C889" s="1" t="s">
        <v>10691</v>
      </c>
      <c r="D889" s="1" t="s">
        <v>10694</v>
      </c>
      <c r="E889" s="1">
        <v>0</v>
      </c>
      <c r="F889" s="1">
        <v>1</v>
      </c>
      <c r="G889" t="s">
        <v>32</v>
      </c>
      <c r="I889">
        <v>1604000</v>
      </c>
      <c r="K889">
        <v>531412504</v>
      </c>
      <c r="M889" t="s">
        <v>3186</v>
      </c>
      <c r="N889" t="s">
        <v>3188</v>
      </c>
      <c r="O889" t="s">
        <v>3191</v>
      </c>
    </row>
    <row r="890" spans="1:15" x14ac:dyDescent="0.25">
      <c r="A890" t="s">
        <v>3192</v>
      </c>
      <c r="B890" s="1">
        <v>12</v>
      </c>
      <c r="C890" s="1">
        <v>12</v>
      </c>
      <c r="D890" s="1" t="s">
        <v>10691</v>
      </c>
      <c r="E890" s="1">
        <v>2</v>
      </c>
      <c r="F890" s="1">
        <v>0</v>
      </c>
      <c r="G890" t="s">
        <v>16</v>
      </c>
      <c r="H890" t="s">
        <v>17</v>
      </c>
      <c r="I890">
        <v>1212042</v>
      </c>
      <c r="K890">
        <v>276257972</v>
      </c>
      <c r="L890" t="s">
        <v>3193</v>
      </c>
      <c r="M890" t="s">
        <v>3192</v>
      </c>
      <c r="N890" t="s">
        <v>3194</v>
      </c>
      <c r="O890" t="s">
        <v>835</v>
      </c>
    </row>
    <row r="891" spans="1:15" x14ac:dyDescent="0.25">
      <c r="A891" t="s">
        <v>3195</v>
      </c>
      <c r="B891" s="1">
        <v>26</v>
      </c>
      <c r="C891" s="1">
        <v>13</v>
      </c>
      <c r="D891" s="1" t="s">
        <v>10695</v>
      </c>
      <c r="E891" s="1">
        <v>2</v>
      </c>
      <c r="F891" s="1">
        <v>0</v>
      </c>
      <c r="G891" t="s">
        <v>16</v>
      </c>
      <c r="H891" t="s">
        <v>17</v>
      </c>
      <c r="I891">
        <v>2613012</v>
      </c>
      <c r="K891">
        <v>590648050</v>
      </c>
      <c r="L891" t="s">
        <v>3196</v>
      </c>
      <c r="M891" t="s">
        <v>3195</v>
      </c>
      <c r="N891" t="s">
        <v>3197</v>
      </c>
      <c r="O891" t="s">
        <v>3198</v>
      </c>
    </row>
    <row r="892" spans="1:15" x14ac:dyDescent="0.25">
      <c r="A892" t="s">
        <v>3199</v>
      </c>
      <c r="B892" s="1">
        <v>10</v>
      </c>
      <c r="C892" s="1" t="s">
        <v>10695</v>
      </c>
      <c r="D892" s="1" t="s">
        <v>10697</v>
      </c>
      <c r="E892" s="1">
        <v>2</v>
      </c>
      <c r="F892" s="1">
        <v>0</v>
      </c>
      <c r="G892" t="s">
        <v>16</v>
      </c>
      <c r="H892" t="s">
        <v>17</v>
      </c>
      <c r="I892">
        <v>1001052</v>
      </c>
      <c r="K892">
        <v>590648043</v>
      </c>
      <c r="L892" t="s">
        <v>3200</v>
      </c>
      <c r="M892" t="s">
        <v>3199</v>
      </c>
      <c r="N892" t="s">
        <v>3201</v>
      </c>
      <c r="O892" t="s">
        <v>3202</v>
      </c>
    </row>
    <row r="893" spans="1:15" x14ac:dyDescent="0.25">
      <c r="A893" t="s">
        <v>3203</v>
      </c>
      <c r="B893" s="1">
        <v>20</v>
      </c>
      <c r="C893" s="1">
        <v>13</v>
      </c>
      <c r="D893" s="1" t="s">
        <v>10691</v>
      </c>
      <c r="E893" s="1">
        <v>2</v>
      </c>
      <c r="F893" s="1">
        <v>0</v>
      </c>
      <c r="G893" t="s">
        <v>16</v>
      </c>
      <c r="H893" t="s">
        <v>17</v>
      </c>
      <c r="I893">
        <v>2013042</v>
      </c>
      <c r="K893">
        <v>450670189</v>
      </c>
      <c r="L893" t="s">
        <v>3204</v>
      </c>
      <c r="M893" t="s">
        <v>3203</v>
      </c>
      <c r="N893" t="s">
        <v>3205</v>
      </c>
      <c r="O893" t="s">
        <v>3206</v>
      </c>
    </row>
    <row r="894" spans="1:15" x14ac:dyDescent="0.25">
      <c r="A894" t="s">
        <v>3207</v>
      </c>
      <c r="B894" s="1">
        <v>14</v>
      </c>
      <c r="C894" s="1">
        <v>23</v>
      </c>
      <c r="D894" s="1" t="s">
        <v>10696</v>
      </c>
      <c r="E894" s="1">
        <v>2</v>
      </c>
      <c r="F894" s="1">
        <v>0</v>
      </c>
      <c r="G894" t="s">
        <v>16</v>
      </c>
      <c r="H894" t="s">
        <v>17</v>
      </c>
      <c r="I894">
        <v>1423032</v>
      </c>
      <c r="K894">
        <v>670223801</v>
      </c>
      <c r="L894" t="s">
        <v>3208</v>
      </c>
      <c r="M894" t="s">
        <v>3207</v>
      </c>
      <c r="N894" t="s">
        <v>3209</v>
      </c>
      <c r="O894" t="s">
        <v>3210</v>
      </c>
    </row>
    <row r="895" spans="1:15" x14ac:dyDescent="0.25">
      <c r="A895" t="s">
        <v>3211</v>
      </c>
      <c r="B895" s="1">
        <v>12</v>
      </c>
      <c r="C895" s="1">
        <v>19</v>
      </c>
      <c r="D895" s="1" t="s">
        <v>10696</v>
      </c>
      <c r="E895" s="1">
        <v>2</v>
      </c>
      <c r="F895" s="1">
        <v>0</v>
      </c>
      <c r="G895" t="s">
        <v>16</v>
      </c>
      <c r="H895" t="s">
        <v>17</v>
      </c>
      <c r="I895">
        <v>1219032</v>
      </c>
      <c r="K895">
        <v>351555980</v>
      </c>
      <c r="L895" t="s">
        <v>3212</v>
      </c>
      <c r="M895" t="s">
        <v>3211</v>
      </c>
      <c r="N895" t="s">
        <v>3213</v>
      </c>
      <c r="O895" t="s">
        <v>3214</v>
      </c>
    </row>
    <row r="896" spans="1:15" x14ac:dyDescent="0.25">
      <c r="A896" t="s">
        <v>3215</v>
      </c>
      <c r="B896" s="1">
        <v>30</v>
      </c>
      <c r="C896" s="1" t="s">
        <v>10696</v>
      </c>
      <c r="D896" s="1" t="s">
        <v>10697</v>
      </c>
      <c r="E896" s="1">
        <v>3</v>
      </c>
      <c r="F896" s="1">
        <v>0</v>
      </c>
      <c r="G896" t="s">
        <v>16</v>
      </c>
      <c r="H896" t="s">
        <v>50</v>
      </c>
      <c r="I896">
        <v>3003053</v>
      </c>
      <c r="K896">
        <v>529427</v>
      </c>
      <c r="L896" t="s">
        <v>3216</v>
      </c>
      <c r="M896" t="s">
        <v>3215</v>
      </c>
      <c r="N896" t="s">
        <v>3217</v>
      </c>
      <c r="O896" t="s">
        <v>3218</v>
      </c>
    </row>
    <row r="897" spans="1:15" x14ac:dyDescent="0.25">
      <c r="A897" t="s">
        <v>3219</v>
      </c>
      <c r="B897" s="1">
        <v>24</v>
      </c>
      <c r="C897" s="1" t="s">
        <v>10692</v>
      </c>
      <c r="D897" s="1" t="s">
        <v>10695</v>
      </c>
      <c r="E897" s="1">
        <v>3</v>
      </c>
      <c r="F897" s="1">
        <v>0</v>
      </c>
      <c r="G897" t="s">
        <v>16</v>
      </c>
      <c r="H897" t="s">
        <v>50</v>
      </c>
      <c r="I897">
        <v>2406013</v>
      </c>
      <c r="K897">
        <v>151398273</v>
      </c>
      <c r="M897" t="s">
        <v>3219</v>
      </c>
      <c r="N897" t="s">
        <v>3220</v>
      </c>
      <c r="O897" t="s">
        <v>3221</v>
      </c>
    </row>
    <row r="898" spans="1:15" x14ac:dyDescent="0.25">
      <c r="A898" t="s">
        <v>3222</v>
      </c>
      <c r="B898" s="1">
        <v>24</v>
      </c>
      <c r="C898" s="1" t="s">
        <v>10692</v>
      </c>
      <c r="D898" s="1" t="s">
        <v>10694</v>
      </c>
      <c r="E898" s="1">
        <v>0</v>
      </c>
      <c r="F898" s="1">
        <v>1</v>
      </c>
      <c r="G898" t="s">
        <v>32</v>
      </c>
      <c r="I898">
        <v>2406000</v>
      </c>
      <c r="K898">
        <v>152180754</v>
      </c>
      <c r="M898" t="s">
        <v>3219</v>
      </c>
      <c r="N898" t="s">
        <v>3220</v>
      </c>
      <c r="O898" t="s">
        <v>3223</v>
      </c>
    </row>
    <row r="899" spans="1:15" x14ac:dyDescent="0.25">
      <c r="A899" t="s">
        <v>3224</v>
      </c>
      <c r="B899" s="1" t="s">
        <v>10692</v>
      </c>
      <c r="C899" s="1">
        <v>16</v>
      </c>
      <c r="D899" s="1" t="s">
        <v>10690</v>
      </c>
      <c r="E899" s="1">
        <v>2</v>
      </c>
      <c r="F899" s="1">
        <v>0</v>
      </c>
      <c r="G899" t="s">
        <v>16</v>
      </c>
      <c r="H899" t="s">
        <v>17</v>
      </c>
      <c r="I899">
        <v>616022</v>
      </c>
      <c r="K899">
        <v>711582240</v>
      </c>
      <c r="L899" t="s">
        <v>3225</v>
      </c>
      <c r="M899" t="s">
        <v>3224</v>
      </c>
      <c r="N899" t="str">
        <f>"08-550"</f>
        <v>08-550</v>
      </c>
      <c r="O899" t="s">
        <v>3226</v>
      </c>
    </row>
    <row r="900" spans="1:15" x14ac:dyDescent="0.25">
      <c r="A900" t="s">
        <v>3227</v>
      </c>
      <c r="B900" s="1" t="s">
        <v>10693</v>
      </c>
      <c r="C900" s="1" t="s">
        <v>10695</v>
      </c>
      <c r="D900" s="1" t="s">
        <v>10691</v>
      </c>
      <c r="E900" s="1">
        <v>2</v>
      </c>
      <c r="F900" s="1">
        <v>0</v>
      </c>
      <c r="G900" t="s">
        <v>16</v>
      </c>
      <c r="H900" t="s">
        <v>17</v>
      </c>
      <c r="I900">
        <v>801042</v>
      </c>
      <c r="K900">
        <v>210966912</v>
      </c>
      <c r="L900" t="s">
        <v>3231</v>
      </c>
      <c r="M900" t="s">
        <v>3227</v>
      </c>
      <c r="N900" t="s">
        <v>3232</v>
      </c>
      <c r="O900" t="s">
        <v>3233</v>
      </c>
    </row>
    <row r="901" spans="1:15" x14ac:dyDescent="0.25">
      <c r="A901" t="s">
        <v>3227</v>
      </c>
      <c r="B901" s="1">
        <v>30</v>
      </c>
      <c r="C901" s="1" t="s">
        <v>10699</v>
      </c>
      <c r="D901" s="1" t="s">
        <v>10692</v>
      </c>
      <c r="E901" s="1">
        <v>3</v>
      </c>
      <c r="F901" s="1">
        <v>0</v>
      </c>
      <c r="G901" t="s">
        <v>16</v>
      </c>
      <c r="H901" t="s">
        <v>50</v>
      </c>
      <c r="I901">
        <v>3009063</v>
      </c>
      <c r="K901">
        <v>530399</v>
      </c>
      <c r="L901" t="s">
        <v>3228</v>
      </c>
      <c r="M901" t="s">
        <v>3227</v>
      </c>
      <c r="N901" t="s">
        <v>3229</v>
      </c>
      <c r="O901" t="s">
        <v>3230</v>
      </c>
    </row>
    <row r="902" spans="1:15" x14ac:dyDescent="0.25">
      <c r="A902" t="s">
        <v>3234</v>
      </c>
      <c r="B902" s="1" t="s">
        <v>10690</v>
      </c>
      <c r="C902" s="1" t="s">
        <v>10693</v>
      </c>
      <c r="D902" s="1" t="s">
        <v>10694</v>
      </c>
      <c r="E902" s="1">
        <v>0</v>
      </c>
      <c r="F902" s="1">
        <v>1</v>
      </c>
      <c r="G902" t="s">
        <v>32</v>
      </c>
      <c r="I902">
        <v>208000</v>
      </c>
      <c r="K902">
        <v>890717898</v>
      </c>
      <c r="L902" t="s">
        <v>3235</v>
      </c>
      <c r="M902" t="s">
        <v>3236</v>
      </c>
      <c r="N902" t="s">
        <v>3237</v>
      </c>
      <c r="O902" t="s">
        <v>3238</v>
      </c>
    </row>
    <row r="903" spans="1:15" x14ac:dyDescent="0.25">
      <c r="A903" t="s">
        <v>3236</v>
      </c>
      <c r="B903" s="1" t="s">
        <v>10690</v>
      </c>
      <c r="C903" s="1" t="s">
        <v>10693</v>
      </c>
      <c r="D903" s="1" t="s">
        <v>10690</v>
      </c>
      <c r="E903" s="1">
        <v>1</v>
      </c>
      <c r="F903" s="1">
        <v>0</v>
      </c>
      <c r="G903" t="s">
        <v>16</v>
      </c>
      <c r="H903" t="s">
        <v>46</v>
      </c>
      <c r="I903">
        <v>208021</v>
      </c>
      <c r="K903">
        <v>890717912</v>
      </c>
      <c r="L903" t="s">
        <v>3239</v>
      </c>
      <c r="M903" t="s">
        <v>3236</v>
      </c>
      <c r="N903" t="s">
        <v>3237</v>
      </c>
      <c r="O903" t="s">
        <v>3240</v>
      </c>
    </row>
    <row r="904" spans="1:15" x14ac:dyDescent="0.25">
      <c r="A904" t="s">
        <v>3236</v>
      </c>
      <c r="B904" s="1" t="s">
        <v>10690</v>
      </c>
      <c r="C904" s="1" t="s">
        <v>10693</v>
      </c>
      <c r="D904" s="1" t="s">
        <v>10698</v>
      </c>
      <c r="E904" s="1">
        <v>2</v>
      </c>
      <c r="F904" s="1">
        <v>0</v>
      </c>
      <c r="G904" t="s">
        <v>16</v>
      </c>
      <c r="H904" t="s">
        <v>17</v>
      </c>
      <c r="I904">
        <v>208072</v>
      </c>
      <c r="K904">
        <v>890717964</v>
      </c>
      <c r="L904" t="s">
        <v>3241</v>
      </c>
      <c r="M904" t="s">
        <v>3236</v>
      </c>
      <c r="N904" t="s">
        <v>3237</v>
      </c>
      <c r="O904" t="s">
        <v>3242</v>
      </c>
    </row>
    <row r="905" spans="1:15" x14ac:dyDescent="0.25">
      <c r="A905" t="s">
        <v>3243</v>
      </c>
      <c r="B905" s="1">
        <v>24</v>
      </c>
      <c r="C905" s="1" t="s">
        <v>10691</v>
      </c>
      <c r="D905" s="1" t="s">
        <v>10697</v>
      </c>
      <c r="E905" s="1">
        <v>2</v>
      </c>
      <c r="F905" s="1">
        <v>0</v>
      </c>
      <c r="G905" t="s">
        <v>16</v>
      </c>
      <c r="H905" t="s">
        <v>17</v>
      </c>
      <c r="I905">
        <v>2404052</v>
      </c>
      <c r="K905">
        <v>151397983</v>
      </c>
      <c r="M905" t="s">
        <v>3243</v>
      </c>
      <c r="N905" t="s">
        <v>3244</v>
      </c>
      <c r="O905" t="s">
        <v>3245</v>
      </c>
    </row>
    <row r="906" spans="1:15" x14ac:dyDescent="0.25">
      <c r="A906" t="s">
        <v>3246</v>
      </c>
      <c r="B906" s="1">
        <v>24</v>
      </c>
      <c r="C906" s="1" t="s">
        <v>10697</v>
      </c>
      <c r="D906" s="1" t="s">
        <v>10695</v>
      </c>
      <c r="E906" s="1">
        <v>1</v>
      </c>
      <c r="F906" s="1">
        <v>0</v>
      </c>
      <c r="G906" t="s">
        <v>16</v>
      </c>
      <c r="H906" t="s">
        <v>46</v>
      </c>
      <c r="I906">
        <v>2405011</v>
      </c>
      <c r="K906">
        <v>276257587</v>
      </c>
      <c r="L906" t="s">
        <v>3247</v>
      </c>
      <c r="M906" t="s">
        <v>3246</v>
      </c>
      <c r="N906" t="s">
        <v>3248</v>
      </c>
      <c r="O906" t="s">
        <v>3249</v>
      </c>
    </row>
    <row r="907" spans="1:15" x14ac:dyDescent="0.25">
      <c r="A907" t="s">
        <v>3250</v>
      </c>
      <c r="B907" s="1">
        <v>20</v>
      </c>
      <c r="C907" s="1" t="s">
        <v>10693</v>
      </c>
      <c r="D907" s="1" t="s">
        <v>10691</v>
      </c>
      <c r="E907" s="1">
        <v>3</v>
      </c>
      <c r="F907" s="1">
        <v>0</v>
      </c>
      <c r="G907" t="s">
        <v>16</v>
      </c>
      <c r="H907" t="s">
        <v>50</v>
      </c>
      <c r="I907">
        <v>2008043</v>
      </c>
      <c r="K907">
        <v>50659088</v>
      </c>
      <c r="L907" t="s">
        <v>3251</v>
      </c>
      <c r="M907" t="s">
        <v>3250</v>
      </c>
      <c r="N907" t="s">
        <v>3252</v>
      </c>
      <c r="O907" t="s">
        <v>3253</v>
      </c>
    </row>
    <row r="908" spans="1:15" x14ac:dyDescent="0.25">
      <c r="A908" t="s">
        <v>3254</v>
      </c>
      <c r="B908" s="1">
        <v>10</v>
      </c>
      <c r="C908" s="1">
        <v>12</v>
      </c>
      <c r="D908" s="1" t="s">
        <v>10692</v>
      </c>
      <c r="E908" s="1">
        <v>2</v>
      </c>
      <c r="F908" s="1">
        <v>0</v>
      </c>
      <c r="G908" t="s">
        <v>16</v>
      </c>
      <c r="H908" t="s">
        <v>17</v>
      </c>
      <c r="I908">
        <v>1012062</v>
      </c>
      <c r="K908">
        <v>590648037</v>
      </c>
      <c r="L908" t="s">
        <v>3255</v>
      </c>
      <c r="M908" t="s">
        <v>3254</v>
      </c>
      <c r="N908" t="s">
        <v>3256</v>
      </c>
      <c r="O908" t="s">
        <v>3257</v>
      </c>
    </row>
    <row r="909" spans="1:15" x14ac:dyDescent="0.25">
      <c r="A909" t="s">
        <v>3258</v>
      </c>
      <c r="B909" s="1" t="s">
        <v>10690</v>
      </c>
      <c r="C909" s="1">
        <v>23</v>
      </c>
      <c r="D909" s="1" t="s">
        <v>10697</v>
      </c>
      <c r="E909" s="1">
        <v>2</v>
      </c>
      <c r="F909" s="1">
        <v>0</v>
      </c>
      <c r="G909" t="s">
        <v>16</v>
      </c>
      <c r="H909" t="s">
        <v>17</v>
      </c>
      <c r="I909">
        <v>223052</v>
      </c>
      <c r="K909">
        <v>931935075</v>
      </c>
      <c r="L909" t="s">
        <v>3259</v>
      </c>
      <c r="M909" t="s">
        <v>3258</v>
      </c>
      <c r="N909" t="s">
        <v>3260</v>
      </c>
      <c r="O909" t="s">
        <v>3261</v>
      </c>
    </row>
    <row r="910" spans="1:15" x14ac:dyDescent="0.25">
      <c r="A910" t="s">
        <v>3262</v>
      </c>
      <c r="B910" s="1">
        <v>24</v>
      </c>
      <c r="C910" s="1">
        <v>10</v>
      </c>
      <c r="D910" s="1" t="s">
        <v>10690</v>
      </c>
      <c r="E910" s="1">
        <v>2</v>
      </c>
      <c r="F910" s="1">
        <v>0</v>
      </c>
      <c r="G910" t="s">
        <v>16</v>
      </c>
      <c r="H910" t="s">
        <v>17</v>
      </c>
      <c r="I910">
        <v>2410022</v>
      </c>
      <c r="K910">
        <v>276257707</v>
      </c>
      <c r="L910" t="s">
        <v>3263</v>
      </c>
      <c r="M910" t="s">
        <v>3262</v>
      </c>
      <c r="N910" t="s">
        <v>3264</v>
      </c>
      <c r="O910" t="s">
        <v>3265</v>
      </c>
    </row>
    <row r="911" spans="1:15" x14ac:dyDescent="0.25">
      <c r="A911" t="s">
        <v>3266</v>
      </c>
      <c r="B911" s="1">
        <v>30</v>
      </c>
      <c r="C911" s="1">
        <v>18</v>
      </c>
      <c r="D911" s="1" t="s">
        <v>10691</v>
      </c>
      <c r="E911" s="1">
        <v>2</v>
      </c>
      <c r="F911" s="1">
        <v>0</v>
      </c>
      <c r="G911" t="s">
        <v>16</v>
      </c>
      <c r="H911" t="s">
        <v>17</v>
      </c>
      <c r="I911">
        <v>3018042</v>
      </c>
      <c r="K911">
        <v>250855386</v>
      </c>
      <c r="M911" t="s">
        <v>3266</v>
      </c>
      <c r="N911" t="s">
        <v>3267</v>
      </c>
      <c r="O911" t="s">
        <v>3268</v>
      </c>
    </row>
    <row r="912" spans="1:15" x14ac:dyDescent="0.25">
      <c r="A912" t="s">
        <v>3269</v>
      </c>
      <c r="B912" s="1">
        <v>32</v>
      </c>
      <c r="C912" s="1">
        <v>14</v>
      </c>
      <c r="D912" s="1" t="s">
        <v>10692</v>
      </c>
      <c r="E912" s="1">
        <v>2</v>
      </c>
      <c r="F912" s="1">
        <v>0</v>
      </c>
      <c r="G912" t="s">
        <v>16</v>
      </c>
      <c r="H912" t="s">
        <v>17</v>
      </c>
      <c r="I912">
        <v>3214062</v>
      </c>
      <c r="K912">
        <v>811685639</v>
      </c>
      <c r="L912" t="s">
        <v>3270</v>
      </c>
      <c r="M912" t="s">
        <v>3269</v>
      </c>
      <c r="N912" t="s">
        <v>3271</v>
      </c>
      <c r="O912" t="s">
        <v>1645</v>
      </c>
    </row>
    <row r="913" spans="1:15" x14ac:dyDescent="0.25">
      <c r="A913" t="s">
        <v>3272</v>
      </c>
      <c r="B913" s="1">
        <v>30</v>
      </c>
      <c r="C913" s="1">
        <v>12</v>
      </c>
      <c r="D913" s="1" t="s">
        <v>10690</v>
      </c>
      <c r="E913" s="1">
        <v>3</v>
      </c>
      <c r="F913" s="1">
        <v>0</v>
      </c>
      <c r="G913" t="s">
        <v>16</v>
      </c>
      <c r="H913" t="s">
        <v>50</v>
      </c>
      <c r="I913">
        <v>3012023</v>
      </c>
      <c r="K913">
        <v>411050540</v>
      </c>
      <c r="L913" t="s">
        <v>3273</v>
      </c>
      <c r="M913" t="s">
        <v>3272</v>
      </c>
      <c r="N913" t="s">
        <v>3274</v>
      </c>
      <c r="O913" t="s">
        <v>3275</v>
      </c>
    </row>
    <row r="914" spans="1:15" x14ac:dyDescent="0.25">
      <c r="A914" t="s">
        <v>3276</v>
      </c>
      <c r="B914" s="1">
        <v>20</v>
      </c>
      <c r="C914" s="1">
        <v>13</v>
      </c>
      <c r="D914" s="1" t="s">
        <v>10697</v>
      </c>
      <c r="E914" s="1">
        <v>2</v>
      </c>
      <c r="F914" s="1">
        <v>0</v>
      </c>
      <c r="G914" t="s">
        <v>16</v>
      </c>
      <c r="H914" t="s">
        <v>17</v>
      </c>
      <c r="I914">
        <v>2013052</v>
      </c>
      <c r="K914">
        <v>450670195</v>
      </c>
      <c r="L914" t="s">
        <v>3277</v>
      </c>
      <c r="M914" t="s">
        <v>3278</v>
      </c>
      <c r="N914" t="s">
        <v>3279</v>
      </c>
      <c r="O914" t="s">
        <v>3102</v>
      </c>
    </row>
    <row r="915" spans="1:15" x14ac:dyDescent="0.25">
      <c r="A915" t="s">
        <v>3280</v>
      </c>
      <c r="B915" s="1">
        <v>22</v>
      </c>
      <c r="C915" s="1">
        <v>12</v>
      </c>
      <c r="D915" s="1" t="s">
        <v>10692</v>
      </c>
      <c r="E915" s="1">
        <v>2</v>
      </c>
      <c r="F915" s="1">
        <v>0</v>
      </c>
      <c r="G915" t="s">
        <v>16</v>
      </c>
      <c r="H915" t="s">
        <v>17</v>
      </c>
      <c r="I915">
        <v>2212062</v>
      </c>
      <c r="K915">
        <v>545484</v>
      </c>
      <c r="L915" t="s">
        <v>3281</v>
      </c>
      <c r="M915" t="s">
        <v>3280</v>
      </c>
      <c r="N915" t="s">
        <v>3282</v>
      </c>
      <c r="O915" t="s">
        <v>779</v>
      </c>
    </row>
    <row r="916" spans="1:15" x14ac:dyDescent="0.25">
      <c r="A916" t="s">
        <v>3283</v>
      </c>
      <c r="B916" s="1">
        <v>14</v>
      </c>
      <c r="C916" s="1">
        <v>34</v>
      </c>
      <c r="D916" s="1" t="s">
        <v>10695</v>
      </c>
      <c r="E916" s="1">
        <v>1</v>
      </c>
      <c r="F916" s="1">
        <v>0</v>
      </c>
      <c r="G916" t="s">
        <v>16</v>
      </c>
      <c r="H916" t="s">
        <v>46</v>
      </c>
      <c r="I916">
        <v>1434011</v>
      </c>
      <c r="K916">
        <v>13269663</v>
      </c>
      <c r="L916" t="s">
        <v>3284</v>
      </c>
      <c r="M916" t="s">
        <v>3283</v>
      </c>
      <c r="N916" t="str">
        <f>"05-230"</f>
        <v>05-230</v>
      </c>
      <c r="O916" t="s">
        <v>3285</v>
      </c>
    </row>
    <row r="917" spans="1:15" x14ac:dyDescent="0.25">
      <c r="A917" t="s">
        <v>3286</v>
      </c>
      <c r="B917" s="1">
        <v>24</v>
      </c>
      <c r="C917" s="1" t="s">
        <v>10698</v>
      </c>
      <c r="D917" s="1" t="s">
        <v>10697</v>
      </c>
      <c r="E917" s="1">
        <v>2</v>
      </c>
      <c r="F917" s="1">
        <v>0</v>
      </c>
      <c r="G917" t="s">
        <v>16</v>
      </c>
      <c r="H917" t="s">
        <v>17</v>
      </c>
      <c r="I917">
        <v>2407052</v>
      </c>
      <c r="K917">
        <v>151398445</v>
      </c>
      <c r="L917" t="s">
        <v>3287</v>
      </c>
      <c r="M917" t="s">
        <v>3286</v>
      </c>
      <c r="N917" t="s">
        <v>3288</v>
      </c>
      <c r="O917" t="s">
        <v>3289</v>
      </c>
    </row>
    <row r="918" spans="1:15" x14ac:dyDescent="0.25">
      <c r="A918" t="s">
        <v>3290</v>
      </c>
      <c r="B918" s="1">
        <v>10</v>
      </c>
      <c r="C918" s="1" t="s">
        <v>10697</v>
      </c>
      <c r="D918" s="1" t="s">
        <v>10692</v>
      </c>
      <c r="E918" s="1">
        <v>2</v>
      </c>
      <c r="F918" s="1">
        <v>0</v>
      </c>
      <c r="G918" t="s">
        <v>16</v>
      </c>
      <c r="H918" t="s">
        <v>17</v>
      </c>
      <c r="I918">
        <v>1005062</v>
      </c>
      <c r="K918">
        <v>750148288</v>
      </c>
      <c r="L918" t="s">
        <v>3291</v>
      </c>
      <c r="M918" t="s">
        <v>3290</v>
      </c>
      <c r="N918" t="s">
        <v>3292</v>
      </c>
      <c r="O918" t="s">
        <v>3293</v>
      </c>
    </row>
    <row r="919" spans="1:15" x14ac:dyDescent="0.25">
      <c r="A919" t="s">
        <v>3294</v>
      </c>
      <c r="B919" s="1" t="s">
        <v>10692</v>
      </c>
      <c r="C919" s="1" t="s">
        <v>10693</v>
      </c>
      <c r="D919" s="1" t="s">
        <v>10692</v>
      </c>
      <c r="E919" s="1">
        <v>3</v>
      </c>
      <c r="F919" s="1">
        <v>0</v>
      </c>
      <c r="G919" t="s">
        <v>16</v>
      </c>
      <c r="H919" t="s">
        <v>50</v>
      </c>
      <c r="I919">
        <v>608063</v>
      </c>
      <c r="K919">
        <v>431020061</v>
      </c>
      <c r="L919" t="s">
        <v>3295</v>
      </c>
      <c r="M919" t="s">
        <v>3294</v>
      </c>
      <c r="N919" t="s">
        <v>3296</v>
      </c>
      <c r="O919" t="s">
        <v>3297</v>
      </c>
    </row>
    <row r="920" spans="1:15" x14ac:dyDescent="0.25">
      <c r="A920" t="s">
        <v>3298</v>
      </c>
      <c r="B920" s="1">
        <v>12</v>
      </c>
      <c r="C920" s="1" t="s">
        <v>10692</v>
      </c>
      <c r="D920" s="1" t="s">
        <v>10697</v>
      </c>
      <c r="E920" s="1">
        <v>2</v>
      </c>
      <c r="F920" s="1">
        <v>0</v>
      </c>
      <c r="G920" t="s">
        <v>16</v>
      </c>
      <c r="H920" t="s">
        <v>17</v>
      </c>
      <c r="I920">
        <v>1206052</v>
      </c>
      <c r="K920">
        <v>351555766</v>
      </c>
      <c r="L920" t="s">
        <v>3299</v>
      </c>
      <c r="M920" t="s">
        <v>3300</v>
      </c>
      <c r="N920" t="s">
        <v>3301</v>
      </c>
      <c r="O920" t="s">
        <v>3302</v>
      </c>
    </row>
    <row r="921" spans="1:15" x14ac:dyDescent="0.25">
      <c r="A921" t="s">
        <v>3303</v>
      </c>
      <c r="B921" s="1">
        <v>22</v>
      </c>
      <c r="C921" s="1" t="s">
        <v>10696</v>
      </c>
      <c r="D921" s="1" t="s">
        <v>10697</v>
      </c>
      <c r="E921" s="1">
        <v>2</v>
      </c>
      <c r="F921" s="1">
        <v>0</v>
      </c>
      <c r="G921" t="s">
        <v>16</v>
      </c>
      <c r="H921" t="s">
        <v>17</v>
      </c>
      <c r="I921">
        <v>2203052</v>
      </c>
      <c r="K921">
        <v>770979677</v>
      </c>
      <c r="L921" t="s">
        <v>3304</v>
      </c>
      <c r="M921" t="s">
        <v>3303</v>
      </c>
      <c r="N921" t="s">
        <v>3305</v>
      </c>
      <c r="O921" t="s">
        <v>3306</v>
      </c>
    </row>
    <row r="922" spans="1:15" x14ac:dyDescent="0.25">
      <c r="A922" t="s">
        <v>3307</v>
      </c>
      <c r="B922" s="1" t="s">
        <v>10692</v>
      </c>
      <c r="C922" s="1" t="s">
        <v>10695</v>
      </c>
      <c r="D922" s="1" t="s">
        <v>10692</v>
      </c>
      <c r="E922" s="1">
        <v>2</v>
      </c>
      <c r="F922" s="1">
        <v>0</v>
      </c>
      <c r="G922" t="s">
        <v>16</v>
      </c>
      <c r="H922" t="s">
        <v>17</v>
      </c>
      <c r="I922">
        <v>601062</v>
      </c>
      <c r="K922">
        <v>30237569</v>
      </c>
      <c r="L922" t="s">
        <v>3308</v>
      </c>
      <c r="M922" t="s">
        <v>3307</v>
      </c>
      <c r="N922" t="s">
        <v>3309</v>
      </c>
      <c r="O922" t="s">
        <v>3310</v>
      </c>
    </row>
    <row r="923" spans="1:15" x14ac:dyDescent="0.25">
      <c r="A923" t="s">
        <v>3311</v>
      </c>
      <c r="B923" s="1">
        <v>10</v>
      </c>
      <c r="C923" s="1">
        <v>12</v>
      </c>
      <c r="D923" s="1" t="s">
        <v>10698</v>
      </c>
      <c r="E923" s="1">
        <v>2</v>
      </c>
      <c r="F923" s="1">
        <v>0</v>
      </c>
      <c r="G923" t="s">
        <v>16</v>
      </c>
      <c r="H923" t="s">
        <v>17</v>
      </c>
      <c r="I923">
        <v>1012072</v>
      </c>
      <c r="K923">
        <v>590648020</v>
      </c>
      <c r="L923" t="s">
        <v>3312</v>
      </c>
      <c r="M923" t="s">
        <v>3311</v>
      </c>
      <c r="N923" t="s">
        <v>3313</v>
      </c>
      <c r="O923" t="s">
        <v>3314</v>
      </c>
    </row>
    <row r="924" spans="1:15" x14ac:dyDescent="0.25">
      <c r="A924" t="s">
        <v>3315</v>
      </c>
      <c r="B924" s="1">
        <v>22</v>
      </c>
      <c r="C924" s="1" t="s">
        <v>10691</v>
      </c>
      <c r="D924" s="1" t="s">
        <v>10696</v>
      </c>
      <c r="E924" s="1">
        <v>2</v>
      </c>
      <c r="F924" s="1">
        <v>0</v>
      </c>
      <c r="G924" t="s">
        <v>16</v>
      </c>
      <c r="H924" t="s">
        <v>17</v>
      </c>
      <c r="I924">
        <v>2204032</v>
      </c>
      <c r="K924">
        <v>191674983</v>
      </c>
      <c r="L924" t="s">
        <v>3316</v>
      </c>
      <c r="M924" t="s">
        <v>3315</v>
      </c>
      <c r="N924" t="s">
        <v>3317</v>
      </c>
      <c r="O924" t="s">
        <v>3318</v>
      </c>
    </row>
    <row r="925" spans="1:15" x14ac:dyDescent="0.25">
      <c r="A925" t="s">
        <v>3319</v>
      </c>
      <c r="B925" s="1">
        <v>18</v>
      </c>
      <c r="C925" s="1" t="s">
        <v>10692</v>
      </c>
      <c r="D925" s="1" t="s">
        <v>10690</v>
      </c>
      <c r="E925" s="1">
        <v>3</v>
      </c>
      <c r="F925" s="1">
        <v>0</v>
      </c>
      <c r="G925" t="s">
        <v>16</v>
      </c>
      <c r="H925" t="s">
        <v>50</v>
      </c>
      <c r="I925">
        <v>1806023</v>
      </c>
      <c r="K925">
        <v>690581666</v>
      </c>
      <c r="M925" t="s">
        <v>3319</v>
      </c>
      <c r="N925" t="s">
        <v>3320</v>
      </c>
      <c r="O925" t="s">
        <v>3321</v>
      </c>
    </row>
    <row r="926" spans="1:15" x14ac:dyDescent="0.25">
      <c r="A926" t="s">
        <v>3322</v>
      </c>
      <c r="B926" s="1">
        <v>18</v>
      </c>
      <c r="C926" s="1" t="s">
        <v>10692</v>
      </c>
      <c r="D926" s="1" t="s">
        <v>10694</v>
      </c>
      <c r="E926" s="1">
        <v>0</v>
      </c>
      <c r="F926" s="1">
        <v>1</v>
      </c>
      <c r="G926" t="s">
        <v>32</v>
      </c>
      <c r="I926">
        <v>1806000</v>
      </c>
      <c r="K926">
        <v>690581382</v>
      </c>
      <c r="L926" t="s">
        <v>3323</v>
      </c>
      <c r="M926" t="s">
        <v>3319</v>
      </c>
      <c r="N926" t="s">
        <v>3320</v>
      </c>
      <c r="O926" t="s">
        <v>2065</v>
      </c>
    </row>
    <row r="927" spans="1:15" x14ac:dyDescent="0.25">
      <c r="A927" t="s">
        <v>3324</v>
      </c>
      <c r="B927" s="1">
        <v>20</v>
      </c>
      <c r="C927" s="1" t="s">
        <v>10692</v>
      </c>
      <c r="D927" s="1" t="s">
        <v>10694</v>
      </c>
      <c r="E927" s="1">
        <v>0</v>
      </c>
      <c r="F927" s="1">
        <v>1</v>
      </c>
      <c r="G927" t="s">
        <v>32</v>
      </c>
      <c r="I927">
        <v>2006000</v>
      </c>
      <c r="K927">
        <v>450669810</v>
      </c>
      <c r="L927" t="s">
        <v>3325</v>
      </c>
      <c r="M927" t="s">
        <v>3326</v>
      </c>
      <c r="N927" t="s">
        <v>3327</v>
      </c>
      <c r="O927" t="s">
        <v>3328</v>
      </c>
    </row>
    <row r="928" spans="1:15" x14ac:dyDescent="0.25">
      <c r="A928" t="s">
        <v>3326</v>
      </c>
      <c r="B928" s="1">
        <v>20</v>
      </c>
      <c r="C928" s="1" t="s">
        <v>10692</v>
      </c>
      <c r="D928" s="1" t="s">
        <v>10695</v>
      </c>
      <c r="E928" s="1">
        <v>1</v>
      </c>
      <c r="F928" s="1">
        <v>0</v>
      </c>
      <c r="G928" t="s">
        <v>16</v>
      </c>
      <c r="H928" t="s">
        <v>46</v>
      </c>
      <c r="I928">
        <v>2006011</v>
      </c>
      <c r="K928">
        <v>450669849</v>
      </c>
      <c r="L928" t="s">
        <v>3329</v>
      </c>
      <c r="M928" t="s">
        <v>3326</v>
      </c>
      <c r="N928" t="s">
        <v>3327</v>
      </c>
      <c r="O928" t="s">
        <v>3330</v>
      </c>
    </row>
    <row r="929" spans="1:15" x14ac:dyDescent="0.25">
      <c r="A929" t="s">
        <v>3326</v>
      </c>
      <c r="B929" s="1">
        <v>20</v>
      </c>
      <c r="C929" s="1" t="s">
        <v>10692</v>
      </c>
      <c r="D929" s="1" t="s">
        <v>10696</v>
      </c>
      <c r="E929" s="1">
        <v>2</v>
      </c>
      <c r="F929" s="1">
        <v>0</v>
      </c>
      <c r="G929" t="s">
        <v>16</v>
      </c>
      <c r="H929" t="s">
        <v>17</v>
      </c>
      <c r="I929">
        <v>2006032</v>
      </c>
      <c r="K929">
        <v>450669861</v>
      </c>
      <c r="L929" t="s">
        <v>3331</v>
      </c>
      <c r="M929" t="s">
        <v>3326</v>
      </c>
      <c r="N929" t="s">
        <v>3327</v>
      </c>
      <c r="O929" t="s">
        <v>3332</v>
      </c>
    </row>
    <row r="930" spans="1:15" x14ac:dyDescent="0.25">
      <c r="A930" t="s">
        <v>3326</v>
      </c>
      <c r="B930" s="1">
        <v>28</v>
      </c>
      <c r="C930" s="1">
        <v>14</v>
      </c>
      <c r="D930" s="1" t="s">
        <v>10693</v>
      </c>
      <c r="E930" s="1">
        <v>2</v>
      </c>
      <c r="F930" s="1">
        <v>0</v>
      </c>
      <c r="G930" t="s">
        <v>16</v>
      </c>
      <c r="H930" t="s">
        <v>17</v>
      </c>
      <c r="I930">
        <v>2814082</v>
      </c>
      <c r="K930">
        <v>540877</v>
      </c>
      <c r="L930" t="s">
        <v>3333</v>
      </c>
      <c r="M930" t="s">
        <v>3326</v>
      </c>
      <c r="N930" t="str">
        <f>"11-311"</f>
        <v>11-311</v>
      </c>
      <c r="O930" t="s">
        <v>3334</v>
      </c>
    </row>
    <row r="931" spans="1:15" x14ac:dyDescent="0.25">
      <c r="A931" t="s">
        <v>3335</v>
      </c>
      <c r="B931" s="1">
        <v>16</v>
      </c>
      <c r="C931" s="1">
        <v>11</v>
      </c>
      <c r="D931" s="1" t="s">
        <v>10696</v>
      </c>
      <c r="E931" s="1">
        <v>3</v>
      </c>
      <c r="F931" s="1">
        <v>0</v>
      </c>
      <c r="G931" t="s">
        <v>16</v>
      </c>
      <c r="H931" t="s">
        <v>50</v>
      </c>
      <c r="I931">
        <v>1611033</v>
      </c>
      <c r="K931">
        <v>531413254</v>
      </c>
      <c r="L931" t="s">
        <v>3336</v>
      </c>
      <c r="M931" t="s">
        <v>3335</v>
      </c>
      <c r="N931" t="s">
        <v>3337</v>
      </c>
      <c r="O931" t="s">
        <v>3338</v>
      </c>
    </row>
    <row r="932" spans="1:15" x14ac:dyDescent="0.25">
      <c r="A932" t="s">
        <v>3339</v>
      </c>
      <c r="B932" s="1">
        <v>30</v>
      </c>
      <c r="C932" s="1" t="s">
        <v>10699</v>
      </c>
      <c r="D932" s="1" t="s">
        <v>10694</v>
      </c>
      <c r="E932" s="1">
        <v>0</v>
      </c>
      <c r="F932" s="1">
        <v>1</v>
      </c>
      <c r="G932" t="s">
        <v>32</v>
      </c>
      <c r="I932">
        <v>3009000</v>
      </c>
      <c r="K932">
        <v>311620839</v>
      </c>
      <c r="L932" t="s">
        <v>3340</v>
      </c>
      <c r="M932" t="s">
        <v>3341</v>
      </c>
      <c r="N932" t="s">
        <v>3342</v>
      </c>
      <c r="O932" t="s">
        <v>3343</v>
      </c>
    </row>
    <row r="933" spans="1:15" x14ac:dyDescent="0.25">
      <c r="A933" t="s">
        <v>3344</v>
      </c>
      <c r="B933" s="1" t="s">
        <v>10693</v>
      </c>
      <c r="C933" s="1" t="s">
        <v>10691</v>
      </c>
      <c r="D933" s="1" t="s">
        <v>10696</v>
      </c>
      <c r="E933" s="1">
        <v>2</v>
      </c>
      <c r="F933" s="1">
        <v>0</v>
      </c>
      <c r="G933" t="s">
        <v>16</v>
      </c>
      <c r="H933" t="s">
        <v>17</v>
      </c>
      <c r="I933">
        <v>804032</v>
      </c>
      <c r="K933">
        <v>970770310</v>
      </c>
      <c r="L933" t="s">
        <v>3345</v>
      </c>
      <c r="M933" t="s">
        <v>3344</v>
      </c>
      <c r="N933" t="s">
        <v>3346</v>
      </c>
      <c r="O933" t="s">
        <v>3347</v>
      </c>
    </row>
    <row r="934" spans="1:15" x14ac:dyDescent="0.25">
      <c r="A934" t="s">
        <v>3348</v>
      </c>
      <c r="B934" s="1">
        <v>10</v>
      </c>
      <c r="C934" s="1" t="s">
        <v>10692</v>
      </c>
      <c r="D934" s="1" t="s">
        <v>10698</v>
      </c>
      <c r="E934" s="1">
        <v>3</v>
      </c>
      <c r="F934" s="1">
        <v>0</v>
      </c>
      <c r="G934" t="s">
        <v>16</v>
      </c>
      <c r="H934" t="s">
        <v>50</v>
      </c>
      <c r="I934">
        <v>1006073</v>
      </c>
      <c r="K934">
        <v>590648362</v>
      </c>
      <c r="L934" t="s">
        <v>3349</v>
      </c>
      <c r="M934" t="s">
        <v>3348</v>
      </c>
      <c r="N934" t="s">
        <v>3350</v>
      </c>
      <c r="O934" t="s">
        <v>3351</v>
      </c>
    </row>
    <row r="935" spans="1:15" x14ac:dyDescent="0.25">
      <c r="A935" t="s">
        <v>3352</v>
      </c>
      <c r="B935" s="1">
        <v>30</v>
      </c>
      <c r="C935" s="1">
        <v>30</v>
      </c>
      <c r="D935" s="1" t="s">
        <v>10695</v>
      </c>
      <c r="E935" s="1">
        <v>2</v>
      </c>
      <c r="F935" s="1">
        <v>0</v>
      </c>
      <c r="G935" t="s">
        <v>16</v>
      </c>
      <c r="H935" t="s">
        <v>17</v>
      </c>
      <c r="I935">
        <v>3030012</v>
      </c>
      <c r="K935">
        <v>533185</v>
      </c>
      <c r="L935" t="s">
        <v>3353</v>
      </c>
      <c r="M935" t="s">
        <v>3352</v>
      </c>
      <c r="N935" t="s">
        <v>3354</v>
      </c>
      <c r="O935" t="s">
        <v>3355</v>
      </c>
    </row>
    <row r="936" spans="1:15" x14ac:dyDescent="0.25">
      <c r="A936" t="s">
        <v>3356</v>
      </c>
      <c r="B936" s="1">
        <v>18</v>
      </c>
      <c r="C936" s="1" t="s">
        <v>10697</v>
      </c>
      <c r="D936" s="1" t="s">
        <v>10697</v>
      </c>
      <c r="E936" s="1">
        <v>3</v>
      </c>
      <c r="F936" s="1">
        <v>0</v>
      </c>
      <c r="G936" t="s">
        <v>16</v>
      </c>
      <c r="H936" t="s">
        <v>50</v>
      </c>
      <c r="I936">
        <v>1805053</v>
      </c>
      <c r="K936">
        <v>370440324</v>
      </c>
      <c r="M936" t="s">
        <v>3356</v>
      </c>
      <c r="N936" t="s">
        <v>3357</v>
      </c>
      <c r="O936" t="s">
        <v>757</v>
      </c>
    </row>
    <row r="937" spans="1:15" x14ac:dyDescent="0.25">
      <c r="A937" t="s">
        <v>3358</v>
      </c>
      <c r="B937" s="1">
        <v>20</v>
      </c>
      <c r="C937" s="1">
        <v>14</v>
      </c>
      <c r="D937" s="1" t="s">
        <v>10690</v>
      </c>
      <c r="E937" s="1">
        <v>2</v>
      </c>
      <c r="F937" s="1">
        <v>0</v>
      </c>
      <c r="G937" t="s">
        <v>16</v>
      </c>
      <c r="H937" t="s">
        <v>17</v>
      </c>
      <c r="I937">
        <v>2014022</v>
      </c>
      <c r="K937">
        <v>450670278</v>
      </c>
      <c r="L937" t="s">
        <v>3359</v>
      </c>
      <c r="M937" t="s">
        <v>3358</v>
      </c>
      <c r="N937" t="s">
        <v>3360</v>
      </c>
      <c r="O937" t="s">
        <v>3361</v>
      </c>
    </row>
    <row r="938" spans="1:15" x14ac:dyDescent="0.25">
      <c r="A938" t="s">
        <v>3362</v>
      </c>
      <c r="B938" s="1">
        <v>32</v>
      </c>
      <c r="C938" s="1">
        <v>11</v>
      </c>
      <c r="D938" s="1" t="s">
        <v>10690</v>
      </c>
      <c r="E938" s="1">
        <v>2</v>
      </c>
      <c r="F938" s="1">
        <v>0</v>
      </c>
      <c r="G938" t="s">
        <v>16</v>
      </c>
      <c r="H938" t="s">
        <v>17</v>
      </c>
      <c r="I938">
        <v>3211022</v>
      </c>
      <c r="K938">
        <v>811685450</v>
      </c>
      <c r="L938" t="s">
        <v>3363</v>
      </c>
      <c r="M938" t="s">
        <v>3362</v>
      </c>
      <c r="N938" t="s">
        <v>3364</v>
      </c>
      <c r="O938" t="s">
        <v>3365</v>
      </c>
    </row>
    <row r="939" spans="1:15" x14ac:dyDescent="0.25">
      <c r="A939" t="s">
        <v>3366</v>
      </c>
      <c r="B939" s="1">
        <v>14</v>
      </c>
      <c r="C939" s="1">
        <v>17</v>
      </c>
      <c r="D939" s="1" t="s">
        <v>10697</v>
      </c>
      <c r="E939" s="1">
        <v>2</v>
      </c>
      <c r="F939" s="1">
        <v>0</v>
      </c>
      <c r="G939" t="s">
        <v>16</v>
      </c>
      <c r="H939" t="s">
        <v>17</v>
      </c>
      <c r="I939">
        <v>1417052</v>
      </c>
      <c r="K939">
        <v>711582687</v>
      </c>
      <c r="L939" t="s">
        <v>3367</v>
      </c>
      <c r="M939" t="s">
        <v>3366</v>
      </c>
      <c r="N939" t="str">
        <f>"05-340"</f>
        <v>05-340</v>
      </c>
      <c r="O939" t="s">
        <v>1569</v>
      </c>
    </row>
    <row r="940" spans="1:15" x14ac:dyDescent="0.25">
      <c r="A940" t="s">
        <v>3368</v>
      </c>
      <c r="B940" s="1">
        <v>22</v>
      </c>
      <c r="C940" s="1" t="s">
        <v>10695</v>
      </c>
      <c r="D940" s="1" t="s">
        <v>10691</v>
      </c>
      <c r="E940" s="1">
        <v>2</v>
      </c>
      <c r="F940" s="1">
        <v>0</v>
      </c>
      <c r="G940" t="s">
        <v>16</v>
      </c>
      <c r="H940" t="s">
        <v>17</v>
      </c>
      <c r="I940">
        <v>2201042</v>
      </c>
      <c r="K940">
        <v>543019</v>
      </c>
      <c r="M940" t="s">
        <v>3368</v>
      </c>
      <c r="N940" t="s">
        <v>3369</v>
      </c>
      <c r="O940" t="s">
        <v>3370</v>
      </c>
    </row>
    <row r="941" spans="1:15" x14ac:dyDescent="0.25">
      <c r="A941" t="s">
        <v>3371</v>
      </c>
      <c r="B941" s="1">
        <v>30</v>
      </c>
      <c r="C941" s="1" t="s">
        <v>10699</v>
      </c>
      <c r="D941" s="1" t="s">
        <v>10695</v>
      </c>
      <c r="E941" s="1">
        <v>1</v>
      </c>
      <c r="F941" s="1">
        <v>0</v>
      </c>
      <c r="G941" t="s">
        <v>16</v>
      </c>
      <c r="H941" t="s">
        <v>46</v>
      </c>
      <c r="I941">
        <v>3009011</v>
      </c>
      <c r="K941">
        <v>526920</v>
      </c>
      <c r="L941" t="s">
        <v>3374</v>
      </c>
      <c r="M941" t="s">
        <v>3371</v>
      </c>
      <c r="N941" t="s">
        <v>3342</v>
      </c>
      <c r="O941" t="s">
        <v>2978</v>
      </c>
    </row>
    <row r="942" spans="1:15" x14ac:dyDescent="0.25">
      <c r="A942" t="s">
        <v>3371</v>
      </c>
      <c r="B942" s="1">
        <v>30</v>
      </c>
      <c r="C942" s="1" t="s">
        <v>10699</v>
      </c>
      <c r="D942" s="1" t="s">
        <v>10698</v>
      </c>
      <c r="E942" s="1">
        <v>2</v>
      </c>
      <c r="F942" s="1">
        <v>0</v>
      </c>
      <c r="G942" t="s">
        <v>16</v>
      </c>
      <c r="H942" t="s">
        <v>17</v>
      </c>
      <c r="I942">
        <v>3009072</v>
      </c>
      <c r="K942">
        <v>311620868</v>
      </c>
      <c r="L942" t="s">
        <v>3372</v>
      </c>
      <c r="M942" t="s">
        <v>3371</v>
      </c>
      <c r="N942" t="s">
        <v>3342</v>
      </c>
      <c r="O942" t="s">
        <v>3373</v>
      </c>
    </row>
    <row r="943" spans="1:15" x14ac:dyDescent="0.25">
      <c r="A943" t="s">
        <v>3375</v>
      </c>
      <c r="B943" s="1">
        <v>32</v>
      </c>
      <c r="C943" s="1" t="s">
        <v>10693</v>
      </c>
      <c r="D943" s="1" t="s">
        <v>10695</v>
      </c>
      <c r="E943" s="1">
        <v>1</v>
      </c>
      <c r="F943" s="1">
        <v>0</v>
      </c>
      <c r="G943" t="s">
        <v>16</v>
      </c>
      <c r="H943" t="s">
        <v>46</v>
      </c>
      <c r="I943">
        <v>3208011</v>
      </c>
      <c r="K943">
        <v>330920736</v>
      </c>
      <c r="L943" t="s">
        <v>3376</v>
      </c>
      <c r="M943" t="s">
        <v>3375</v>
      </c>
      <c r="N943" t="s">
        <v>3377</v>
      </c>
      <c r="O943" t="s">
        <v>3378</v>
      </c>
    </row>
    <row r="944" spans="1:15" x14ac:dyDescent="0.25">
      <c r="A944" t="s">
        <v>3375</v>
      </c>
      <c r="B944" s="1">
        <v>32</v>
      </c>
      <c r="C944" s="1" t="s">
        <v>10693</v>
      </c>
      <c r="D944" s="1" t="s">
        <v>10691</v>
      </c>
      <c r="E944" s="1">
        <v>2</v>
      </c>
      <c r="F944" s="1">
        <v>0</v>
      </c>
      <c r="G944" t="s">
        <v>16</v>
      </c>
      <c r="H944" t="s">
        <v>17</v>
      </c>
      <c r="I944">
        <v>3208042</v>
      </c>
      <c r="K944">
        <v>330920713</v>
      </c>
      <c r="L944" t="s">
        <v>3379</v>
      </c>
      <c r="M944" t="s">
        <v>3375</v>
      </c>
      <c r="N944" t="s">
        <v>3377</v>
      </c>
      <c r="O944" t="s">
        <v>3380</v>
      </c>
    </row>
    <row r="945" spans="1:15" x14ac:dyDescent="0.25">
      <c r="A945" t="s">
        <v>3381</v>
      </c>
      <c r="B945" s="1">
        <v>32</v>
      </c>
      <c r="C945" s="1" t="s">
        <v>10693</v>
      </c>
      <c r="D945" s="1" t="s">
        <v>10694</v>
      </c>
      <c r="E945" s="1">
        <v>0</v>
      </c>
      <c r="F945" s="1">
        <v>1</v>
      </c>
      <c r="G945" t="s">
        <v>32</v>
      </c>
      <c r="I945">
        <v>3208000</v>
      </c>
      <c r="K945">
        <v>330920794</v>
      </c>
      <c r="L945" t="s">
        <v>3382</v>
      </c>
      <c r="M945" t="s">
        <v>3375</v>
      </c>
      <c r="N945" t="s">
        <v>3377</v>
      </c>
      <c r="O945" t="s">
        <v>3383</v>
      </c>
    </row>
    <row r="946" spans="1:15" x14ac:dyDescent="0.25">
      <c r="A946" t="s">
        <v>3384</v>
      </c>
      <c r="B946" s="1">
        <v>18</v>
      </c>
      <c r="C946" s="1">
        <v>17</v>
      </c>
      <c r="D946" s="1" t="s">
        <v>10691</v>
      </c>
      <c r="E946" s="1">
        <v>2</v>
      </c>
      <c r="F946" s="1">
        <v>0</v>
      </c>
      <c r="G946" t="s">
        <v>16</v>
      </c>
      <c r="H946" t="s">
        <v>17</v>
      </c>
      <c r="I946">
        <v>1817042</v>
      </c>
      <c r="K946">
        <v>544208</v>
      </c>
      <c r="L946" t="s">
        <v>3385</v>
      </c>
      <c r="M946" t="s">
        <v>3384</v>
      </c>
      <c r="N946" t="s">
        <v>3386</v>
      </c>
      <c r="O946" t="s">
        <v>3387</v>
      </c>
    </row>
    <row r="947" spans="1:15" x14ac:dyDescent="0.25">
      <c r="A947" t="s">
        <v>3388</v>
      </c>
      <c r="B947" s="1" t="s">
        <v>10692</v>
      </c>
      <c r="C947" s="1">
        <v>15</v>
      </c>
      <c r="D947" s="1" t="s">
        <v>10697</v>
      </c>
      <c r="E947" s="1">
        <v>2</v>
      </c>
      <c r="F947" s="1">
        <v>0</v>
      </c>
      <c r="G947" t="s">
        <v>16</v>
      </c>
      <c r="H947" t="s">
        <v>17</v>
      </c>
      <c r="I947">
        <v>615052</v>
      </c>
      <c r="K947">
        <v>30237575</v>
      </c>
      <c r="L947" t="s">
        <v>3389</v>
      </c>
      <c r="M947" t="s">
        <v>3388</v>
      </c>
      <c r="N947" t="s">
        <v>3390</v>
      </c>
      <c r="O947" t="s">
        <v>3391</v>
      </c>
    </row>
    <row r="948" spans="1:15" x14ac:dyDescent="0.25">
      <c r="A948" t="s">
        <v>3392</v>
      </c>
      <c r="B948" s="1" t="s">
        <v>10692</v>
      </c>
      <c r="C948" s="1">
        <v>20</v>
      </c>
      <c r="D948" s="1" t="s">
        <v>10696</v>
      </c>
      <c r="E948" s="1">
        <v>2</v>
      </c>
      <c r="F948" s="1">
        <v>0</v>
      </c>
      <c r="G948" t="s">
        <v>16</v>
      </c>
      <c r="H948" t="s">
        <v>17</v>
      </c>
      <c r="I948">
        <v>620032</v>
      </c>
      <c r="K948">
        <v>950368500</v>
      </c>
      <c r="M948" t="s">
        <v>3392</v>
      </c>
      <c r="N948" t="s">
        <v>3393</v>
      </c>
      <c r="O948" t="s">
        <v>64</v>
      </c>
    </row>
    <row r="949" spans="1:15" x14ac:dyDescent="0.25">
      <c r="A949" t="s">
        <v>3394</v>
      </c>
      <c r="B949" s="1">
        <v>30</v>
      </c>
      <c r="C949" s="1">
        <v>21</v>
      </c>
      <c r="D949" s="1" t="s">
        <v>10698</v>
      </c>
      <c r="E949" s="1">
        <v>2</v>
      </c>
      <c r="F949" s="1">
        <v>0</v>
      </c>
      <c r="G949" t="s">
        <v>16</v>
      </c>
      <c r="H949" t="s">
        <v>17</v>
      </c>
      <c r="I949">
        <v>3021072</v>
      </c>
      <c r="K949">
        <v>631258709</v>
      </c>
      <c r="L949" t="s">
        <v>3395</v>
      </c>
      <c r="M949" t="s">
        <v>3394</v>
      </c>
      <c r="N949" t="s">
        <v>3396</v>
      </c>
      <c r="O949" t="s">
        <v>3397</v>
      </c>
    </row>
    <row r="950" spans="1:15" x14ac:dyDescent="0.25">
      <c r="A950" t="s">
        <v>3398</v>
      </c>
      <c r="B950" s="1">
        <v>16</v>
      </c>
      <c r="C950" s="1" t="s">
        <v>10699</v>
      </c>
      <c r="D950" s="1" t="s">
        <v>10691</v>
      </c>
      <c r="E950" s="1">
        <v>2</v>
      </c>
      <c r="F950" s="1">
        <v>0</v>
      </c>
      <c r="G950" t="s">
        <v>16</v>
      </c>
      <c r="H950" t="s">
        <v>17</v>
      </c>
      <c r="I950">
        <v>1609042</v>
      </c>
      <c r="K950">
        <v>531413082</v>
      </c>
      <c r="M950" t="s">
        <v>3398</v>
      </c>
      <c r="N950" t="s">
        <v>3399</v>
      </c>
      <c r="O950" t="s">
        <v>1141</v>
      </c>
    </row>
    <row r="951" spans="1:15" x14ac:dyDescent="0.25">
      <c r="A951" t="s">
        <v>3400</v>
      </c>
      <c r="B951" s="1">
        <v>32</v>
      </c>
      <c r="C951" s="1">
        <v>62</v>
      </c>
      <c r="D951" s="1" t="s">
        <v>10695</v>
      </c>
      <c r="E951" s="1" t="s">
        <v>219</v>
      </c>
      <c r="F951" s="1">
        <v>8</v>
      </c>
      <c r="G951" t="s">
        <v>220</v>
      </c>
      <c r="I951" t="s">
        <v>3401</v>
      </c>
      <c r="J951">
        <v>90</v>
      </c>
      <c r="K951">
        <v>810426114</v>
      </c>
    </row>
    <row r="952" spans="1:15" x14ac:dyDescent="0.25">
      <c r="A952" t="s">
        <v>3402</v>
      </c>
      <c r="B952" s="1">
        <v>32</v>
      </c>
      <c r="C952" s="1">
        <v>62</v>
      </c>
      <c r="D952" s="1" t="s">
        <v>10695</v>
      </c>
      <c r="E952" s="1" t="s">
        <v>219</v>
      </c>
      <c r="F952" s="1">
        <v>8</v>
      </c>
      <c r="G952" t="s">
        <v>220</v>
      </c>
      <c r="I952" t="s">
        <v>3401</v>
      </c>
      <c r="J952">
        <v>100</v>
      </c>
      <c r="K952">
        <v>810478211</v>
      </c>
    </row>
    <row r="953" spans="1:15" x14ac:dyDescent="0.25">
      <c r="A953" t="s">
        <v>3403</v>
      </c>
      <c r="B953" s="1">
        <v>22</v>
      </c>
      <c r="C953" s="1">
        <v>62</v>
      </c>
      <c r="D953" s="1" t="s">
        <v>10695</v>
      </c>
      <c r="E953" s="1" t="s">
        <v>219</v>
      </c>
      <c r="F953" s="1">
        <v>8</v>
      </c>
      <c r="G953" t="s">
        <v>220</v>
      </c>
      <c r="I953" t="s">
        <v>3404</v>
      </c>
      <c r="J953">
        <v>41</v>
      </c>
      <c r="K953">
        <v>190028643</v>
      </c>
    </row>
    <row r="954" spans="1:15" x14ac:dyDescent="0.25">
      <c r="A954" t="s">
        <v>3405</v>
      </c>
      <c r="B954" s="1">
        <v>30</v>
      </c>
      <c r="C954" s="1">
        <v>63</v>
      </c>
      <c r="D954" s="1" t="s">
        <v>10694</v>
      </c>
      <c r="E954" s="1" t="s">
        <v>219</v>
      </c>
      <c r="F954" s="1">
        <v>8</v>
      </c>
      <c r="G954" t="s">
        <v>220</v>
      </c>
      <c r="I954" t="s">
        <v>3406</v>
      </c>
      <c r="J954">
        <v>303</v>
      </c>
      <c r="K954">
        <v>302303942</v>
      </c>
      <c r="L954" t="s">
        <v>3407</v>
      </c>
      <c r="M954" t="s">
        <v>3408</v>
      </c>
      <c r="N954" t="s">
        <v>3409</v>
      </c>
      <c r="O954" t="s">
        <v>3410</v>
      </c>
    </row>
    <row r="955" spans="1:15" x14ac:dyDescent="0.25">
      <c r="A955" t="s">
        <v>3411</v>
      </c>
      <c r="B955" s="1">
        <v>16</v>
      </c>
      <c r="C955" s="1" t="s">
        <v>10695</v>
      </c>
      <c r="D955" s="1" t="s">
        <v>10695</v>
      </c>
      <c r="E955" s="1" t="s">
        <v>219</v>
      </c>
      <c r="F955" s="1">
        <v>8</v>
      </c>
      <c r="G955" t="s">
        <v>220</v>
      </c>
      <c r="I955" t="s">
        <v>3412</v>
      </c>
      <c r="J955">
        <v>85</v>
      </c>
    </row>
    <row r="956" spans="1:15" x14ac:dyDescent="0.25">
      <c r="A956" t="s">
        <v>3413</v>
      </c>
      <c r="B956" s="1">
        <v>22</v>
      </c>
      <c r="C956" s="1" t="s">
        <v>10690</v>
      </c>
      <c r="D956" s="1" t="s">
        <v>10697</v>
      </c>
      <c r="E956" s="1">
        <v>2</v>
      </c>
      <c r="F956" s="1">
        <v>0</v>
      </c>
      <c r="G956" t="s">
        <v>16</v>
      </c>
      <c r="H956" t="s">
        <v>17</v>
      </c>
      <c r="I956">
        <v>2202052</v>
      </c>
      <c r="K956">
        <v>770979602</v>
      </c>
      <c r="L956" t="s">
        <v>3414</v>
      </c>
      <c r="M956" t="s">
        <v>3413</v>
      </c>
      <c r="N956" t="s">
        <v>3415</v>
      </c>
      <c r="O956" t="s">
        <v>3416</v>
      </c>
    </row>
    <row r="957" spans="1:15" x14ac:dyDescent="0.25">
      <c r="A957" t="s">
        <v>3417</v>
      </c>
      <c r="B957" s="1" t="s">
        <v>10690</v>
      </c>
      <c r="C957" s="1">
        <v>17</v>
      </c>
      <c r="D957" s="1" t="s">
        <v>10690</v>
      </c>
      <c r="E957" s="1">
        <v>2</v>
      </c>
      <c r="F957" s="1">
        <v>0</v>
      </c>
      <c r="G957" t="s">
        <v>16</v>
      </c>
      <c r="H957" t="s">
        <v>17</v>
      </c>
      <c r="I957">
        <v>217022</v>
      </c>
      <c r="K957">
        <v>1003029</v>
      </c>
      <c r="L957" t="s">
        <v>3418</v>
      </c>
      <c r="M957" t="s">
        <v>3417</v>
      </c>
      <c r="N957" t="s">
        <v>3419</v>
      </c>
      <c r="O957" t="s">
        <v>2092</v>
      </c>
    </row>
    <row r="958" spans="1:15" x14ac:dyDescent="0.25">
      <c r="A958" t="s">
        <v>3420</v>
      </c>
      <c r="B958" s="1" t="s">
        <v>10691</v>
      </c>
      <c r="C958" s="1" t="s">
        <v>10695</v>
      </c>
      <c r="D958" s="1" t="s">
        <v>10692</v>
      </c>
      <c r="E958" s="1">
        <v>2</v>
      </c>
      <c r="F958" s="1">
        <v>0</v>
      </c>
      <c r="G958" t="s">
        <v>16</v>
      </c>
      <c r="H958" t="s">
        <v>17</v>
      </c>
      <c r="I958">
        <v>401062</v>
      </c>
      <c r="K958">
        <v>910866436</v>
      </c>
      <c r="L958" t="s">
        <v>3421</v>
      </c>
      <c r="M958" t="s">
        <v>3420</v>
      </c>
      <c r="N958" t="s">
        <v>3422</v>
      </c>
      <c r="O958" t="s">
        <v>3423</v>
      </c>
    </row>
    <row r="959" spans="1:15" x14ac:dyDescent="0.25">
      <c r="A959" t="s">
        <v>3424</v>
      </c>
      <c r="B959" s="1">
        <v>26</v>
      </c>
      <c r="C959" s="1" t="s">
        <v>10697</v>
      </c>
      <c r="D959" s="1" t="s">
        <v>10694</v>
      </c>
      <c r="E959" s="1">
        <v>0</v>
      </c>
      <c r="F959" s="1">
        <v>1</v>
      </c>
      <c r="G959" t="s">
        <v>32</v>
      </c>
      <c r="I959">
        <v>2605000</v>
      </c>
      <c r="K959">
        <v>291009389</v>
      </c>
      <c r="L959" t="s">
        <v>3425</v>
      </c>
      <c r="M959" t="s">
        <v>3426</v>
      </c>
      <c r="N959" t="s">
        <v>3427</v>
      </c>
      <c r="O959" t="s">
        <v>3428</v>
      </c>
    </row>
    <row r="960" spans="1:15" x14ac:dyDescent="0.25">
      <c r="A960" t="s">
        <v>3429</v>
      </c>
      <c r="B960" s="1">
        <v>24</v>
      </c>
      <c r="C960" s="1" t="s">
        <v>10691</v>
      </c>
      <c r="D960" s="1" t="s">
        <v>10692</v>
      </c>
      <c r="E960" s="1">
        <v>3</v>
      </c>
      <c r="F960" s="1">
        <v>0</v>
      </c>
      <c r="G960" t="s">
        <v>16</v>
      </c>
      <c r="H960" t="s">
        <v>50</v>
      </c>
      <c r="I960">
        <v>2404063</v>
      </c>
      <c r="K960">
        <v>151397990</v>
      </c>
      <c r="L960" t="s">
        <v>3430</v>
      </c>
      <c r="M960" t="s">
        <v>3429</v>
      </c>
      <c r="N960" t="s">
        <v>3431</v>
      </c>
      <c r="O960" t="s">
        <v>3432</v>
      </c>
    </row>
    <row r="961" spans="1:15" x14ac:dyDescent="0.25">
      <c r="A961" t="s">
        <v>3433</v>
      </c>
      <c r="B961" s="1">
        <v>30</v>
      </c>
      <c r="C961" s="1">
        <v>62</v>
      </c>
      <c r="D961" s="1" t="s">
        <v>10694</v>
      </c>
      <c r="E961" s="1">
        <v>0</v>
      </c>
      <c r="F961" s="1">
        <v>2</v>
      </c>
      <c r="G961" t="s">
        <v>264</v>
      </c>
      <c r="I961">
        <v>3062000</v>
      </c>
      <c r="K961">
        <v>311019036</v>
      </c>
      <c r="L961" t="s">
        <v>3434</v>
      </c>
      <c r="M961" t="s">
        <v>3435</v>
      </c>
      <c r="N961" t="s">
        <v>3436</v>
      </c>
      <c r="O961" t="s">
        <v>855</v>
      </c>
    </row>
    <row r="962" spans="1:15" x14ac:dyDescent="0.25">
      <c r="A962" t="s">
        <v>3437</v>
      </c>
      <c r="B962" s="1">
        <v>30</v>
      </c>
      <c r="C962" s="1">
        <v>10</v>
      </c>
      <c r="D962" s="1" t="s">
        <v>10694</v>
      </c>
      <c r="E962" s="1">
        <v>0</v>
      </c>
      <c r="F962" s="1">
        <v>1</v>
      </c>
      <c r="G962" t="s">
        <v>32</v>
      </c>
      <c r="I962">
        <v>3010000</v>
      </c>
      <c r="K962">
        <v>311018976</v>
      </c>
      <c r="L962" t="s">
        <v>3438</v>
      </c>
      <c r="M962" t="s">
        <v>3435</v>
      </c>
      <c r="N962" t="s">
        <v>3439</v>
      </c>
      <c r="O962" t="s">
        <v>3440</v>
      </c>
    </row>
    <row r="963" spans="1:15" x14ac:dyDescent="0.25">
      <c r="A963" t="s">
        <v>3441</v>
      </c>
      <c r="B963" s="1">
        <v>12</v>
      </c>
      <c r="C963" s="1">
        <v>14</v>
      </c>
      <c r="D963" s="1" t="s">
        <v>10695</v>
      </c>
      <c r="E963" s="1">
        <v>2</v>
      </c>
      <c r="F963" s="1">
        <v>0</v>
      </c>
      <c r="G963" t="s">
        <v>16</v>
      </c>
      <c r="H963" t="s">
        <v>17</v>
      </c>
      <c r="I963">
        <v>1214012</v>
      </c>
      <c r="K963">
        <v>351555051</v>
      </c>
      <c r="L963" t="s">
        <v>3442</v>
      </c>
      <c r="M963" t="s">
        <v>3441</v>
      </c>
      <c r="N963" t="s">
        <v>3443</v>
      </c>
      <c r="O963" t="s">
        <v>3444</v>
      </c>
    </row>
    <row r="964" spans="1:15" x14ac:dyDescent="0.25">
      <c r="A964" t="s">
        <v>3445</v>
      </c>
      <c r="B964" s="1">
        <v>24</v>
      </c>
      <c r="C964" s="1" t="s">
        <v>10691</v>
      </c>
      <c r="D964" s="1" t="s">
        <v>10698</v>
      </c>
      <c r="E964" s="1">
        <v>2</v>
      </c>
      <c r="F964" s="1">
        <v>0</v>
      </c>
      <c r="G964" t="s">
        <v>16</v>
      </c>
      <c r="H964" t="s">
        <v>17</v>
      </c>
      <c r="I964">
        <v>2404072</v>
      </c>
      <c r="K964">
        <v>151398014</v>
      </c>
      <c r="L964" t="s">
        <v>3446</v>
      </c>
      <c r="M964" t="s">
        <v>3445</v>
      </c>
      <c r="N964" t="s">
        <v>3447</v>
      </c>
      <c r="O964" t="s">
        <v>3448</v>
      </c>
    </row>
    <row r="965" spans="1:15" x14ac:dyDescent="0.25">
      <c r="A965" t="s">
        <v>3449</v>
      </c>
      <c r="B965" s="1">
        <v>10</v>
      </c>
      <c r="C965" s="1">
        <v>17</v>
      </c>
      <c r="D965" s="1" t="s">
        <v>10696</v>
      </c>
      <c r="E965" s="1">
        <v>2</v>
      </c>
      <c r="F965" s="1">
        <v>0</v>
      </c>
      <c r="G965" t="s">
        <v>16</v>
      </c>
      <c r="H965" t="s">
        <v>17</v>
      </c>
      <c r="I965">
        <v>1017032</v>
      </c>
      <c r="K965">
        <v>730934631</v>
      </c>
      <c r="L965" t="s">
        <v>3454</v>
      </c>
      <c r="M965" t="s">
        <v>3449</v>
      </c>
      <c r="N965" t="s">
        <v>3455</v>
      </c>
      <c r="O965" t="s">
        <v>64</v>
      </c>
    </row>
    <row r="966" spans="1:15" x14ac:dyDescent="0.25">
      <c r="A966" t="s">
        <v>3449</v>
      </c>
      <c r="B966" s="1" t="s">
        <v>10692</v>
      </c>
      <c r="C966" s="1" t="s">
        <v>10699</v>
      </c>
      <c r="D966" s="1" t="s">
        <v>10693</v>
      </c>
      <c r="E966" s="1">
        <v>2</v>
      </c>
      <c r="F966" s="1">
        <v>0</v>
      </c>
      <c r="G966" t="s">
        <v>16</v>
      </c>
      <c r="H966" t="s">
        <v>17</v>
      </c>
      <c r="I966">
        <v>609082</v>
      </c>
      <c r="K966">
        <v>431019678</v>
      </c>
      <c r="L966" t="s">
        <v>3450</v>
      </c>
      <c r="M966" t="s">
        <v>3451</v>
      </c>
      <c r="N966" t="s">
        <v>3452</v>
      </c>
      <c r="O966" t="s">
        <v>3453</v>
      </c>
    </row>
    <row r="967" spans="1:15" x14ac:dyDescent="0.25">
      <c r="A967" t="s">
        <v>3456</v>
      </c>
      <c r="B967" s="1">
        <v>14</v>
      </c>
      <c r="C967" s="1">
        <v>18</v>
      </c>
      <c r="D967" s="1" t="s">
        <v>10690</v>
      </c>
      <c r="E967" s="1">
        <v>3</v>
      </c>
      <c r="F967" s="1">
        <v>0</v>
      </c>
      <c r="G967" t="s">
        <v>16</v>
      </c>
      <c r="H967" t="s">
        <v>50</v>
      </c>
      <c r="I967">
        <v>1418023</v>
      </c>
      <c r="K967">
        <v>13271045</v>
      </c>
      <c r="L967" t="s">
        <v>3457</v>
      </c>
      <c r="M967" t="s">
        <v>3456</v>
      </c>
      <c r="N967" t="str">
        <f>"05-520"</f>
        <v>05-520</v>
      </c>
      <c r="O967" t="s">
        <v>3458</v>
      </c>
    </row>
    <row r="968" spans="1:15" x14ac:dyDescent="0.25">
      <c r="A968" t="s">
        <v>3459</v>
      </c>
      <c r="B968" s="1" t="s">
        <v>10692</v>
      </c>
      <c r="C968" s="1" t="s">
        <v>10695</v>
      </c>
      <c r="D968" s="1" t="s">
        <v>10698</v>
      </c>
      <c r="E968" s="1">
        <v>2</v>
      </c>
      <c r="F968" s="1">
        <v>0</v>
      </c>
      <c r="G968" t="s">
        <v>16</v>
      </c>
      <c r="H968" t="s">
        <v>17</v>
      </c>
      <c r="I968">
        <v>601072</v>
      </c>
      <c r="K968">
        <v>30237581</v>
      </c>
      <c r="L968" t="s">
        <v>3460</v>
      </c>
      <c r="M968" t="s">
        <v>3459</v>
      </c>
      <c r="N968" t="s">
        <v>3461</v>
      </c>
      <c r="O968" t="s">
        <v>3462</v>
      </c>
    </row>
    <row r="969" spans="1:15" x14ac:dyDescent="0.25">
      <c r="A969" t="s">
        <v>3463</v>
      </c>
      <c r="B969" s="1">
        <v>10</v>
      </c>
      <c r="C969" s="1" t="s">
        <v>10693</v>
      </c>
      <c r="D969" s="1" t="s">
        <v>10695</v>
      </c>
      <c r="E969" s="1">
        <v>1</v>
      </c>
      <c r="F969" s="1">
        <v>0</v>
      </c>
      <c r="G969" t="s">
        <v>16</v>
      </c>
      <c r="H969" t="s">
        <v>46</v>
      </c>
      <c r="I969">
        <v>1008011</v>
      </c>
      <c r="K969">
        <v>472057690</v>
      </c>
      <c r="L969" t="s">
        <v>3464</v>
      </c>
      <c r="M969" t="s">
        <v>3463</v>
      </c>
      <c r="N969" t="s">
        <v>3465</v>
      </c>
      <c r="O969" t="s">
        <v>3466</v>
      </c>
    </row>
    <row r="970" spans="1:15" x14ac:dyDescent="0.25">
      <c r="A970" t="s">
        <v>3426</v>
      </c>
      <c r="B970" s="1">
        <v>26</v>
      </c>
      <c r="C970" s="1" t="s">
        <v>10697</v>
      </c>
      <c r="D970" s="1" t="s">
        <v>10696</v>
      </c>
      <c r="E970" s="1">
        <v>3</v>
      </c>
      <c r="F970" s="1">
        <v>0</v>
      </c>
      <c r="G970" t="s">
        <v>16</v>
      </c>
      <c r="H970" t="s">
        <v>50</v>
      </c>
      <c r="I970">
        <v>2605033</v>
      </c>
      <c r="K970">
        <v>291009797</v>
      </c>
      <c r="L970" t="s">
        <v>3467</v>
      </c>
      <c r="M970" t="s">
        <v>3426</v>
      </c>
      <c r="N970" t="s">
        <v>3427</v>
      </c>
      <c r="O970" t="s">
        <v>835</v>
      </c>
    </row>
    <row r="971" spans="1:15" x14ac:dyDescent="0.25">
      <c r="A971" t="s">
        <v>3468</v>
      </c>
      <c r="B971" s="1" t="s">
        <v>10692</v>
      </c>
      <c r="C971" s="1">
        <v>14</v>
      </c>
      <c r="D971" s="1" t="s">
        <v>10697</v>
      </c>
      <c r="E971" s="1">
        <v>2</v>
      </c>
      <c r="F971" s="1">
        <v>0</v>
      </c>
      <c r="G971" t="s">
        <v>16</v>
      </c>
      <c r="H971" t="s">
        <v>17</v>
      </c>
      <c r="I971">
        <v>614052</v>
      </c>
      <c r="K971">
        <v>431019661</v>
      </c>
      <c r="L971" t="s">
        <v>3469</v>
      </c>
      <c r="M971" t="s">
        <v>3468</v>
      </c>
      <c r="N971" t="s">
        <v>3470</v>
      </c>
      <c r="O971" t="s">
        <v>3471</v>
      </c>
    </row>
    <row r="972" spans="1:15" x14ac:dyDescent="0.25">
      <c r="A972" t="s">
        <v>3472</v>
      </c>
      <c r="B972" s="1">
        <v>26</v>
      </c>
      <c r="C972" s="1" t="s">
        <v>10699</v>
      </c>
      <c r="D972" s="1" t="s">
        <v>10691</v>
      </c>
      <c r="E972" s="1">
        <v>3</v>
      </c>
      <c r="F972" s="1">
        <v>0</v>
      </c>
      <c r="G972" t="s">
        <v>16</v>
      </c>
      <c r="H972" t="s">
        <v>50</v>
      </c>
      <c r="I972">
        <v>2609043</v>
      </c>
      <c r="K972">
        <v>830409956</v>
      </c>
      <c r="L972" t="s">
        <v>3473</v>
      </c>
      <c r="M972" t="s">
        <v>3472</v>
      </c>
      <c r="N972" t="s">
        <v>3474</v>
      </c>
      <c r="O972" t="s">
        <v>3475</v>
      </c>
    </row>
    <row r="973" spans="1:15" x14ac:dyDescent="0.25">
      <c r="A973" t="s">
        <v>3476</v>
      </c>
      <c r="B973" s="1">
        <v>14</v>
      </c>
      <c r="C973" s="1">
        <v>26</v>
      </c>
      <c r="D973" s="1" t="s">
        <v>10690</v>
      </c>
      <c r="E973" s="1">
        <v>2</v>
      </c>
      <c r="F973" s="1">
        <v>0</v>
      </c>
      <c r="G973" t="s">
        <v>16</v>
      </c>
      <c r="H973" t="s">
        <v>17</v>
      </c>
      <c r="I973">
        <v>1426022</v>
      </c>
      <c r="K973">
        <v>711582486</v>
      </c>
      <c r="M973" t="s">
        <v>3476</v>
      </c>
      <c r="N973" t="str">
        <f>"08-108"</f>
        <v>08-108</v>
      </c>
      <c r="O973" t="s">
        <v>3477</v>
      </c>
    </row>
    <row r="974" spans="1:15" x14ac:dyDescent="0.25">
      <c r="A974" t="s">
        <v>3478</v>
      </c>
      <c r="B974" s="1">
        <v>18</v>
      </c>
      <c r="C974" s="1" t="s">
        <v>10698</v>
      </c>
      <c r="D974" s="1" t="s">
        <v>10697</v>
      </c>
      <c r="E974" s="1">
        <v>2</v>
      </c>
      <c r="F974" s="1">
        <v>0</v>
      </c>
      <c r="G974" t="s">
        <v>16</v>
      </c>
      <c r="H974" t="s">
        <v>17</v>
      </c>
      <c r="I974">
        <v>1807052</v>
      </c>
      <c r="K974">
        <v>548117</v>
      </c>
      <c r="L974" t="s">
        <v>3479</v>
      </c>
      <c r="M974" t="s">
        <v>3478</v>
      </c>
      <c r="N974" t="s">
        <v>3480</v>
      </c>
      <c r="O974" t="s">
        <v>3481</v>
      </c>
    </row>
    <row r="975" spans="1:15" x14ac:dyDescent="0.25">
      <c r="A975" t="s">
        <v>3482</v>
      </c>
      <c r="B975" s="1">
        <v>16</v>
      </c>
      <c r="C975" s="1" t="s">
        <v>10698</v>
      </c>
      <c r="D975" s="1" t="s">
        <v>10696</v>
      </c>
      <c r="E975" s="1">
        <v>3</v>
      </c>
      <c r="F975" s="1">
        <v>0</v>
      </c>
      <c r="G975" t="s">
        <v>16</v>
      </c>
      <c r="H975" t="s">
        <v>50</v>
      </c>
      <c r="I975">
        <v>1607033</v>
      </c>
      <c r="K975">
        <v>531412830</v>
      </c>
      <c r="L975" t="s">
        <v>3483</v>
      </c>
      <c r="M975" t="s">
        <v>3482</v>
      </c>
      <c r="N975" t="s">
        <v>3484</v>
      </c>
      <c r="O975" t="s">
        <v>3485</v>
      </c>
    </row>
    <row r="976" spans="1:15" x14ac:dyDescent="0.25">
      <c r="A976" t="s">
        <v>3486</v>
      </c>
      <c r="B976" s="1">
        <v>24</v>
      </c>
      <c r="C976" s="1">
        <v>11</v>
      </c>
      <c r="D976" s="1" t="s">
        <v>10690</v>
      </c>
      <c r="E976" s="1">
        <v>2</v>
      </c>
      <c r="F976" s="1">
        <v>0</v>
      </c>
      <c r="G976" t="s">
        <v>16</v>
      </c>
      <c r="H976" t="s">
        <v>17</v>
      </c>
      <c r="I976">
        <v>2411022</v>
      </c>
      <c r="K976">
        <v>276258411</v>
      </c>
      <c r="L976" t="s">
        <v>3487</v>
      </c>
      <c r="M976" t="s">
        <v>3486</v>
      </c>
      <c r="N976" t="s">
        <v>3488</v>
      </c>
      <c r="O976" t="s">
        <v>3489</v>
      </c>
    </row>
    <row r="977" spans="1:15" x14ac:dyDescent="0.25">
      <c r="A977" t="s">
        <v>3490</v>
      </c>
      <c r="B977" s="1" t="s">
        <v>10691</v>
      </c>
      <c r="C977" s="1" t="s">
        <v>10696</v>
      </c>
      <c r="D977" s="1" t="s">
        <v>10691</v>
      </c>
      <c r="E977" s="1">
        <v>3</v>
      </c>
      <c r="F977" s="1">
        <v>0</v>
      </c>
      <c r="G977" t="s">
        <v>16</v>
      </c>
      <c r="H977" t="s">
        <v>50</v>
      </c>
      <c r="I977">
        <v>403043</v>
      </c>
      <c r="K977">
        <v>92350665</v>
      </c>
      <c r="L977" t="s">
        <v>3491</v>
      </c>
      <c r="M977" t="s">
        <v>3492</v>
      </c>
      <c r="N977" t="s">
        <v>3493</v>
      </c>
      <c r="O977" t="s">
        <v>3494</v>
      </c>
    </row>
    <row r="978" spans="1:15" x14ac:dyDescent="0.25">
      <c r="A978" t="s">
        <v>3495</v>
      </c>
      <c r="B978" s="1">
        <v>28</v>
      </c>
      <c r="C978" s="1" t="s">
        <v>10693</v>
      </c>
      <c r="D978" s="1" t="s">
        <v>10691</v>
      </c>
      <c r="E978" s="1">
        <v>3</v>
      </c>
      <c r="F978" s="1">
        <v>0</v>
      </c>
      <c r="G978" t="s">
        <v>16</v>
      </c>
      <c r="H978" t="s">
        <v>50</v>
      </c>
      <c r="I978">
        <v>2808043</v>
      </c>
      <c r="K978">
        <v>529321</v>
      </c>
      <c r="L978" t="s">
        <v>3496</v>
      </c>
      <c r="M978" t="s">
        <v>3495</v>
      </c>
      <c r="N978" t="str">
        <f>"11-430"</f>
        <v>11-430</v>
      </c>
      <c r="O978" t="s">
        <v>3497</v>
      </c>
    </row>
    <row r="979" spans="1:15" x14ac:dyDescent="0.25">
      <c r="A979" t="s">
        <v>3498</v>
      </c>
      <c r="B979" s="1">
        <v>20</v>
      </c>
      <c r="C979" s="1">
        <v>11</v>
      </c>
      <c r="D979" s="1" t="s">
        <v>10696</v>
      </c>
      <c r="E979" s="1">
        <v>2</v>
      </c>
      <c r="F979" s="1">
        <v>0</v>
      </c>
      <c r="G979" t="s">
        <v>16</v>
      </c>
      <c r="H979" t="s">
        <v>17</v>
      </c>
      <c r="I979">
        <v>2011032</v>
      </c>
      <c r="K979">
        <v>50659361</v>
      </c>
      <c r="L979" t="s">
        <v>3499</v>
      </c>
      <c r="M979" t="s">
        <v>3498</v>
      </c>
      <c r="N979" t="s">
        <v>3500</v>
      </c>
      <c r="O979" t="s">
        <v>3501</v>
      </c>
    </row>
    <row r="980" spans="1:15" x14ac:dyDescent="0.25">
      <c r="A980" t="s">
        <v>3502</v>
      </c>
      <c r="B980" s="1">
        <v>14</v>
      </c>
      <c r="C980" s="1">
        <v>33</v>
      </c>
      <c r="D980" s="1" t="s">
        <v>10696</v>
      </c>
      <c r="E980" s="1">
        <v>2</v>
      </c>
      <c r="F980" s="1">
        <v>0</v>
      </c>
      <c r="G980" t="s">
        <v>16</v>
      </c>
      <c r="H980" t="s">
        <v>17</v>
      </c>
      <c r="I980">
        <v>1433032</v>
      </c>
      <c r="K980">
        <v>711582138</v>
      </c>
      <c r="L980" t="s">
        <v>3503</v>
      </c>
      <c r="M980" t="s">
        <v>3502</v>
      </c>
      <c r="N980" t="str">
        <f>"07-120"</f>
        <v>07-120</v>
      </c>
      <c r="O980" t="s">
        <v>3504</v>
      </c>
    </row>
    <row r="981" spans="1:15" x14ac:dyDescent="0.25">
      <c r="A981" t="s">
        <v>3505</v>
      </c>
      <c r="B981" s="1">
        <v>12</v>
      </c>
      <c r="C981" s="1">
        <v>10</v>
      </c>
      <c r="D981" s="1" t="s">
        <v>10692</v>
      </c>
      <c r="E981" s="1">
        <v>2</v>
      </c>
      <c r="F981" s="1">
        <v>0</v>
      </c>
      <c r="G981" t="s">
        <v>16</v>
      </c>
      <c r="H981" t="s">
        <v>17</v>
      </c>
      <c r="I981">
        <v>1210062</v>
      </c>
      <c r="K981">
        <v>491892297</v>
      </c>
      <c r="L981" t="s">
        <v>3506</v>
      </c>
      <c r="M981" t="s">
        <v>3505</v>
      </c>
      <c r="N981" t="s">
        <v>3507</v>
      </c>
      <c r="O981" t="s">
        <v>3508</v>
      </c>
    </row>
    <row r="982" spans="1:15" x14ac:dyDescent="0.25">
      <c r="A982" t="s">
        <v>3509</v>
      </c>
      <c r="B982" s="1">
        <v>22</v>
      </c>
      <c r="C982" s="1">
        <v>11</v>
      </c>
      <c r="D982" s="1" t="s">
        <v>10697</v>
      </c>
      <c r="E982" s="1">
        <v>2</v>
      </c>
      <c r="F982" s="1">
        <v>0</v>
      </c>
      <c r="G982" t="s">
        <v>16</v>
      </c>
      <c r="H982" t="s">
        <v>17</v>
      </c>
      <c r="I982">
        <v>2211052</v>
      </c>
      <c r="K982">
        <v>531708</v>
      </c>
      <c r="L982" t="s">
        <v>3510</v>
      </c>
      <c r="M982" t="s">
        <v>3509</v>
      </c>
      <c r="N982" t="s">
        <v>3511</v>
      </c>
      <c r="O982" t="s">
        <v>3512</v>
      </c>
    </row>
    <row r="983" spans="1:15" x14ac:dyDescent="0.25">
      <c r="A983" t="s">
        <v>3513</v>
      </c>
      <c r="B983" s="1">
        <v>14</v>
      </c>
      <c r="C983" s="1">
        <v>29</v>
      </c>
      <c r="D983" s="1" t="s">
        <v>10697</v>
      </c>
      <c r="E983" s="1">
        <v>3</v>
      </c>
      <c r="F983" s="1">
        <v>0</v>
      </c>
      <c r="G983" t="s">
        <v>16</v>
      </c>
      <c r="H983" t="s">
        <v>50</v>
      </c>
      <c r="I983">
        <v>1429053</v>
      </c>
      <c r="K983">
        <v>711582049</v>
      </c>
      <c r="M983" t="s">
        <v>3513</v>
      </c>
      <c r="N983" t="str">
        <f>"08-330"</f>
        <v>08-330</v>
      </c>
      <c r="O983" t="s">
        <v>2621</v>
      </c>
    </row>
    <row r="984" spans="1:15" x14ac:dyDescent="0.25">
      <c r="A984" t="s">
        <v>3514</v>
      </c>
      <c r="B984" s="1" t="s">
        <v>10690</v>
      </c>
      <c r="C984" s="1">
        <v>18</v>
      </c>
      <c r="D984" s="1" t="s">
        <v>10695</v>
      </c>
      <c r="E984" s="1">
        <v>2</v>
      </c>
      <c r="F984" s="1">
        <v>0</v>
      </c>
      <c r="G984" t="s">
        <v>16</v>
      </c>
      <c r="H984" t="s">
        <v>17</v>
      </c>
      <c r="I984">
        <v>218012</v>
      </c>
      <c r="K984">
        <v>931934992</v>
      </c>
      <c r="L984" t="s">
        <v>3515</v>
      </c>
      <c r="M984" t="s">
        <v>3514</v>
      </c>
      <c r="N984" t="s">
        <v>3516</v>
      </c>
      <c r="O984" t="s">
        <v>3517</v>
      </c>
    </row>
    <row r="985" spans="1:15" x14ac:dyDescent="0.25">
      <c r="A985" t="s">
        <v>3518</v>
      </c>
      <c r="B985" s="1">
        <v>30</v>
      </c>
      <c r="C985" s="1">
        <v>21</v>
      </c>
      <c r="D985" s="1" t="s">
        <v>10693</v>
      </c>
      <c r="E985" s="1">
        <v>3</v>
      </c>
      <c r="F985" s="1">
        <v>0</v>
      </c>
      <c r="G985" t="s">
        <v>16</v>
      </c>
      <c r="H985" t="s">
        <v>50</v>
      </c>
      <c r="I985">
        <v>3021083</v>
      </c>
      <c r="K985">
        <v>631259554</v>
      </c>
      <c r="L985" t="s">
        <v>3519</v>
      </c>
      <c r="M985" t="s">
        <v>3518</v>
      </c>
      <c r="N985" t="s">
        <v>3520</v>
      </c>
      <c r="O985" t="s">
        <v>959</v>
      </c>
    </row>
    <row r="986" spans="1:15" x14ac:dyDescent="0.25">
      <c r="A986" t="s">
        <v>3521</v>
      </c>
      <c r="B986" s="1" t="s">
        <v>10693</v>
      </c>
      <c r="C986" s="1" t="s">
        <v>10695</v>
      </c>
      <c r="D986" s="1" t="s">
        <v>10695</v>
      </c>
      <c r="E986" s="1">
        <v>1</v>
      </c>
      <c r="F986" s="1">
        <v>0</v>
      </c>
      <c r="G986" t="s">
        <v>16</v>
      </c>
      <c r="H986" t="s">
        <v>46</v>
      </c>
      <c r="I986">
        <v>801011</v>
      </c>
      <c r="K986">
        <v>210966674</v>
      </c>
      <c r="L986" t="s">
        <v>3522</v>
      </c>
      <c r="M986" t="s">
        <v>3523</v>
      </c>
      <c r="N986" t="s">
        <v>3524</v>
      </c>
      <c r="O986" t="s">
        <v>3525</v>
      </c>
    </row>
    <row r="987" spans="1:15" x14ac:dyDescent="0.25">
      <c r="A987" t="s">
        <v>3526</v>
      </c>
      <c r="B987" s="1">
        <v>32</v>
      </c>
      <c r="C987" s="1">
        <v>61</v>
      </c>
      <c r="D987" s="1" t="s">
        <v>10694</v>
      </c>
      <c r="E987" s="1">
        <v>0</v>
      </c>
      <c r="F987" s="1">
        <v>2</v>
      </c>
      <c r="G987" t="s">
        <v>264</v>
      </c>
      <c r="I987">
        <v>3261000</v>
      </c>
      <c r="K987">
        <v>330920802</v>
      </c>
      <c r="M987" t="s">
        <v>3527</v>
      </c>
      <c r="N987" t="s">
        <v>3528</v>
      </c>
      <c r="O987" t="s">
        <v>3529</v>
      </c>
    </row>
    <row r="988" spans="1:15" x14ac:dyDescent="0.25">
      <c r="A988" t="s">
        <v>3530</v>
      </c>
      <c r="B988" s="1">
        <v>32</v>
      </c>
      <c r="C988" s="1" t="s">
        <v>10699</v>
      </c>
      <c r="D988" s="1" t="s">
        <v>10694</v>
      </c>
      <c r="E988" s="1">
        <v>0</v>
      </c>
      <c r="F988" s="1">
        <v>1</v>
      </c>
      <c r="G988" t="s">
        <v>32</v>
      </c>
      <c r="I988">
        <v>3209000</v>
      </c>
      <c r="K988">
        <v>330920854</v>
      </c>
      <c r="M988" t="s">
        <v>3527</v>
      </c>
      <c r="N988" t="s">
        <v>3531</v>
      </c>
      <c r="O988" t="s">
        <v>3532</v>
      </c>
    </row>
    <row r="989" spans="1:15" x14ac:dyDescent="0.25">
      <c r="A989" t="s">
        <v>3533</v>
      </c>
      <c r="B989" s="1">
        <v>24</v>
      </c>
      <c r="C989" s="1">
        <v>17</v>
      </c>
      <c r="D989" s="1" t="s">
        <v>10697</v>
      </c>
      <c r="E989" s="1">
        <v>2</v>
      </c>
      <c r="F989" s="1">
        <v>0</v>
      </c>
      <c r="G989" t="s">
        <v>16</v>
      </c>
      <c r="H989" t="s">
        <v>17</v>
      </c>
      <c r="I989">
        <v>2417052</v>
      </c>
      <c r="K989">
        <v>72182611</v>
      </c>
      <c r="L989" t="s">
        <v>3534</v>
      </c>
      <c r="M989" t="s">
        <v>3533</v>
      </c>
      <c r="N989" t="s">
        <v>3535</v>
      </c>
      <c r="O989" t="s">
        <v>3536</v>
      </c>
    </row>
    <row r="990" spans="1:15" x14ac:dyDescent="0.25">
      <c r="A990" t="s">
        <v>3537</v>
      </c>
      <c r="B990" s="1">
        <v>24</v>
      </c>
      <c r="C990" s="1" t="s">
        <v>10698</v>
      </c>
      <c r="D990" s="1" t="s">
        <v>10692</v>
      </c>
      <c r="E990" s="1">
        <v>2</v>
      </c>
      <c r="F990" s="1">
        <v>0</v>
      </c>
      <c r="G990" t="s">
        <v>16</v>
      </c>
      <c r="H990" t="s">
        <v>17</v>
      </c>
      <c r="I990">
        <v>2407062</v>
      </c>
      <c r="K990">
        <v>542741</v>
      </c>
      <c r="L990" t="s">
        <v>3538</v>
      </c>
      <c r="M990" t="s">
        <v>3537</v>
      </c>
      <c r="N990" t="s">
        <v>3539</v>
      </c>
      <c r="O990" t="s">
        <v>3540</v>
      </c>
    </row>
    <row r="991" spans="1:15" x14ac:dyDescent="0.25">
      <c r="A991" t="s">
        <v>3541</v>
      </c>
      <c r="B991" s="1">
        <v>12</v>
      </c>
      <c r="C991" s="1">
        <v>14</v>
      </c>
      <c r="D991" s="1" t="s">
        <v>10690</v>
      </c>
      <c r="E991" s="1">
        <v>3</v>
      </c>
      <c r="F991" s="1">
        <v>0</v>
      </c>
      <c r="G991" t="s">
        <v>16</v>
      </c>
      <c r="H991" t="s">
        <v>50</v>
      </c>
      <c r="I991">
        <v>1214023</v>
      </c>
      <c r="K991">
        <v>291010091</v>
      </c>
      <c r="L991" t="s">
        <v>3542</v>
      </c>
      <c r="M991" t="s">
        <v>3541</v>
      </c>
      <c r="N991" t="s">
        <v>3543</v>
      </c>
      <c r="O991" t="s">
        <v>3544</v>
      </c>
    </row>
    <row r="992" spans="1:15" x14ac:dyDescent="0.25">
      <c r="A992" t="s">
        <v>3545</v>
      </c>
      <c r="B992" s="1">
        <v>30</v>
      </c>
      <c r="C992" s="1">
        <v>11</v>
      </c>
      <c r="D992" s="1" t="s">
        <v>10695</v>
      </c>
      <c r="E992" s="1">
        <v>1</v>
      </c>
      <c r="F992" s="1">
        <v>0</v>
      </c>
      <c r="G992" t="s">
        <v>16</v>
      </c>
      <c r="H992" t="s">
        <v>46</v>
      </c>
      <c r="I992">
        <v>3011011</v>
      </c>
      <c r="K992">
        <v>411050600</v>
      </c>
      <c r="L992" t="s">
        <v>3546</v>
      </c>
      <c r="M992" t="s">
        <v>3545</v>
      </c>
      <c r="N992" t="s">
        <v>3547</v>
      </c>
      <c r="O992" t="s">
        <v>3548</v>
      </c>
    </row>
    <row r="993" spans="1:15" x14ac:dyDescent="0.25">
      <c r="A993" t="s">
        <v>3545</v>
      </c>
      <c r="B993" s="1">
        <v>30</v>
      </c>
      <c r="C993" s="1">
        <v>11</v>
      </c>
      <c r="D993" s="1" t="s">
        <v>10696</v>
      </c>
      <c r="E993" s="1">
        <v>2</v>
      </c>
      <c r="F993" s="1">
        <v>0</v>
      </c>
      <c r="G993" t="s">
        <v>16</v>
      </c>
      <c r="H993" t="s">
        <v>17</v>
      </c>
      <c r="I993">
        <v>3011032</v>
      </c>
      <c r="K993">
        <v>411050586</v>
      </c>
      <c r="L993" t="s">
        <v>3549</v>
      </c>
      <c r="M993" t="s">
        <v>3545</v>
      </c>
      <c r="N993" t="s">
        <v>3547</v>
      </c>
      <c r="O993" t="s">
        <v>3550</v>
      </c>
    </row>
    <row r="994" spans="1:15" x14ac:dyDescent="0.25">
      <c r="A994" t="s">
        <v>3551</v>
      </c>
      <c r="B994" s="1">
        <v>30</v>
      </c>
      <c r="C994" s="1">
        <v>11</v>
      </c>
      <c r="D994" s="1" t="s">
        <v>10694</v>
      </c>
      <c r="E994" s="1">
        <v>0</v>
      </c>
      <c r="F994" s="1">
        <v>1</v>
      </c>
      <c r="G994" t="s">
        <v>32</v>
      </c>
      <c r="I994">
        <v>3011000</v>
      </c>
      <c r="K994">
        <v>411050497</v>
      </c>
      <c r="L994" t="s">
        <v>3552</v>
      </c>
      <c r="M994" t="s">
        <v>3545</v>
      </c>
      <c r="N994" t="s">
        <v>3547</v>
      </c>
      <c r="O994" t="s">
        <v>3553</v>
      </c>
    </row>
    <row r="995" spans="1:15" x14ac:dyDescent="0.25">
      <c r="A995" t="s">
        <v>3554</v>
      </c>
      <c r="B995" s="1">
        <v>30</v>
      </c>
      <c r="C995" s="1" t="s">
        <v>10699</v>
      </c>
      <c r="D995" s="1" t="s">
        <v>10693</v>
      </c>
      <c r="E995" s="1">
        <v>2</v>
      </c>
      <c r="F995" s="1">
        <v>0</v>
      </c>
      <c r="G995" t="s">
        <v>16</v>
      </c>
      <c r="H995" t="s">
        <v>17</v>
      </c>
      <c r="I995">
        <v>3009082</v>
      </c>
      <c r="K995">
        <v>311019266</v>
      </c>
      <c r="L995" t="s">
        <v>3555</v>
      </c>
      <c r="M995" t="s">
        <v>3554</v>
      </c>
      <c r="N995" t="s">
        <v>3556</v>
      </c>
      <c r="O995" t="s">
        <v>3557</v>
      </c>
    </row>
    <row r="996" spans="1:15" x14ac:dyDescent="0.25">
      <c r="A996" t="s">
        <v>3558</v>
      </c>
      <c r="B996" s="1">
        <v>12</v>
      </c>
      <c r="C996" s="1">
        <v>17</v>
      </c>
      <c r="D996" s="1" t="s">
        <v>10691</v>
      </c>
      <c r="E996" s="1">
        <v>2</v>
      </c>
      <c r="F996" s="1">
        <v>0</v>
      </c>
      <c r="G996" t="s">
        <v>16</v>
      </c>
      <c r="H996" t="s">
        <v>17</v>
      </c>
      <c r="I996">
        <v>1217042</v>
      </c>
      <c r="K996">
        <v>491892305</v>
      </c>
      <c r="L996" t="s">
        <v>3559</v>
      </c>
      <c r="M996" t="s">
        <v>3558</v>
      </c>
      <c r="N996" t="s">
        <v>3560</v>
      </c>
      <c r="O996" t="s">
        <v>3561</v>
      </c>
    </row>
    <row r="997" spans="1:15" x14ac:dyDescent="0.25">
      <c r="A997" t="s">
        <v>3562</v>
      </c>
      <c r="B997" s="1">
        <v>22</v>
      </c>
      <c r="C997" s="1" t="s">
        <v>10692</v>
      </c>
      <c r="D997" s="1" t="s">
        <v>10694</v>
      </c>
      <c r="E997" s="1">
        <v>0</v>
      </c>
      <c r="F997" s="1">
        <v>1</v>
      </c>
      <c r="G997" t="s">
        <v>32</v>
      </c>
      <c r="I997">
        <v>2206000</v>
      </c>
      <c r="K997">
        <v>191686466</v>
      </c>
      <c r="L997" t="s">
        <v>3563</v>
      </c>
      <c r="M997" t="s">
        <v>3564</v>
      </c>
      <c r="N997" t="s">
        <v>3565</v>
      </c>
      <c r="O997" t="s">
        <v>3566</v>
      </c>
    </row>
    <row r="998" spans="1:15" x14ac:dyDescent="0.25">
      <c r="A998" t="s">
        <v>3564</v>
      </c>
      <c r="B998" s="1">
        <v>22</v>
      </c>
      <c r="C998" s="1" t="s">
        <v>10692</v>
      </c>
      <c r="D998" s="1" t="s">
        <v>10695</v>
      </c>
      <c r="E998" s="1">
        <v>1</v>
      </c>
      <c r="F998" s="1">
        <v>0</v>
      </c>
      <c r="G998" t="s">
        <v>16</v>
      </c>
      <c r="H998" t="s">
        <v>46</v>
      </c>
      <c r="I998">
        <v>2206011</v>
      </c>
      <c r="K998">
        <v>191675126</v>
      </c>
      <c r="L998" t="s">
        <v>3567</v>
      </c>
      <c r="M998" t="s">
        <v>3564</v>
      </c>
      <c r="N998" t="s">
        <v>3565</v>
      </c>
      <c r="O998" t="s">
        <v>3568</v>
      </c>
    </row>
    <row r="999" spans="1:15" x14ac:dyDescent="0.25">
      <c r="A999" t="s">
        <v>3564</v>
      </c>
      <c r="B999" s="1">
        <v>22</v>
      </c>
      <c r="C999" s="1" t="s">
        <v>10692</v>
      </c>
      <c r="D999" s="1" t="s">
        <v>10691</v>
      </c>
      <c r="E999" s="1">
        <v>2</v>
      </c>
      <c r="F999" s="1">
        <v>0</v>
      </c>
      <c r="G999" t="s">
        <v>16</v>
      </c>
      <c r="H999" t="s">
        <v>17</v>
      </c>
      <c r="I999">
        <v>2206042</v>
      </c>
      <c r="K999">
        <v>191675184</v>
      </c>
      <c r="L999" t="s">
        <v>3569</v>
      </c>
      <c r="M999" t="s">
        <v>3564</v>
      </c>
      <c r="N999" t="s">
        <v>3565</v>
      </c>
      <c r="O999" t="s">
        <v>3570</v>
      </c>
    </row>
    <row r="1000" spans="1:15" x14ac:dyDescent="0.25">
      <c r="A1000" t="s">
        <v>3571</v>
      </c>
      <c r="B1000" s="1" t="s">
        <v>10690</v>
      </c>
      <c r="C1000" s="1" t="s">
        <v>10696</v>
      </c>
      <c r="D1000" s="1" t="s">
        <v>10691</v>
      </c>
      <c r="E1000" s="1">
        <v>2</v>
      </c>
      <c r="F1000" s="1">
        <v>0</v>
      </c>
      <c r="G1000" t="s">
        <v>16</v>
      </c>
      <c r="H1000" t="s">
        <v>17</v>
      </c>
      <c r="I1000">
        <v>203042</v>
      </c>
      <c r="K1000">
        <v>390647357</v>
      </c>
      <c r="L1000" t="s">
        <v>3572</v>
      </c>
      <c r="M1000" t="s">
        <v>3571</v>
      </c>
      <c r="N1000" t="s">
        <v>3573</v>
      </c>
      <c r="O1000" t="s">
        <v>3574</v>
      </c>
    </row>
    <row r="1001" spans="1:15" x14ac:dyDescent="0.25">
      <c r="A1001" t="s">
        <v>3575</v>
      </c>
      <c r="B1001" s="1">
        <v>30</v>
      </c>
      <c r="C1001" s="1" t="s">
        <v>10692</v>
      </c>
      <c r="D1001" s="1" t="s">
        <v>10696</v>
      </c>
      <c r="E1001" s="1">
        <v>2</v>
      </c>
      <c r="F1001" s="1">
        <v>0</v>
      </c>
      <c r="G1001" t="s">
        <v>16</v>
      </c>
      <c r="H1001" t="s">
        <v>17</v>
      </c>
      <c r="I1001">
        <v>3006032</v>
      </c>
      <c r="K1001">
        <v>250855400</v>
      </c>
      <c r="L1001" t="s">
        <v>3576</v>
      </c>
      <c r="M1001" t="s">
        <v>3575</v>
      </c>
      <c r="N1001" t="s">
        <v>3577</v>
      </c>
      <c r="O1001" t="s">
        <v>3578</v>
      </c>
    </row>
    <row r="1002" spans="1:15" x14ac:dyDescent="0.25">
      <c r="A1002" t="s">
        <v>3579</v>
      </c>
      <c r="B1002" s="1">
        <v>14</v>
      </c>
      <c r="C1002" s="1">
        <v>26</v>
      </c>
      <c r="D1002" s="1" t="s">
        <v>10696</v>
      </c>
      <c r="E1002" s="1">
        <v>2</v>
      </c>
      <c r="F1002" s="1">
        <v>0</v>
      </c>
      <c r="G1002" t="s">
        <v>16</v>
      </c>
      <c r="H1002" t="s">
        <v>17</v>
      </c>
      <c r="I1002">
        <v>1426032</v>
      </c>
      <c r="K1002">
        <v>711582463</v>
      </c>
      <c r="L1002" t="s">
        <v>3580</v>
      </c>
      <c r="M1002" t="s">
        <v>3579</v>
      </c>
      <c r="N1002" t="str">
        <f>"08-130"</f>
        <v>08-130</v>
      </c>
      <c r="O1002" t="s">
        <v>3581</v>
      </c>
    </row>
    <row r="1003" spans="1:15" x14ac:dyDescent="0.25">
      <c r="A1003" t="s">
        <v>3582</v>
      </c>
      <c r="B1003" s="1" t="s">
        <v>10691</v>
      </c>
      <c r="C1003" s="1">
        <v>18</v>
      </c>
      <c r="D1003" s="1" t="s">
        <v>10695</v>
      </c>
      <c r="E1003" s="1">
        <v>1</v>
      </c>
      <c r="F1003" s="1">
        <v>0</v>
      </c>
      <c r="G1003" t="s">
        <v>16</v>
      </c>
      <c r="H1003" t="s">
        <v>46</v>
      </c>
      <c r="I1003">
        <v>418011</v>
      </c>
      <c r="K1003">
        <v>910866784</v>
      </c>
      <c r="L1003" t="s">
        <v>3586</v>
      </c>
      <c r="M1003" t="s">
        <v>3582</v>
      </c>
      <c r="N1003" t="s">
        <v>3584</v>
      </c>
      <c r="O1003" t="s">
        <v>3587</v>
      </c>
    </row>
    <row r="1004" spans="1:15" x14ac:dyDescent="0.25">
      <c r="A1004" t="s">
        <v>3582</v>
      </c>
      <c r="B1004" s="1" t="s">
        <v>10691</v>
      </c>
      <c r="C1004" s="1">
        <v>18</v>
      </c>
      <c r="D1004" s="1" t="s">
        <v>10699</v>
      </c>
      <c r="E1004" s="1">
        <v>2</v>
      </c>
      <c r="F1004" s="1">
        <v>0</v>
      </c>
      <c r="G1004" t="s">
        <v>16</v>
      </c>
      <c r="H1004" t="s">
        <v>17</v>
      </c>
      <c r="I1004">
        <v>418092</v>
      </c>
      <c r="K1004">
        <v>910866867</v>
      </c>
      <c r="L1004" t="s">
        <v>3583</v>
      </c>
      <c r="M1004" t="s">
        <v>3582</v>
      </c>
      <c r="N1004" t="s">
        <v>3584</v>
      </c>
      <c r="O1004" t="s">
        <v>3585</v>
      </c>
    </row>
    <row r="1005" spans="1:15" x14ac:dyDescent="0.25">
      <c r="A1005" t="s">
        <v>3588</v>
      </c>
      <c r="B1005" s="1">
        <v>14</v>
      </c>
      <c r="C1005" s="1">
        <v>25</v>
      </c>
      <c r="D1005" s="1" t="s">
        <v>10698</v>
      </c>
      <c r="E1005" s="1">
        <v>2</v>
      </c>
      <c r="F1005" s="1">
        <v>0</v>
      </c>
      <c r="G1005" t="s">
        <v>16</v>
      </c>
      <c r="H1005" t="s">
        <v>17</v>
      </c>
      <c r="I1005">
        <v>1425072</v>
      </c>
      <c r="K1005">
        <v>670223818</v>
      </c>
      <c r="L1005" t="s">
        <v>3589</v>
      </c>
      <c r="M1005" t="s">
        <v>3590</v>
      </c>
      <c r="N1005" t="s">
        <v>3591</v>
      </c>
      <c r="O1005" t="s">
        <v>3592</v>
      </c>
    </row>
    <row r="1006" spans="1:15" x14ac:dyDescent="0.25">
      <c r="A1006" t="s">
        <v>3593</v>
      </c>
      <c r="B1006" s="1">
        <v>28</v>
      </c>
      <c r="C1006" s="1">
        <v>13</v>
      </c>
      <c r="D1006" s="1" t="s">
        <v>10696</v>
      </c>
      <c r="E1006" s="1">
        <v>2</v>
      </c>
      <c r="F1006" s="1">
        <v>0</v>
      </c>
      <c r="G1006" t="s">
        <v>16</v>
      </c>
      <c r="H1006" t="s">
        <v>17</v>
      </c>
      <c r="I1006">
        <v>2813032</v>
      </c>
      <c r="K1006">
        <v>531358</v>
      </c>
      <c r="L1006" t="s">
        <v>3594</v>
      </c>
      <c r="M1006" t="s">
        <v>3593</v>
      </c>
      <c r="N1006" t="s">
        <v>3595</v>
      </c>
      <c r="O1006" t="s">
        <v>3596</v>
      </c>
    </row>
    <row r="1007" spans="1:15" x14ac:dyDescent="0.25">
      <c r="A1007" t="s">
        <v>3597</v>
      </c>
      <c r="B1007" s="1" t="s">
        <v>10691</v>
      </c>
      <c r="C1007" s="1" t="s">
        <v>10697</v>
      </c>
      <c r="D1007" s="1" t="s">
        <v>10691</v>
      </c>
      <c r="E1007" s="1">
        <v>3</v>
      </c>
      <c r="F1007" s="1">
        <v>0</v>
      </c>
      <c r="G1007" t="s">
        <v>16</v>
      </c>
      <c r="H1007" t="s">
        <v>50</v>
      </c>
      <c r="I1007">
        <v>405043</v>
      </c>
      <c r="K1007">
        <v>871118595</v>
      </c>
      <c r="L1007" t="s">
        <v>3598</v>
      </c>
      <c r="M1007" t="s">
        <v>3597</v>
      </c>
      <c r="N1007" t="s">
        <v>3599</v>
      </c>
      <c r="O1007" t="s">
        <v>3600</v>
      </c>
    </row>
    <row r="1008" spans="1:15" x14ac:dyDescent="0.25">
      <c r="A1008" t="s">
        <v>3601</v>
      </c>
      <c r="B1008" s="1" t="s">
        <v>10690</v>
      </c>
      <c r="C1008" s="1" t="s">
        <v>10692</v>
      </c>
      <c r="D1008" s="1" t="s">
        <v>10690</v>
      </c>
      <c r="E1008" s="1">
        <v>1</v>
      </c>
      <c r="F1008" s="1">
        <v>0</v>
      </c>
      <c r="G1008" t="s">
        <v>16</v>
      </c>
      <c r="H1008" t="s">
        <v>46</v>
      </c>
      <c r="I1008">
        <v>206021</v>
      </c>
      <c r="K1008">
        <v>230821598</v>
      </c>
      <c r="L1008" t="s">
        <v>3602</v>
      </c>
      <c r="M1008" t="s">
        <v>3603</v>
      </c>
      <c r="N1008" t="s">
        <v>3604</v>
      </c>
      <c r="O1008" t="s">
        <v>3605</v>
      </c>
    </row>
    <row r="1009" spans="1:15" x14ac:dyDescent="0.25">
      <c r="A1009" t="s">
        <v>3606</v>
      </c>
      <c r="B1009" s="1">
        <v>10</v>
      </c>
      <c r="C1009" s="1">
        <v>15</v>
      </c>
      <c r="D1009" s="1" t="s">
        <v>10691</v>
      </c>
      <c r="E1009" s="1">
        <v>2</v>
      </c>
      <c r="F1009" s="1">
        <v>0</v>
      </c>
      <c r="G1009" t="s">
        <v>16</v>
      </c>
      <c r="H1009" t="s">
        <v>17</v>
      </c>
      <c r="I1009">
        <v>1015042</v>
      </c>
      <c r="K1009">
        <v>750148294</v>
      </c>
      <c r="L1009" t="s">
        <v>3607</v>
      </c>
      <c r="M1009" t="s">
        <v>3606</v>
      </c>
      <c r="N1009" t="s">
        <v>3608</v>
      </c>
      <c r="O1009" t="s">
        <v>3609</v>
      </c>
    </row>
    <row r="1010" spans="1:15" x14ac:dyDescent="0.25">
      <c r="A1010" t="s">
        <v>3610</v>
      </c>
      <c r="B1010" s="1">
        <v>24</v>
      </c>
      <c r="C1010" s="1" t="s">
        <v>10699</v>
      </c>
      <c r="D1010" s="1" t="s">
        <v>10690</v>
      </c>
      <c r="E1010" s="1">
        <v>3</v>
      </c>
      <c r="F1010" s="1">
        <v>0</v>
      </c>
      <c r="G1010" t="s">
        <v>16</v>
      </c>
      <c r="H1010" t="s">
        <v>50</v>
      </c>
      <c r="I1010">
        <v>2409023</v>
      </c>
      <c r="K1010">
        <v>151398505</v>
      </c>
      <c r="L1010" t="s">
        <v>3611</v>
      </c>
      <c r="M1010" t="s">
        <v>3612</v>
      </c>
      <c r="N1010" t="s">
        <v>3613</v>
      </c>
      <c r="O1010" t="s">
        <v>3614</v>
      </c>
    </row>
    <row r="1011" spans="1:15" x14ac:dyDescent="0.25">
      <c r="A1011" t="s">
        <v>3615</v>
      </c>
      <c r="B1011" s="1">
        <v>32</v>
      </c>
      <c r="C1011" s="1">
        <v>12</v>
      </c>
      <c r="D1011" s="1" t="s">
        <v>10690</v>
      </c>
      <c r="E1011" s="1">
        <v>2</v>
      </c>
      <c r="F1011" s="1">
        <v>0</v>
      </c>
      <c r="G1011" t="s">
        <v>16</v>
      </c>
      <c r="H1011" t="s">
        <v>17</v>
      </c>
      <c r="I1011">
        <v>3212022</v>
      </c>
      <c r="K1011">
        <v>811685326</v>
      </c>
      <c r="L1011" t="s">
        <v>3616</v>
      </c>
      <c r="M1011" t="s">
        <v>3617</v>
      </c>
      <c r="N1011" t="s">
        <v>3618</v>
      </c>
      <c r="O1011" t="s">
        <v>3619</v>
      </c>
    </row>
    <row r="1012" spans="1:15" x14ac:dyDescent="0.25">
      <c r="A1012" t="s">
        <v>3620</v>
      </c>
      <c r="B1012" s="1">
        <v>14</v>
      </c>
      <c r="C1012" s="1" t="s">
        <v>10698</v>
      </c>
      <c r="D1012" s="1" t="s">
        <v>10697</v>
      </c>
      <c r="E1012" s="1">
        <v>3</v>
      </c>
      <c r="F1012" s="1">
        <v>0</v>
      </c>
      <c r="G1012" t="s">
        <v>16</v>
      </c>
      <c r="H1012" t="s">
        <v>50</v>
      </c>
      <c r="I1012">
        <v>1407053</v>
      </c>
      <c r="K1012">
        <v>670223333</v>
      </c>
      <c r="L1012" t="s">
        <v>3621</v>
      </c>
      <c r="M1012" t="s">
        <v>3620</v>
      </c>
      <c r="N1012" t="s">
        <v>3622</v>
      </c>
      <c r="O1012" t="s">
        <v>3623</v>
      </c>
    </row>
    <row r="1013" spans="1:15" x14ac:dyDescent="0.25">
      <c r="A1013" t="s">
        <v>3624</v>
      </c>
      <c r="B1013" s="1">
        <v>14</v>
      </c>
      <c r="C1013" s="1" t="s">
        <v>10698</v>
      </c>
      <c r="D1013" s="1" t="s">
        <v>10694</v>
      </c>
      <c r="E1013" s="1">
        <v>0</v>
      </c>
      <c r="F1013" s="1">
        <v>1</v>
      </c>
      <c r="G1013" t="s">
        <v>32</v>
      </c>
      <c r="I1013">
        <v>1407000</v>
      </c>
      <c r="K1013">
        <v>670223155</v>
      </c>
      <c r="L1013" t="s">
        <v>3625</v>
      </c>
      <c r="M1013" t="s">
        <v>3620</v>
      </c>
      <c r="N1013" t="s">
        <v>3622</v>
      </c>
      <c r="O1013" t="s">
        <v>3626</v>
      </c>
    </row>
    <row r="1014" spans="1:15" x14ac:dyDescent="0.25">
      <c r="A1014" t="s">
        <v>3627</v>
      </c>
      <c r="B1014" s="1">
        <v>28</v>
      </c>
      <c r="C1014" s="1">
        <v>11</v>
      </c>
      <c r="D1014" s="1" t="s">
        <v>10696</v>
      </c>
      <c r="E1014" s="1">
        <v>2</v>
      </c>
      <c r="F1014" s="1">
        <v>0</v>
      </c>
      <c r="G1014" t="s">
        <v>16</v>
      </c>
      <c r="H1014" t="s">
        <v>17</v>
      </c>
      <c r="I1014">
        <v>2811032</v>
      </c>
      <c r="K1014">
        <v>510742994</v>
      </c>
      <c r="L1014" t="s">
        <v>3628</v>
      </c>
      <c r="M1014" t="s">
        <v>3629</v>
      </c>
      <c r="N1014" t="s">
        <v>3630</v>
      </c>
      <c r="O1014" t="s">
        <v>3631</v>
      </c>
    </row>
    <row r="1015" spans="1:15" x14ac:dyDescent="0.25">
      <c r="A1015" t="s">
        <v>3632</v>
      </c>
      <c r="B1015" s="1">
        <v>12</v>
      </c>
      <c r="C1015" s="1" t="s">
        <v>10693</v>
      </c>
      <c r="D1015" s="1" t="s">
        <v>10696</v>
      </c>
      <c r="E1015" s="1">
        <v>2</v>
      </c>
      <c r="F1015" s="1">
        <v>0</v>
      </c>
      <c r="G1015" t="s">
        <v>16</v>
      </c>
      <c r="H1015" t="s">
        <v>17</v>
      </c>
      <c r="I1015">
        <v>1208032</v>
      </c>
      <c r="K1015">
        <v>291010122</v>
      </c>
      <c r="L1015" t="s">
        <v>3633</v>
      </c>
      <c r="M1015" t="s">
        <v>3632</v>
      </c>
      <c r="N1015" t="s">
        <v>3634</v>
      </c>
      <c r="O1015" t="s">
        <v>3635</v>
      </c>
    </row>
    <row r="1016" spans="1:15" x14ac:dyDescent="0.25">
      <c r="A1016" t="s">
        <v>3636</v>
      </c>
      <c r="B1016" s="1">
        <v>24</v>
      </c>
      <c r="C1016" s="1" t="s">
        <v>10690</v>
      </c>
      <c r="D1016" s="1" t="s">
        <v>10698</v>
      </c>
      <c r="E1016" s="1">
        <v>2</v>
      </c>
      <c r="F1016" s="1">
        <v>0</v>
      </c>
      <c r="G1016" t="s">
        <v>16</v>
      </c>
      <c r="H1016" t="s">
        <v>17</v>
      </c>
      <c r="I1016">
        <v>2402072</v>
      </c>
      <c r="K1016">
        <v>72182284</v>
      </c>
      <c r="L1016" t="s">
        <v>3637</v>
      </c>
      <c r="M1016" t="s">
        <v>3636</v>
      </c>
      <c r="N1016" t="s">
        <v>3638</v>
      </c>
      <c r="O1016" t="s">
        <v>3639</v>
      </c>
    </row>
    <row r="1017" spans="1:15" x14ac:dyDescent="0.25">
      <c r="A1017" t="s">
        <v>3640</v>
      </c>
      <c r="B1017" s="1">
        <v>30</v>
      </c>
      <c r="C1017" s="1">
        <v>12</v>
      </c>
      <c r="D1017" s="1" t="s">
        <v>10696</v>
      </c>
      <c r="E1017" s="1">
        <v>3</v>
      </c>
      <c r="F1017" s="1">
        <v>0</v>
      </c>
      <c r="G1017" t="s">
        <v>16</v>
      </c>
      <c r="H1017" t="s">
        <v>50</v>
      </c>
      <c r="I1017">
        <v>3012033</v>
      </c>
      <c r="K1017">
        <v>250854748</v>
      </c>
      <c r="L1017" t="s">
        <v>3641</v>
      </c>
      <c r="M1017" t="s">
        <v>3640</v>
      </c>
      <c r="N1017" t="s">
        <v>3642</v>
      </c>
      <c r="O1017" t="s">
        <v>3643</v>
      </c>
    </row>
    <row r="1018" spans="1:15" x14ac:dyDescent="0.25">
      <c r="A1018" t="s">
        <v>3644</v>
      </c>
      <c r="B1018" s="1">
        <v>30</v>
      </c>
      <c r="C1018" s="1" t="s">
        <v>10698</v>
      </c>
      <c r="D1018" s="1" t="s">
        <v>10697</v>
      </c>
      <c r="E1018" s="1">
        <v>3</v>
      </c>
      <c r="F1018" s="1">
        <v>0</v>
      </c>
      <c r="G1018" t="s">
        <v>16</v>
      </c>
      <c r="H1018" t="s">
        <v>50</v>
      </c>
      <c r="I1018">
        <v>3007053</v>
      </c>
      <c r="K1018">
        <v>250855417</v>
      </c>
      <c r="L1018" t="s">
        <v>3645</v>
      </c>
      <c r="M1018" t="s">
        <v>3644</v>
      </c>
      <c r="N1018" t="s">
        <v>3646</v>
      </c>
      <c r="O1018" t="s">
        <v>3647</v>
      </c>
    </row>
    <row r="1019" spans="1:15" x14ac:dyDescent="0.25">
      <c r="A1019" t="s">
        <v>3648</v>
      </c>
      <c r="B1019" s="1" t="s">
        <v>10693</v>
      </c>
      <c r="C1019" s="1" t="s">
        <v>10691</v>
      </c>
      <c r="D1019" s="1" t="s">
        <v>10691</v>
      </c>
      <c r="E1019" s="1">
        <v>3</v>
      </c>
      <c r="F1019" s="1">
        <v>0</v>
      </c>
      <c r="G1019" t="s">
        <v>16</v>
      </c>
      <c r="H1019" t="s">
        <v>50</v>
      </c>
      <c r="I1019">
        <v>804043</v>
      </c>
      <c r="K1019">
        <v>529999</v>
      </c>
      <c r="L1019" t="s">
        <v>3649</v>
      </c>
      <c r="M1019" t="s">
        <v>3648</v>
      </c>
      <c r="N1019" t="s">
        <v>3650</v>
      </c>
      <c r="O1019" t="s">
        <v>3651</v>
      </c>
    </row>
    <row r="1020" spans="1:15" x14ac:dyDescent="0.25">
      <c r="A1020" t="s">
        <v>3652</v>
      </c>
      <c r="B1020" s="1">
        <v>30</v>
      </c>
      <c r="C1020" s="1">
        <v>21</v>
      </c>
      <c r="D1020" s="1" t="s">
        <v>10699</v>
      </c>
      <c r="E1020" s="1">
        <v>3</v>
      </c>
      <c r="F1020" s="1">
        <v>0</v>
      </c>
      <c r="G1020" t="s">
        <v>16</v>
      </c>
      <c r="H1020" t="s">
        <v>50</v>
      </c>
      <c r="I1020">
        <v>3021093</v>
      </c>
      <c r="K1020">
        <v>631258632</v>
      </c>
      <c r="L1020" t="s">
        <v>3653</v>
      </c>
      <c r="M1020" t="s">
        <v>3652</v>
      </c>
      <c r="N1020" t="s">
        <v>3654</v>
      </c>
      <c r="O1020" t="s">
        <v>3655</v>
      </c>
    </row>
    <row r="1021" spans="1:15" x14ac:dyDescent="0.25">
      <c r="A1021" t="s">
        <v>3656</v>
      </c>
      <c r="B1021" s="1">
        <v>30</v>
      </c>
      <c r="C1021" s="1">
        <v>31</v>
      </c>
      <c r="D1021" s="1" t="s">
        <v>10696</v>
      </c>
      <c r="E1021" s="1">
        <v>3</v>
      </c>
      <c r="F1021" s="1">
        <v>0</v>
      </c>
      <c r="G1021" t="s">
        <v>16</v>
      </c>
      <c r="H1021" t="s">
        <v>50</v>
      </c>
      <c r="I1021">
        <v>3031033</v>
      </c>
      <c r="K1021">
        <v>570791365</v>
      </c>
      <c r="L1021" t="s">
        <v>3657</v>
      </c>
      <c r="M1021" t="s">
        <v>3656</v>
      </c>
      <c r="N1021" t="s">
        <v>3658</v>
      </c>
      <c r="O1021" t="s">
        <v>3659</v>
      </c>
    </row>
    <row r="1022" spans="1:15" x14ac:dyDescent="0.25">
      <c r="A1022" t="s">
        <v>3660</v>
      </c>
      <c r="B1022" s="1">
        <v>12</v>
      </c>
      <c r="C1022" s="1" t="s">
        <v>10692</v>
      </c>
      <c r="D1022" s="1" t="s">
        <v>10694</v>
      </c>
      <c r="E1022" s="1">
        <v>0</v>
      </c>
      <c r="F1022" s="1">
        <v>1</v>
      </c>
      <c r="G1022" t="s">
        <v>32</v>
      </c>
      <c r="I1022">
        <v>1206000</v>
      </c>
      <c r="K1022">
        <v>351554413</v>
      </c>
      <c r="L1022" t="s">
        <v>412</v>
      </c>
      <c r="M1022" t="s">
        <v>3661</v>
      </c>
      <c r="N1022" t="s">
        <v>3662</v>
      </c>
      <c r="O1022" t="s">
        <v>3663</v>
      </c>
    </row>
    <row r="1023" spans="1:15" x14ac:dyDescent="0.25">
      <c r="A1023" t="s">
        <v>3664</v>
      </c>
      <c r="B1023" s="1">
        <v>12</v>
      </c>
      <c r="C1023" s="1">
        <v>61</v>
      </c>
      <c r="D1023" s="1" t="s">
        <v>10694</v>
      </c>
      <c r="E1023" s="1">
        <v>0</v>
      </c>
      <c r="F1023" s="1">
        <v>2</v>
      </c>
      <c r="G1023" t="s">
        <v>264</v>
      </c>
      <c r="I1023">
        <v>1261000</v>
      </c>
      <c r="K1023">
        <v>351554353</v>
      </c>
      <c r="L1023">
        <v>6761013717</v>
      </c>
      <c r="M1023" t="s">
        <v>3664</v>
      </c>
      <c r="N1023" t="s">
        <v>3665</v>
      </c>
      <c r="O1023" t="s">
        <v>3666</v>
      </c>
    </row>
    <row r="1024" spans="1:15" x14ac:dyDescent="0.25">
      <c r="A1024" t="s">
        <v>3667</v>
      </c>
      <c r="B1024" s="1">
        <v>30</v>
      </c>
      <c r="C1024" s="1">
        <v>10</v>
      </c>
      <c r="D1024" s="1" t="s">
        <v>10697</v>
      </c>
      <c r="E1024" s="1">
        <v>2</v>
      </c>
      <c r="F1024" s="1">
        <v>0</v>
      </c>
      <c r="G1024" t="s">
        <v>16</v>
      </c>
      <c r="H1024" t="s">
        <v>17</v>
      </c>
      <c r="I1024">
        <v>3010052</v>
      </c>
      <c r="K1024">
        <v>546207</v>
      </c>
      <c r="L1024" t="s">
        <v>3668</v>
      </c>
      <c r="M1024" t="s">
        <v>3667</v>
      </c>
      <c r="N1024" t="s">
        <v>3669</v>
      </c>
      <c r="O1024" t="s">
        <v>3670</v>
      </c>
    </row>
    <row r="1025" spans="1:15" x14ac:dyDescent="0.25">
      <c r="A1025" t="s">
        <v>3671</v>
      </c>
      <c r="B1025" s="1">
        <v>16</v>
      </c>
      <c r="C1025" s="1" t="s">
        <v>10697</v>
      </c>
      <c r="D1025" s="1" t="s">
        <v>10690</v>
      </c>
      <c r="E1025" s="1">
        <v>3</v>
      </c>
      <c r="F1025" s="1">
        <v>0</v>
      </c>
      <c r="G1025" t="s">
        <v>16</v>
      </c>
      <c r="H1025" t="s">
        <v>50</v>
      </c>
      <c r="I1025">
        <v>1605023</v>
      </c>
      <c r="K1025">
        <v>531413099</v>
      </c>
      <c r="L1025" t="s">
        <v>3672</v>
      </c>
      <c r="M1025" t="s">
        <v>3671</v>
      </c>
      <c r="N1025" t="s">
        <v>3673</v>
      </c>
      <c r="O1025" t="s">
        <v>3674</v>
      </c>
    </row>
    <row r="1026" spans="1:15" x14ac:dyDescent="0.25">
      <c r="A1026" t="s">
        <v>3675</v>
      </c>
      <c r="B1026" s="1">
        <v>16</v>
      </c>
      <c r="C1026" s="1" t="s">
        <v>10697</v>
      </c>
      <c r="D1026" s="1" t="s">
        <v>10694</v>
      </c>
      <c r="E1026" s="1">
        <v>0</v>
      </c>
      <c r="F1026" s="1">
        <v>1</v>
      </c>
      <c r="G1026" t="s">
        <v>32</v>
      </c>
      <c r="I1026">
        <v>1605000</v>
      </c>
      <c r="K1026">
        <v>531412533</v>
      </c>
      <c r="L1026" t="s">
        <v>3676</v>
      </c>
      <c r="M1026" t="s">
        <v>3677</v>
      </c>
      <c r="N1026" t="s">
        <v>3673</v>
      </c>
      <c r="O1026" t="s">
        <v>3678</v>
      </c>
    </row>
    <row r="1027" spans="1:15" x14ac:dyDescent="0.25">
      <c r="A1027" t="s">
        <v>3679</v>
      </c>
      <c r="B1027" s="1">
        <v>18</v>
      </c>
      <c r="C1027" s="1">
        <v>13</v>
      </c>
      <c r="D1027" s="1" t="s">
        <v>10691</v>
      </c>
      <c r="E1027" s="1">
        <v>2</v>
      </c>
      <c r="F1027" s="1">
        <v>0</v>
      </c>
      <c r="G1027" t="s">
        <v>16</v>
      </c>
      <c r="H1027" t="s">
        <v>17</v>
      </c>
      <c r="I1027">
        <v>1813042</v>
      </c>
      <c r="K1027">
        <v>650900418</v>
      </c>
      <c r="L1027" t="s">
        <v>3680</v>
      </c>
      <c r="M1027" t="s">
        <v>3679</v>
      </c>
      <c r="N1027" t="s">
        <v>3681</v>
      </c>
      <c r="O1027" t="s">
        <v>3682</v>
      </c>
    </row>
    <row r="1028" spans="1:15" x14ac:dyDescent="0.25">
      <c r="A1028" t="s">
        <v>3683</v>
      </c>
      <c r="B1028" s="1">
        <v>14</v>
      </c>
      <c r="C1028" s="1">
        <v>22</v>
      </c>
      <c r="D1028" s="1" t="s">
        <v>10697</v>
      </c>
      <c r="E1028" s="1">
        <v>2</v>
      </c>
      <c r="F1028" s="1">
        <v>0</v>
      </c>
      <c r="G1028" t="s">
        <v>16</v>
      </c>
      <c r="H1028" t="s">
        <v>17</v>
      </c>
      <c r="I1028">
        <v>1422052</v>
      </c>
      <c r="K1028">
        <v>130378150</v>
      </c>
      <c r="M1028" t="s">
        <v>3683</v>
      </c>
      <c r="N1028" t="str">
        <f>"06-408"</f>
        <v>06-408</v>
      </c>
      <c r="O1028" t="s">
        <v>3684</v>
      </c>
    </row>
    <row r="1029" spans="1:15" x14ac:dyDescent="0.25">
      <c r="A1029" t="s">
        <v>3683</v>
      </c>
      <c r="B1029" s="1">
        <v>18</v>
      </c>
      <c r="C1029" s="1">
        <v>16</v>
      </c>
      <c r="D1029" s="1" t="s">
        <v>10699</v>
      </c>
      <c r="E1029" s="1">
        <v>2</v>
      </c>
      <c r="F1029" s="1">
        <v>0</v>
      </c>
      <c r="G1029" t="s">
        <v>16</v>
      </c>
      <c r="H1029" t="s">
        <v>17</v>
      </c>
      <c r="I1029">
        <v>1816092</v>
      </c>
      <c r="K1029">
        <v>690582111</v>
      </c>
      <c r="M1029" t="s">
        <v>3683</v>
      </c>
      <c r="N1029" t="s">
        <v>3685</v>
      </c>
      <c r="O1029" t="s">
        <v>3686</v>
      </c>
    </row>
    <row r="1030" spans="1:15" x14ac:dyDescent="0.25">
      <c r="A1030" t="s">
        <v>3687</v>
      </c>
      <c r="B1030" s="1" t="s">
        <v>10692</v>
      </c>
      <c r="C1030" s="1">
        <v>20</v>
      </c>
      <c r="D1030" s="1" t="s">
        <v>10691</v>
      </c>
      <c r="E1030" s="1">
        <v>3</v>
      </c>
      <c r="F1030" s="1">
        <v>0</v>
      </c>
      <c r="G1030" t="s">
        <v>16</v>
      </c>
      <c r="H1030" t="s">
        <v>50</v>
      </c>
      <c r="I1030">
        <v>620043</v>
      </c>
      <c r="K1030">
        <v>950368701</v>
      </c>
      <c r="L1030" t="s">
        <v>3688</v>
      </c>
      <c r="M1030" t="s">
        <v>3687</v>
      </c>
      <c r="N1030" t="s">
        <v>3689</v>
      </c>
      <c r="O1030" t="s">
        <v>3690</v>
      </c>
    </row>
    <row r="1031" spans="1:15" x14ac:dyDescent="0.25">
      <c r="A1031" t="s">
        <v>3691</v>
      </c>
      <c r="B1031" s="1">
        <v>20</v>
      </c>
      <c r="C1031" s="1" t="s">
        <v>10699</v>
      </c>
      <c r="D1031" s="1" t="s">
        <v>10696</v>
      </c>
      <c r="E1031" s="1">
        <v>2</v>
      </c>
      <c r="F1031" s="1">
        <v>0</v>
      </c>
      <c r="G1031" t="s">
        <v>16</v>
      </c>
      <c r="H1031" t="s">
        <v>17</v>
      </c>
      <c r="I1031">
        <v>2009032</v>
      </c>
      <c r="K1031">
        <v>790671107</v>
      </c>
      <c r="L1031" t="s">
        <v>3692</v>
      </c>
      <c r="M1031" t="s">
        <v>3691</v>
      </c>
      <c r="N1031" t="s">
        <v>3693</v>
      </c>
      <c r="O1031" t="s">
        <v>3694</v>
      </c>
    </row>
    <row r="1032" spans="1:15" x14ac:dyDescent="0.25">
      <c r="A1032" t="s">
        <v>3695</v>
      </c>
      <c r="B1032" s="1">
        <v>14</v>
      </c>
      <c r="C1032" s="1">
        <v>11</v>
      </c>
      <c r="D1032" s="1" t="s">
        <v>10691</v>
      </c>
      <c r="E1032" s="1">
        <v>2</v>
      </c>
      <c r="F1032" s="1">
        <v>0</v>
      </c>
      <c r="G1032" t="s">
        <v>16</v>
      </c>
      <c r="H1032" t="s">
        <v>17</v>
      </c>
      <c r="I1032">
        <v>1411042</v>
      </c>
      <c r="K1032">
        <v>550668315</v>
      </c>
      <c r="L1032" t="s">
        <v>3696</v>
      </c>
      <c r="M1032" t="s">
        <v>3695</v>
      </c>
      <c r="N1032" t="str">
        <f>"06-212"</f>
        <v>06-212</v>
      </c>
      <c r="O1032" t="s">
        <v>3697</v>
      </c>
    </row>
    <row r="1033" spans="1:15" x14ac:dyDescent="0.25">
      <c r="A1033" t="s">
        <v>3698</v>
      </c>
      <c r="B1033" s="1" t="s">
        <v>10692</v>
      </c>
      <c r="C1033" s="1" t="s">
        <v>10692</v>
      </c>
      <c r="D1033" s="1" t="s">
        <v>10694</v>
      </c>
      <c r="E1033" s="1">
        <v>0</v>
      </c>
      <c r="F1033" s="1">
        <v>1</v>
      </c>
      <c r="G1033" t="s">
        <v>32</v>
      </c>
      <c r="I1033">
        <v>606000</v>
      </c>
      <c r="K1033">
        <v>110198209</v>
      </c>
      <c r="M1033" t="s">
        <v>3699</v>
      </c>
      <c r="N1033" t="s">
        <v>3700</v>
      </c>
      <c r="O1033" t="s">
        <v>3701</v>
      </c>
    </row>
    <row r="1034" spans="1:15" x14ac:dyDescent="0.25">
      <c r="A1034" t="s">
        <v>3699</v>
      </c>
      <c r="B1034" s="1" t="s">
        <v>10692</v>
      </c>
      <c r="C1034" s="1" t="s">
        <v>10692</v>
      </c>
      <c r="D1034" s="1" t="s">
        <v>10695</v>
      </c>
      <c r="E1034" s="1">
        <v>1</v>
      </c>
      <c r="F1034" s="1">
        <v>0</v>
      </c>
      <c r="G1034" t="s">
        <v>16</v>
      </c>
      <c r="H1034" t="s">
        <v>46</v>
      </c>
      <c r="I1034">
        <v>606011</v>
      </c>
      <c r="K1034">
        <v>110197919</v>
      </c>
      <c r="L1034" t="s">
        <v>3702</v>
      </c>
      <c r="M1034" t="s">
        <v>3699</v>
      </c>
      <c r="N1034" t="s">
        <v>3700</v>
      </c>
      <c r="O1034" t="s">
        <v>3703</v>
      </c>
    </row>
    <row r="1035" spans="1:15" x14ac:dyDescent="0.25">
      <c r="A1035" t="s">
        <v>3699</v>
      </c>
      <c r="B1035" s="1" t="s">
        <v>10692</v>
      </c>
      <c r="C1035" s="1" t="s">
        <v>10692</v>
      </c>
      <c r="D1035" s="1" t="s">
        <v>10697</v>
      </c>
      <c r="E1035" s="1">
        <v>2</v>
      </c>
      <c r="F1035" s="1">
        <v>0</v>
      </c>
      <c r="G1035" t="s">
        <v>16</v>
      </c>
      <c r="H1035" t="s">
        <v>17</v>
      </c>
      <c r="I1035">
        <v>606052</v>
      </c>
      <c r="K1035">
        <v>110197960</v>
      </c>
      <c r="L1035" t="s">
        <v>3704</v>
      </c>
      <c r="M1035" t="s">
        <v>3699</v>
      </c>
      <c r="N1035" t="s">
        <v>3700</v>
      </c>
      <c r="O1035" t="s">
        <v>3705</v>
      </c>
    </row>
    <row r="1036" spans="1:15" x14ac:dyDescent="0.25">
      <c r="A1036" t="s">
        <v>3706</v>
      </c>
      <c r="B1036" s="1">
        <v>26</v>
      </c>
      <c r="C1036" s="1">
        <v>13</v>
      </c>
      <c r="D1036" s="1" t="s">
        <v>10690</v>
      </c>
      <c r="E1036" s="1">
        <v>2</v>
      </c>
      <c r="F1036" s="1">
        <v>0</v>
      </c>
      <c r="G1036" t="s">
        <v>16</v>
      </c>
      <c r="H1036" t="s">
        <v>17</v>
      </c>
      <c r="I1036">
        <v>2613022</v>
      </c>
      <c r="K1036">
        <v>291010145</v>
      </c>
      <c r="L1036" t="s">
        <v>3707</v>
      </c>
      <c r="M1036" t="s">
        <v>3706</v>
      </c>
      <c r="N1036" t="s">
        <v>3708</v>
      </c>
      <c r="O1036" t="s">
        <v>3709</v>
      </c>
    </row>
    <row r="1037" spans="1:15" x14ac:dyDescent="0.25">
      <c r="A1037" t="s">
        <v>3710</v>
      </c>
      <c r="B1037" s="1">
        <v>30</v>
      </c>
      <c r="C1037" s="1">
        <v>18</v>
      </c>
      <c r="D1037" s="1" t="s">
        <v>10697</v>
      </c>
      <c r="E1037" s="1">
        <v>2</v>
      </c>
      <c r="F1037" s="1">
        <v>0</v>
      </c>
      <c r="G1037" t="s">
        <v>16</v>
      </c>
      <c r="H1037" t="s">
        <v>17</v>
      </c>
      <c r="I1037">
        <v>3018052</v>
      </c>
      <c r="K1037">
        <v>250855446</v>
      </c>
      <c r="L1037" t="s">
        <v>3711</v>
      </c>
      <c r="M1037" t="s">
        <v>3710</v>
      </c>
      <c r="N1037" t="s">
        <v>3712</v>
      </c>
      <c r="O1037" t="s">
        <v>3713</v>
      </c>
    </row>
    <row r="1038" spans="1:15" x14ac:dyDescent="0.25">
      <c r="A1038" t="s">
        <v>3714</v>
      </c>
      <c r="B1038" s="1" t="s">
        <v>10692</v>
      </c>
      <c r="C1038" s="1" t="s">
        <v>10698</v>
      </c>
      <c r="D1038" s="1" t="s">
        <v>10694</v>
      </c>
      <c r="E1038" s="1">
        <v>0</v>
      </c>
      <c r="F1038" s="1">
        <v>1</v>
      </c>
      <c r="G1038" t="s">
        <v>32</v>
      </c>
      <c r="I1038">
        <v>607000</v>
      </c>
      <c r="K1038">
        <v>431019490</v>
      </c>
      <c r="M1038" t="s">
        <v>3715</v>
      </c>
      <c r="N1038" t="s">
        <v>3716</v>
      </c>
      <c r="O1038" t="s">
        <v>162</v>
      </c>
    </row>
    <row r="1039" spans="1:15" x14ac:dyDescent="0.25">
      <c r="A1039" t="s">
        <v>3717</v>
      </c>
      <c r="B1039" s="1" t="s">
        <v>10692</v>
      </c>
      <c r="C1039" s="1" t="s">
        <v>10692</v>
      </c>
      <c r="D1039" s="1" t="s">
        <v>10692</v>
      </c>
      <c r="E1039" s="1">
        <v>2</v>
      </c>
      <c r="F1039" s="1">
        <v>0</v>
      </c>
      <c r="G1039" t="s">
        <v>16</v>
      </c>
      <c r="H1039" t="s">
        <v>17</v>
      </c>
      <c r="I1039">
        <v>606062</v>
      </c>
      <c r="K1039">
        <v>110197954</v>
      </c>
      <c r="L1039" t="s">
        <v>3718</v>
      </c>
      <c r="M1039" t="s">
        <v>3717</v>
      </c>
      <c r="N1039" t="s">
        <v>3719</v>
      </c>
      <c r="O1039" t="s">
        <v>1436</v>
      </c>
    </row>
    <row r="1040" spans="1:15" x14ac:dyDescent="0.25">
      <c r="A1040" t="s">
        <v>3715</v>
      </c>
      <c r="B1040" s="1" t="s">
        <v>10692</v>
      </c>
      <c r="C1040" s="1" t="s">
        <v>10698</v>
      </c>
      <c r="D1040" s="1" t="s">
        <v>10695</v>
      </c>
      <c r="E1040" s="1">
        <v>1</v>
      </c>
      <c r="F1040" s="1">
        <v>0</v>
      </c>
      <c r="G1040" t="s">
        <v>16</v>
      </c>
      <c r="H1040" t="s">
        <v>46</v>
      </c>
      <c r="I1040">
        <v>607011</v>
      </c>
      <c r="K1040">
        <v>431019402</v>
      </c>
      <c r="L1040" t="s">
        <v>3723</v>
      </c>
      <c r="M1040" t="s">
        <v>3715</v>
      </c>
      <c r="N1040" t="s">
        <v>3721</v>
      </c>
      <c r="O1040" t="s">
        <v>3724</v>
      </c>
    </row>
    <row r="1041" spans="1:15" x14ac:dyDescent="0.25">
      <c r="A1041" t="s">
        <v>3715</v>
      </c>
      <c r="B1041" s="1" t="s">
        <v>10692</v>
      </c>
      <c r="C1041" s="1" t="s">
        <v>10698</v>
      </c>
      <c r="D1041" s="1" t="s">
        <v>10697</v>
      </c>
      <c r="E1041" s="1">
        <v>2</v>
      </c>
      <c r="F1041" s="1">
        <v>0</v>
      </c>
      <c r="G1041" t="s">
        <v>16</v>
      </c>
      <c r="H1041" t="s">
        <v>17</v>
      </c>
      <c r="I1041">
        <v>607052</v>
      </c>
      <c r="K1041">
        <v>431019997</v>
      </c>
      <c r="L1041" t="s">
        <v>3720</v>
      </c>
      <c r="M1041" t="s">
        <v>3715</v>
      </c>
      <c r="N1041" t="s">
        <v>3721</v>
      </c>
      <c r="O1041" t="s">
        <v>3722</v>
      </c>
    </row>
    <row r="1042" spans="1:15" x14ac:dyDescent="0.25">
      <c r="A1042" t="s">
        <v>3725</v>
      </c>
      <c r="B1042" s="1">
        <v>18</v>
      </c>
      <c r="C1042" s="1" t="s">
        <v>10697</v>
      </c>
      <c r="D1042" s="1" t="s">
        <v>10692</v>
      </c>
      <c r="E1042" s="1">
        <v>2</v>
      </c>
      <c r="F1042" s="1">
        <v>0</v>
      </c>
      <c r="G1042" t="s">
        <v>16</v>
      </c>
      <c r="H1042" t="s">
        <v>17</v>
      </c>
      <c r="I1042">
        <v>1805062</v>
      </c>
      <c r="K1042">
        <v>370440330</v>
      </c>
      <c r="L1042" t="s">
        <v>3726</v>
      </c>
      <c r="M1042" t="s">
        <v>3725</v>
      </c>
      <c r="N1042" t="s">
        <v>3727</v>
      </c>
      <c r="O1042" t="s">
        <v>3728</v>
      </c>
    </row>
    <row r="1043" spans="1:15" x14ac:dyDescent="0.25">
      <c r="A1043" t="s">
        <v>3729</v>
      </c>
      <c r="B1043" s="1">
        <v>30</v>
      </c>
      <c r="C1043" s="1" t="s">
        <v>10691</v>
      </c>
      <c r="D1043" s="1" t="s">
        <v>10696</v>
      </c>
      <c r="E1043" s="1">
        <v>3</v>
      </c>
      <c r="F1043" s="1">
        <v>0</v>
      </c>
      <c r="G1043" t="s">
        <v>16</v>
      </c>
      <c r="H1043" t="s">
        <v>50</v>
      </c>
      <c r="I1043">
        <v>3004033</v>
      </c>
      <c r="K1043">
        <v>411050623</v>
      </c>
      <c r="L1043" t="s">
        <v>3730</v>
      </c>
      <c r="M1043" t="s">
        <v>3729</v>
      </c>
      <c r="N1043" t="s">
        <v>3731</v>
      </c>
      <c r="O1043" t="s">
        <v>70</v>
      </c>
    </row>
    <row r="1044" spans="1:15" x14ac:dyDescent="0.25">
      <c r="A1044" t="s">
        <v>3732</v>
      </c>
      <c r="B1044" s="1">
        <v>24</v>
      </c>
      <c r="C1044" s="1">
        <v>16</v>
      </c>
      <c r="D1044" s="1" t="s">
        <v>10691</v>
      </c>
      <c r="E1044" s="1">
        <v>2</v>
      </c>
      <c r="F1044" s="1">
        <v>0</v>
      </c>
      <c r="G1044" t="s">
        <v>16</v>
      </c>
      <c r="H1044" t="s">
        <v>17</v>
      </c>
      <c r="I1044">
        <v>2416042</v>
      </c>
      <c r="K1044">
        <v>151398729</v>
      </c>
      <c r="L1044" t="s">
        <v>3733</v>
      </c>
      <c r="M1044" t="s">
        <v>3734</v>
      </c>
      <c r="N1044" t="s">
        <v>3735</v>
      </c>
      <c r="O1044" t="s">
        <v>3736</v>
      </c>
    </row>
    <row r="1045" spans="1:15" x14ac:dyDescent="0.25">
      <c r="A1045" t="s">
        <v>3737</v>
      </c>
      <c r="B1045" s="1">
        <v>22</v>
      </c>
      <c r="C1045" s="1">
        <v>11</v>
      </c>
      <c r="D1045" s="1" t="s">
        <v>10692</v>
      </c>
      <c r="E1045" s="1">
        <v>2</v>
      </c>
      <c r="F1045" s="1">
        <v>0</v>
      </c>
      <c r="G1045" t="s">
        <v>16</v>
      </c>
      <c r="H1045" t="s">
        <v>17</v>
      </c>
      <c r="I1045">
        <v>2211062</v>
      </c>
      <c r="K1045">
        <v>534492</v>
      </c>
      <c r="L1045" t="s">
        <v>3738</v>
      </c>
      <c r="M1045" t="s">
        <v>3737</v>
      </c>
      <c r="N1045" t="s">
        <v>3739</v>
      </c>
      <c r="O1045" t="s">
        <v>3740</v>
      </c>
    </row>
    <row r="1046" spans="1:15" x14ac:dyDescent="0.25">
      <c r="A1046" t="s">
        <v>3741</v>
      </c>
      <c r="B1046" s="1">
        <v>18</v>
      </c>
      <c r="C1046" s="1">
        <v>61</v>
      </c>
      <c r="D1046" s="1" t="s">
        <v>10694</v>
      </c>
      <c r="E1046" s="1">
        <v>0</v>
      </c>
      <c r="F1046" s="1">
        <v>2</v>
      </c>
      <c r="G1046" t="s">
        <v>264</v>
      </c>
      <c r="I1046">
        <v>1861000</v>
      </c>
      <c r="K1046">
        <v>370440809</v>
      </c>
      <c r="L1046" t="s">
        <v>3742</v>
      </c>
      <c r="M1046" t="s">
        <v>3741</v>
      </c>
      <c r="N1046" t="s">
        <v>3743</v>
      </c>
      <c r="O1046" t="s">
        <v>3744</v>
      </c>
    </row>
    <row r="1047" spans="1:15" x14ac:dyDescent="0.25">
      <c r="A1047" t="s">
        <v>3745</v>
      </c>
      <c r="B1047" s="1" t="s">
        <v>10693</v>
      </c>
      <c r="C1047" s="1" t="s">
        <v>10690</v>
      </c>
      <c r="D1047" s="1" t="s">
        <v>10692</v>
      </c>
      <c r="E1047" s="1">
        <v>3</v>
      </c>
      <c r="F1047" s="1">
        <v>0</v>
      </c>
      <c r="G1047" t="s">
        <v>16</v>
      </c>
      <c r="H1047" t="s">
        <v>50</v>
      </c>
      <c r="I1047">
        <v>802063</v>
      </c>
      <c r="K1047">
        <v>526133</v>
      </c>
      <c r="L1047" t="s">
        <v>3746</v>
      </c>
      <c r="M1047" t="s">
        <v>3745</v>
      </c>
      <c r="N1047" t="s">
        <v>3747</v>
      </c>
      <c r="O1047" t="s">
        <v>3748</v>
      </c>
    </row>
    <row r="1048" spans="1:15" x14ac:dyDescent="0.25">
      <c r="A1048" t="s">
        <v>3749</v>
      </c>
      <c r="B1048" s="1">
        <v>12</v>
      </c>
      <c r="C1048" s="1">
        <v>11</v>
      </c>
      <c r="D1048" s="1" t="s">
        <v>10692</v>
      </c>
      <c r="E1048" s="1">
        <v>2</v>
      </c>
      <c r="F1048" s="1">
        <v>0</v>
      </c>
      <c r="G1048" t="s">
        <v>16</v>
      </c>
      <c r="H1048" t="s">
        <v>17</v>
      </c>
      <c r="I1048">
        <v>1211062</v>
      </c>
      <c r="K1048">
        <v>491892328</v>
      </c>
      <c r="L1048" t="s">
        <v>3750</v>
      </c>
      <c r="M1048" t="s">
        <v>3749</v>
      </c>
      <c r="N1048" t="s">
        <v>3751</v>
      </c>
      <c r="O1048" t="s">
        <v>3752</v>
      </c>
    </row>
    <row r="1049" spans="1:15" x14ac:dyDescent="0.25">
      <c r="A1049" t="s">
        <v>3753</v>
      </c>
      <c r="B1049" s="1">
        <v>18</v>
      </c>
      <c r="C1049" s="1" t="s">
        <v>10698</v>
      </c>
      <c r="D1049" s="1" t="s">
        <v>10692</v>
      </c>
      <c r="E1049" s="1">
        <v>2</v>
      </c>
      <c r="F1049" s="1">
        <v>0</v>
      </c>
      <c r="G1049" t="s">
        <v>16</v>
      </c>
      <c r="H1049" t="s">
        <v>17</v>
      </c>
      <c r="I1049">
        <v>1807062</v>
      </c>
      <c r="K1049">
        <v>370440577</v>
      </c>
      <c r="L1049" t="s">
        <v>3754</v>
      </c>
      <c r="M1049" t="s">
        <v>3753</v>
      </c>
      <c r="N1049" t="s">
        <v>3755</v>
      </c>
      <c r="O1049" t="s">
        <v>3756</v>
      </c>
    </row>
    <row r="1050" spans="1:15" x14ac:dyDescent="0.25">
      <c r="A1050" t="s">
        <v>3757</v>
      </c>
      <c r="B1050" s="1" t="s">
        <v>10690</v>
      </c>
      <c r="C1050" s="1">
        <v>13</v>
      </c>
      <c r="D1050" s="1" t="s">
        <v>10690</v>
      </c>
      <c r="E1050" s="1">
        <v>2</v>
      </c>
      <c r="F1050" s="1">
        <v>0</v>
      </c>
      <c r="G1050" t="s">
        <v>16</v>
      </c>
      <c r="H1050" t="s">
        <v>17</v>
      </c>
      <c r="I1050">
        <v>213022</v>
      </c>
      <c r="K1050">
        <v>931934704</v>
      </c>
      <c r="L1050" t="s">
        <v>3758</v>
      </c>
      <c r="M1050" t="s">
        <v>3757</v>
      </c>
      <c r="N1050" t="s">
        <v>3759</v>
      </c>
      <c r="O1050" t="s">
        <v>3760</v>
      </c>
    </row>
    <row r="1051" spans="1:15" x14ac:dyDescent="0.25">
      <c r="A1051" t="s">
        <v>3761</v>
      </c>
      <c r="B1051" s="1" t="s">
        <v>10693</v>
      </c>
      <c r="C1051" s="1" t="s">
        <v>10690</v>
      </c>
      <c r="D1051" s="1" t="s">
        <v>10694</v>
      </c>
      <c r="E1051" s="1">
        <v>0</v>
      </c>
      <c r="F1051" s="1">
        <v>1</v>
      </c>
      <c r="G1051" t="s">
        <v>32</v>
      </c>
      <c r="I1051">
        <v>802000</v>
      </c>
      <c r="K1051">
        <v>970770095</v>
      </c>
      <c r="L1051" t="s">
        <v>3762</v>
      </c>
      <c r="M1051" t="s">
        <v>3763</v>
      </c>
      <c r="N1051" t="s">
        <v>3747</v>
      </c>
      <c r="O1051" t="s">
        <v>3764</v>
      </c>
    </row>
    <row r="1052" spans="1:15" x14ac:dyDescent="0.25">
      <c r="A1052" t="s">
        <v>3761</v>
      </c>
      <c r="B1052" s="1">
        <v>18</v>
      </c>
      <c r="C1052" s="1" t="s">
        <v>10698</v>
      </c>
      <c r="D1052" s="1" t="s">
        <v>10694</v>
      </c>
      <c r="E1052" s="1">
        <v>0</v>
      </c>
      <c r="F1052" s="1">
        <v>1</v>
      </c>
      <c r="G1052" t="s">
        <v>32</v>
      </c>
      <c r="I1052">
        <v>1807000</v>
      </c>
      <c r="K1052">
        <v>370440519</v>
      </c>
      <c r="L1052" t="s">
        <v>3765</v>
      </c>
      <c r="M1052" t="s">
        <v>3766</v>
      </c>
      <c r="N1052" t="s">
        <v>3743</v>
      </c>
      <c r="O1052" t="s">
        <v>3767</v>
      </c>
    </row>
    <row r="1053" spans="1:15" x14ac:dyDescent="0.25">
      <c r="A1053" t="s">
        <v>3768</v>
      </c>
      <c r="B1053" s="1" t="s">
        <v>10693</v>
      </c>
      <c r="C1053" s="1" t="s">
        <v>10690</v>
      </c>
      <c r="D1053" s="1" t="s">
        <v>10692</v>
      </c>
      <c r="E1053" s="1" t="s">
        <v>219</v>
      </c>
      <c r="F1053" s="1">
        <v>6</v>
      </c>
      <c r="G1053" t="s">
        <v>220</v>
      </c>
      <c r="I1053" t="s">
        <v>3769</v>
      </c>
      <c r="J1053">
        <v>4</v>
      </c>
      <c r="K1053">
        <v>366026987</v>
      </c>
      <c r="L1053" t="s">
        <v>3770</v>
      </c>
      <c r="M1053" t="s">
        <v>3763</v>
      </c>
      <c r="N1053" t="s">
        <v>3747</v>
      </c>
      <c r="O1053" t="s">
        <v>3771</v>
      </c>
    </row>
    <row r="1054" spans="1:15" x14ac:dyDescent="0.25">
      <c r="A1054" t="s">
        <v>3772</v>
      </c>
      <c r="B1054" s="1">
        <v>10</v>
      </c>
      <c r="C1054" s="1" t="s">
        <v>10690</v>
      </c>
      <c r="D1054" s="1" t="s">
        <v>10691</v>
      </c>
      <c r="E1054" s="1">
        <v>3</v>
      </c>
      <c r="F1054" s="1">
        <v>0</v>
      </c>
      <c r="G1054" t="s">
        <v>16</v>
      </c>
      <c r="H1054" t="s">
        <v>50</v>
      </c>
      <c r="I1054">
        <v>1002043</v>
      </c>
      <c r="K1054">
        <v>611015448</v>
      </c>
      <c r="L1054" t="s">
        <v>3773</v>
      </c>
      <c r="M1054" t="s">
        <v>3772</v>
      </c>
      <c r="N1054" t="s">
        <v>3774</v>
      </c>
      <c r="O1054" t="s">
        <v>3775</v>
      </c>
    </row>
    <row r="1055" spans="1:15" x14ac:dyDescent="0.25">
      <c r="A1055" t="s">
        <v>3776</v>
      </c>
      <c r="B1055" s="1" t="s">
        <v>10690</v>
      </c>
      <c r="C1055" s="1" t="s">
        <v>10699</v>
      </c>
      <c r="D1055" s="1" t="s">
        <v>10696</v>
      </c>
      <c r="E1055" s="1">
        <v>2</v>
      </c>
      <c r="F1055" s="1">
        <v>0</v>
      </c>
      <c r="G1055" t="s">
        <v>16</v>
      </c>
      <c r="H1055" t="s">
        <v>17</v>
      </c>
      <c r="I1055">
        <v>209032</v>
      </c>
      <c r="K1055">
        <v>390647469</v>
      </c>
      <c r="L1055" t="s">
        <v>3777</v>
      </c>
      <c r="M1055" t="s">
        <v>3776</v>
      </c>
      <c r="N1055" t="s">
        <v>3778</v>
      </c>
      <c r="O1055" t="s">
        <v>3779</v>
      </c>
    </row>
    <row r="1056" spans="1:15" x14ac:dyDescent="0.25">
      <c r="A1056" t="s">
        <v>3780</v>
      </c>
      <c r="B1056" s="1">
        <v>30</v>
      </c>
      <c r="C1056" s="1">
        <v>12</v>
      </c>
      <c r="D1056" s="1" t="s">
        <v>10691</v>
      </c>
      <c r="E1056" s="1">
        <v>3</v>
      </c>
      <c r="F1056" s="1">
        <v>0</v>
      </c>
      <c r="G1056" t="s">
        <v>16</v>
      </c>
      <c r="H1056" t="s">
        <v>50</v>
      </c>
      <c r="I1056">
        <v>3012043</v>
      </c>
      <c r="K1056">
        <v>250854872</v>
      </c>
      <c r="L1056" t="s">
        <v>3781</v>
      </c>
      <c r="M1056" t="s">
        <v>3780</v>
      </c>
      <c r="N1056" t="s">
        <v>3782</v>
      </c>
      <c r="O1056" t="s">
        <v>3783</v>
      </c>
    </row>
    <row r="1057" spans="1:15" x14ac:dyDescent="0.25">
      <c r="A1057" t="s">
        <v>3784</v>
      </c>
      <c r="B1057" s="1">
        <v>30</v>
      </c>
      <c r="C1057" s="1">
        <v>12</v>
      </c>
      <c r="D1057" s="1" t="s">
        <v>10694</v>
      </c>
      <c r="E1057" s="1">
        <v>0</v>
      </c>
      <c r="F1057" s="1">
        <v>1</v>
      </c>
      <c r="G1057" t="s">
        <v>32</v>
      </c>
      <c r="I1057">
        <v>3012000</v>
      </c>
      <c r="K1057">
        <v>250854754</v>
      </c>
      <c r="L1057" t="s">
        <v>3785</v>
      </c>
      <c r="M1057" t="s">
        <v>3780</v>
      </c>
      <c r="N1057" t="s">
        <v>3782</v>
      </c>
      <c r="O1057" t="s">
        <v>3786</v>
      </c>
    </row>
    <row r="1058" spans="1:15" x14ac:dyDescent="0.25">
      <c r="A1058" t="s">
        <v>3787</v>
      </c>
      <c r="B1058" s="1">
        <v>28</v>
      </c>
      <c r="C1058" s="1" t="s">
        <v>10692</v>
      </c>
      <c r="D1058" s="1" t="s">
        <v>10697</v>
      </c>
      <c r="E1058" s="1">
        <v>2</v>
      </c>
      <c r="F1058" s="1">
        <v>0</v>
      </c>
      <c r="G1058" t="s">
        <v>16</v>
      </c>
      <c r="H1058" t="s">
        <v>17</v>
      </c>
      <c r="I1058">
        <v>2806052</v>
      </c>
      <c r="K1058">
        <v>790671248</v>
      </c>
      <c r="L1058" t="s">
        <v>3788</v>
      </c>
      <c r="M1058" t="s">
        <v>3787</v>
      </c>
      <c r="N1058" t="str">
        <f>"11-612"</f>
        <v>11-612</v>
      </c>
      <c r="O1058" t="s">
        <v>3789</v>
      </c>
    </row>
    <row r="1059" spans="1:15" x14ac:dyDescent="0.25">
      <c r="A1059" t="s">
        <v>3790</v>
      </c>
      <c r="B1059" s="1">
        <v>24</v>
      </c>
      <c r="C1059" s="1">
        <v>13</v>
      </c>
      <c r="D1059" s="1" t="s">
        <v>10697</v>
      </c>
      <c r="E1059" s="1">
        <v>2</v>
      </c>
      <c r="F1059" s="1">
        <v>0</v>
      </c>
      <c r="G1059" t="s">
        <v>16</v>
      </c>
      <c r="H1059" t="s">
        <v>17</v>
      </c>
      <c r="I1059">
        <v>2413052</v>
      </c>
      <c r="K1059">
        <v>276258948</v>
      </c>
      <c r="L1059" t="s">
        <v>3791</v>
      </c>
      <c r="M1059" t="s">
        <v>3792</v>
      </c>
      <c r="N1059" t="s">
        <v>3793</v>
      </c>
      <c r="O1059" t="s">
        <v>3794</v>
      </c>
    </row>
    <row r="1060" spans="1:15" x14ac:dyDescent="0.25">
      <c r="A1060" t="s">
        <v>3795</v>
      </c>
      <c r="B1060" s="1" t="s">
        <v>10691</v>
      </c>
      <c r="C1060" s="1" t="s">
        <v>10698</v>
      </c>
      <c r="D1060" s="1" t="s">
        <v>10692</v>
      </c>
      <c r="E1060" s="1">
        <v>3</v>
      </c>
      <c r="F1060" s="1">
        <v>0</v>
      </c>
      <c r="G1060" t="s">
        <v>16</v>
      </c>
      <c r="H1060" t="s">
        <v>50</v>
      </c>
      <c r="I1060">
        <v>407063</v>
      </c>
      <c r="K1060">
        <v>92350777</v>
      </c>
      <c r="L1060" t="s">
        <v>3796</v>
      </c>
      <c r="M1060" t="s">
        <v>3795</v>
      </c>
      <c r="N1060" t="s">
        <v>3797</v>
      </c>
      <c r="O1060" t="s">
        <v>3798</v>
      </c>
    </row>
    <row r="1061" spans="1:15" x14ac:dyDescent="0.25">
      <c r="A1061" t="s">
        <v>3799</v>
      </c>
      <c r="B1061" s="1">
        <v>24</v>
      </c>
      <c r="C1061" s="1" t="s">
        <v>10691</v>
      </c>
      <c r="D1061" s="1" t="s">
        <v>10693</v>
      </c>
      <c r="E1061" s="1">
        <v>2</v>
      </c>
      <c r="F1061" s="1">
        <v>0</v>
      </c>
      <c r="G1061" t="s">
        <v>16</v>
      </c>
      <c r="H1061" t="s">
        <v>17</v>
      </c>
      <c r="I1061">
        <v>2404082</v>
      </c>
      <c r="K1061">
        <v>151398050</v>
      </c>
      <c r="L1061" t="s">
        <v>3800</v>
      </c>
      <c r="M1061" t="s">
        <v>3799</v>
      </c>
      <c r="N1061" t="s">
        <v>3801</v>
      </c>
      <c r="O1061" t="s">
        <v>3802</v>
      </c>
    </row>
    <row r="1062" spans="1:15" x14ac:dyDescent="0.25">
      <c r="A1062" t="s">
        <v>3803</v>
      </c>
      <c r="B1062" s="1">
        <v>22</v>
      </c>
      <c r="C1062" s="1">
        <v>10</v>
      </c>
      <c r="D1062" s="1" t="s">
        <v>10695</v>
      </c>
      <c r="E1062" s="1">
        <v>1</v>
      </c>
      <c r="F1062" s="1">
        <v>0</v>
      </c>
      <c r="G1062" t="s">
        <v>16</v>
      </c>
      <c r="H1062" t="s">
        <v>46</v>
      </c>
      <c r="I1062">
        <v>2210011</v>
      </c>
      <c r="K1062">
        <v>170008774</v>
      </c>
      <c r="L1062" t="s">
        <v>3804</v>
      </c>
      <c r="M1062" t="s">
        <v>3803</v>
      </c>
      <c r="N1062" t="s">
        <v>3805</v>
      </c>
      <c r="O1062" t="s">
        <v>3806</v>
      </c>
    </row>
    <row r="1063" spans="1:15" x14ac:dyDescent="0.25">
      <c r="A1063" t="s">
        <v>3807</v>
      </c>
      <c r="B1063" s="1">
        <v>12</v>
      </c>
      <c r="C1063" s="1">
        <v>10</v>
      </c>
      <c r="D1063" s="1" t="s">
        <v>10698</v>
      </c>
      <c r="E1063" s="1">
        <v>3</v>
      </c>
      <c r="F1063" s="1">
        <v>0</v>
      </c>
      <c r="G1063" t="s">
        <v>16</v>
      </c>
      <c r="H1063" t="s">
        <v>50</v>
      </c>
      <c r="I1063">
        <v>1210073</v>
      </c>
      <c r="K1063">
        <v>491893055</v>
      </c>
      <c r="L1063" t="s">
        <v>3808</v>
      </c>
      <c r="M1063" t="s">
        <v>3807</v>
      </c>
      <c r="N1063" t="s">
        <v>3809</v>
      </c>
      <c r="O1063" t="s">
        <v>3810</v>
      </c>
    </row>
    <row r="1064" spans="1:15" x14ac:dyDescent="0.25">
      <c r="A1064" t="s">
        <v>3811</v>
      </c>
      <c r="B1064" s="1" t="s">
        <v>10692</v>
      </c>
      <c r="C1064" s="1">
        <v>18</v>
      </c>
      <c r="D1064" s="1" t="s">
        <v>10691</v>
      </c>
      <c r="E1064" s="1">
        <v>2</v>
      </c>
      <c r="F1064" s="1">
        <v>0</v>
      </c>
      <c r="G1064" t="s">
        <v>16</v>
      </c>
      <c r="H1064" t="s">
        <v>17</v>
      </c>
      <c r="I1064">
        <v>618042</v>
      </c>
      <c r="K1064">
        <v>950368931</v>
      </c>
      <c r="L1064" t="s">
        <v>3812</v>
      </c>
      <c r="M1064" t="s">
        <v>3813</v>
      </c>
      <c r="N1064" t="s">
        <v>3814</v>
      </c>
      <c r="O1064" t="s">
        <v>3815</v>
      </c>
    </row>
    <row r="1065" spans="1:15" x14ac:dyDescent="0.25">
      <c r="A1065" t="s">
        <v>3816</v>
      </c>
      <c r="B1065" s="1">
        <v>20</v>
      </c>
      <c r="C1065" s="1">
        <v>11</v>
      </c>
      <c r="D1065" s="1" t="s">
        <v>10691</v>
      </c>
      <c r="E1065" s="1">
        <v>3</v>
      </c>
      <c r="F1065" s="1">
        <v>0</v>
      </c>
      <c r="G1065" t="s">
        <v>16</v>
      </c>
      <c r="H1065" t="s">
        <v>50</v>
      </c>
      <c r="I1065">
        <v>2011043</v>
      </c>
      <c r="K1065">
        <v>50659378</v>
      </c>
      <c r="M1065" t="s">
        <v>3817</v>
      </c>
      <c r="N1065" t="s">
        <v>3818</v>
      </c>
      <c r="O1065" t="s">
        <v>3819</v>
      </c>
    </row>
    <row r="1066" spans="1:15" x14ac:dyDescent="0.25">
      <c r="A1066" t="s">
        <v>3820</v>
      </c>
      <c r="B1066" s="1">
        <v>20</v>
      </c>
      <c r="C1066" s="1" t="s">
        <v>10693</v>
      </c>
      <c r="D1066" s="1" t="s">
        <v>10697</v>
      </c>
      <c r="E1066" s="1">
        <v>2</v>
      </c>
      <c r="F1066" s="1">
        <v>0</v>
      </c>
      <c r="G1066" t="s">
        <v>16</v>
      </c>
      <c r="H1066" t="s">
        <v>17</v>
      </c>
      <c r="I1066">
        <v>2008052</v>
      </c>
      <c r="K1066">
        <v>50659415</v>
      </c>
      <c r="L1066" t="s">
        <v>3821</v>
      </c>
      <c r="M1066" t="s">
        <v>3820</v>
      </c>
      <c r="N1066" t="s">
        <v>3822</v>
      </c>
      <c r="O1066" t="s">
        <v>3823</v>
      </c>
    </row>
    <row r="1067" spans="1:15" x14ac:dyDescent="0.25">
      <c r="A1067" t="s">
        <v>3824</v>
      </c>
      <c r="B1067" s="1">
        <v>24</v>
      </c>
      <c r="C1067" s="1">
        <v>11</v>
      </c>
      <c r="D1067" s="1" t="s">
        <v>10696</v>
      </c>
      <c r="E1067" s="1">
        <v>3</v>
      </c>
      <c r="F1067" s="1">
        <v>0</v>
      </c>
      <c r="G1067" t="s">
        <v>16</v>
      </c>
      <c r="H1067" t="s">
        <v>50</v>
      </c>
      <c r="I1067">
        <v>2411033</v>
      </c>
      <c r="K1067">
        <v>276258428</v>
      </c>
      <c r="M1067" t="s">
        <v>3824</v>
      </c>
      <c r="N1067" t="s">
        <v>3825</v>
      </c>
      <c r="O1067" t="s">
        <v>3826</v>
      </c>
    </row>
    <row r="1068" spans="1:15" x14ac:dyDescent="0.25">
      <c r="A1068" t="s">
        <v>3827</v>
      </c>
      <c r="B1068" s="1" t="s">
        <v>10692</v>
      </c>
      <c r="C1068" s="1" t="s">
        <v>10699</v>
      </c>
      <c r="D1068" s="1" t="s">
        <v>10699</v>
      </c>
      <c r="E1068" s="1">
        <v>2</v>
      </c>
      <c r="F1068" s="1">
        <v>0</v>
      </c>
      <c r="G1068" t="s">
        <v>16</v>
      </c>
      <c r="H1068" t="s">
        <v>17</v>
      </c>
      <c r="I1068">
        <v>609092</v>
      </c>
      <c r="K1068">
        <v>431019655</v>
      </c>
      <c r="L1068" t="s">
        <v>3828</v>
      </c>
      <c r="M1068" t="s">
        <v>3827</v>
      </c>
      <c r="N1068" t="s">
        <v>3829</v>
      </c>
      <c r="O1068" t="s">
        <v>3830</v>
      </c>
    </row>
    <row r="1069" spans="1:15" x14ac:dyDescent="0.25">
      <c r="A1069" t="s">
        <v>3831</v>
      </c>
      <c r="B1069" s="1">
        <v>30</v>
      </c>
      <c r="C1069" s="1">
        <v>13</v>
      </c>
      <c r="D1069" s="1" t="s">
        <v>10695</v>
      </c>
      <c r="E1069" s="1">
        <v>2</v>
      </c>
      <c r="F1069" s="1">
        <v>0</v>
      </c>
      <c r="G1069" t="s">
        <v>16</v>
      </c>
      <c r="H1069" t="s">
        <v>17</v>
      </c>
      <c r="I1069">
        <v>3013012</v>
      </c>
      <c r="K1069">
        <v>411050681</v>
      </c>
      <c r="L1069" t="s">
        <v>3832</v>
      </c>
      <c r="M1069" t="s">
        <v>3831</v>
      </c>
      <c r="N1069" t="s">
        <v>3833</v>
      </c>
      <c r="O1069" t="s">
        <v>3834</v>
      </c>
    </row>
    <row r="1070" spans="1:15" x14ac:dyDescent="0.25">
      <c r="A1070" t="s">
        <v>3835</v>
      </c>
      <c r="B1070" s="1">
        <v>24</v>
      </c>
      <c r="C1070" s="1" t="s">
        <v>10692</v>
      </c>
      <c r="D1070" s="1" t="s">
        <v>10690</v>
      </c>
      <c r="E1070" s="1">
        <v>3</v>
      </c>
      <c r="F1070" s="1">
        <v>0</v>
      </c>
      <c r="G1070" t="s">
        <v>16</v>
      </c>
      <c r="H1070" t="s">
        <v>50</v>
      </c>
      <c r="I1070">
        <v>2406023</v>
      </c>
      <c r="K1070">
        <v>151398296</v>
      </c>
      <c r="L1070" t="s">
        <v>3836</v>
      </c>
      <c r="M1070" t="s">
        <v>3835</v>
      </c>
      <c r="N1070" t="s">
        <v>3837</v>
      </c>
      <c r="O1070" t="s">
        <v>3838</v>
      </c>
    </row>
    <row r="1071" spans="1:15" x14ac:dyDescent="0.25">
      <c r="A1071" t="s">
        <v>3839</v>
      </c>
      <c r="B1071" s="1">
        <v>12</v>
      </c>
      <c r="C1071" s="1" t="s">
        <v>10692</v>
      </c>
      <c r="D1071" s="1" t="s">
        <v>10692</v>
      </c>
      <c r="E1071" s="1">
        <v>3</v>
      </c>
      <c r="F1071" s="1">
        <v>0</v>
      </c>
      <c r="G1071" t="s">
        <v>16</v>
      </c>
      <c r="H1071" t="s">
        <v>50</v>
      </c>
      <c r="I1071">
        <v>1206063</v>
      </c>
      <c r="K1071">
        <v>351555750</v>
      </c>
      <c r="L1071" t="s">
        <v>3840</v>
      </c>
      <c r="M1071" t="s">
        <v>3839</v>
      </c>
      <c r="N1071" t="s">
        <v>3841</v>
      </c>
      <c r="O1071" t="s">
        <v>3842</v>
      </c>
    </row>
    <row r="1072" spans="1:15" x14ac:dyDescent="0.25">
      <c r="A1072" t="s">
        <v>3843</v>
      </c>
      <c r="B1072" s="1">
        <v>18</v>
      </c>
      <c r="C1072" s="1">
        <v>12</v>
      </c>
      <c r="D1072" s="1" t="s">
        <v>10691</v>
      </c>
      <c r="E1072" s="1">
        <v>2</v>
      </c>
      <c r="F1072" s="1">
        <v>0</v>
      </c>
      <c r="G1072" t="s">
        <v>16</v>
      </c>
      <c r="H1072" t="s">
        <v>17</v>
      </c>
      <c r="I1072">
        <v>1812042</v>
      </c>
      <c r="K1072">
        <v>830409436</v>
      </c>
      <c r="L1072" t="s">
        <v>3844</v>
      </c>
      <c r="M1072" t="s">
        <v>3843</v>
      </c>
      <c r="N1072" t="s">
        <v>3845</v>
      </c>
      <c r="O1072" t="s">
        <v>679</v>
      </c>
    </row>
    <row r="1073" spans="1:15" x14ac:dyDescent="0.25">
      <c r="A1073" t="s">
        <v>3846</v>
      </c>
      <c r="B1073" s="1" t="s">
        <v>10693</v>
      </c>
      <c r="C1073" s="1" t="s">
        <v>10698</v>
      </c>
      <c r="D1073" s="1" t="s">
        <v>10695</v>
      </c>
      <c r="E1073" s="1">
        <v>2</v>
      </c>
      <c r="F1073" s="1">
        <v>0</v>
      </c>
      <c r="G1073" t="s">
        <v>16</v>
      </c>
      <c r="H1073" t="s">
        <v>17</v>
      </c>
      <c r="I1073">
        <v>807012</v>
      </c>
      <c r="K1073">
        <v>210966734</v>
      </c>
      <c r="L1073" t="s">
        <v>3847</v>
      </c>
      <c r="M1073" t="s">
        <v>3846</v>
      </c>
      <c r="N1073" t="s">
        <v>3848</v>
      </c>
      <c r="O1073" t="s">
        <v>3849</v>
      </c>
    </row>
    <row r="1074" spans="1:15" x14ac:dyDescent="0.25">
      <c r="A1074" t="s">
        <v>3850</v>
      </c>
      <c r="B1074" s="1">
        <v>32</v>
      </c>
      <c r="C1074" s="1" t="s">
        <v>10690</v>
      </c>
      <c r="D1074" s="1" t="s">
        <v>10691</v>
      </c>
      <c r="E1074" s="1">
        <v>2</v>
      </c>
      <c r="F1074" s="1">
        <v>0</v>
      </c>
      <c r="G1074" t="s">
        <v>16</v>
      </c>
      <c r="H1074" t="s">
        <v>17</v>
      </c>
      <c r="I1074">
        <v>3202042</v>
      </c>
      <c r="K1074">
        <v>210966987</v>
      </c>
      <c r="L1074" t="s">
        <v>3851</v>
      </c>
      <c r="M1074" t="s">
        <v>3850</v>
      </c>
      <c r="N1074" t="s">
        <v>3852</v>
      </c>
      <c r="O1074" t="s">
        <v>3853</v>
      </c>
    </row>
    <row r="1075" spans="1:15" x14ac:dyDescent="0.25">
      <c r="A1075" t="s">
        <v>3854</v>
      </c>
      <c r="B1075" s="1">
        <v>30</v>
      </c>
      <c r="C1075" s="1">
        <v>25</v>
      </c>
      <c r="D1075" s="1" t="s">
        <v>10690</v>
      </c>
      <c r="E1075" s="1">
        <v>2</v>
      </c>
      <c r="F1075" s="1">
        <v>0</v>
      </c>
      <c r="G1075" t="s">
        <v>16</v>
      </c>
      <c r="H1075" t="s">
        <v>17</v>
      </c>
      <c r="I1075">
        <v>3025022</v>
      </c>
      <c r="K1075">
        <v>631258218</v>
      </c>
      <c r="L1075" t="s">
        <v>3855</v>
      </c>
      <c r="M1075" t="s">
        <v>3854</v>
      </c>
      <c r="N1075" t="s">
        <v>3856</v>
      </c>
      <c r="O1075" t="s">
        <v>3857</v>
      </c>
    </row>
    <row r="1076" spans="1:15" x14ac:dyDescent="0.25">
      <c r="A1076" t="s">
        <v>3858</v>
      </c>
      <c r="B1076" s="1">
        <v>30</v>
      </c>
      <c r="C1076" s="1">
        <v>10</v>
      </c>
      <c r="D1076" s="1" t="s">
        <v>10692</v>
      </c>
      <c r="E1076" s="1">
        <v>2</v>
      </c>
      <c r="F1076" s="1">
        <v>0</v>
      </c>
      <c r="G1076" t="s">
        <v>16</v>
      </c>
      <c r="H1076" t="s">
        <v>17</v>
      </c>
      <c r="I1076">
        <v>3010062</v>
      </c>
      <c r="K1076">
        <v>311019183</v>
      </c>
      <c r="L1076" t="s">
        <v>3859</v>
      </c>
      <c r="M1076" t="s">
        <v>3858</v>
      </c>
      <c r="N1076" t="s">
        <v>3860</v>
      </c>
      <c r="O1076" t="s">
        <v>3861</v>
      </c>
    </row>
    <row r="1077" spans="1:15" x14ac:dyDescent="0.25">
      <c r="A1077" t="s">
        <v>3862</v>
      </c>
      <c r="B1077" s="1">
        <v>14</v>
      </c>
      <c r="C1077" s="1">
        <v>22</v>
      </c>
      <c r="D1077" s="1" t="s">
        <v>10692</v>
      </c>
      <c r="E1077" s="1">
        <v>2</v>
      </c>
      <c r="F1077" s="1">
        <v>0</v>
      </c>
      <c r="G1077" t="s">
        <v>16</v>
      </c>
      <c r="H1077" t="s">
        <v>17</v>
      </c>
      <c r="I1077">
        <v>1422062</v>
      </c>
      <c r="K1077">
        <v>550667847</v>
      </c>
      <c r="L1077" t="s">
        <v>3863</v>
      </c>
      <c r="M1077" t="s">
        <v>3862</v>
      </c>
      <c r="N1077" t="str">
        <f>"06-316"</f>
        <v>06-316</v>
      </c>
      <c r="O1077" t="s">
        <v>3864</v>
      </c>
    </row>
    <row r="1078" spans="1:15" x14ac:dyDescent="0.25">
      <c r="A1078" t="s">
        <v>3865</v>
      </c>
      <c r="B1078" s="1">
        <v>18</v>
      </c>
      <c r="C1078" s="1">
        <v>13</v>
      </c>
      <c r="D1078" s="1" t="s">
        <v>10697</v>
      </c>
      <c r="E1078" s="1">
        <v>2</v>
      </c>
      <c r="F1078" s="1">
        <v>0</v>
      </c>
      <c r="G1078" t="s">
        <v>16</v>
      </c>
      <c r="H1078" t="s">
        <v>17</v>
      </c>
      <c r="I1078">
        <v>1813052</v>
      </c>
      <c r="K1078">
        <v>650900393</v>
      </c>
      <c r="L1078" t="s">
        <v>3866</v>
      </c>
      <c r="M1078" t="s">
        <v>3865</v>
      </c>
      <c r="N1078" t="s">
        <v>3867</v>
      </c>
      <c r="O1078" t="s">
        <v>3868</v>
      </c>
    </row>
    <row r="1079" spans="1:15" x14ac:dyDescent="0.25">
      <c r="A1079" t="s">
        <v>3869</v>
      </c>
      <c r="B1079" s="1" t="s">
        <v>10692</v>
      </c>
      <c r="C1079" s="1">
        <v>11</v>
      </c>
      <c r="D1079" s="1" t="s">
        <v>10691</v>
      </c>
      <c r="E1079" s="1">
        <v>2</v>
      </c>
      <c r="F1079" s="1">
        <v>0</v>
      </c>
      <c r="G1079" t="s">
        <v>16</v>
      </c>
      <c r="H1079" t="s">
        <v>17</v>
      </c>
      <c r="I1079">
        <v>611042</v>
      </c>
      <c r="K1079">
        <v>711582411</v>
      </c>
      <c r="L1079" t="s">
        <v>3870</v>
      </c>
      <c r="M1079" t="s">
        <v>3869</v>
      </c>
      <c r="N1079" t="s">
        <v>3871</v>
      </c>
      <c r="O1079" t="s">
        <v>3872</v>
      </c>
    </row>
    <row r="1080" spans="1:15" x14ac:dyDescent="0.25">
      <c r="A1080" t="s">
        <v>3873</v>
      </c>
      <c r="B1080" s="1">
        <v>30</v>
      </c>
      <c r="C1080" s="1">
        <v>11</v>
      </c>
      <c r="D1080" s="1" t="s">
        <v>10691</v>
      </c>
      <c r="E1080" s="1">
        <v>3</v>
      </c>
      <c r="F1080" s="1">
        <v>0</v>
      </c>
      <c r="G1080" t="s">
        <v>16</v>
      </c>
      <c r="H1080" t="s">
        <v>50</v>
      </c>
      <c r="I1080">
        <v>3011043</v>
      </c>
      <c r="K1080">
        <v>411050570</v>
      </c>
      <c r="L1080" t="s">
        <v>3874</v>
      </c>
      <c r="M1080" t="s">
        <v>3873</v>
      </c>
      <c r="N1080" t="s">
        <v>3875</v>
      </c>
      <c r="O1080" t="s">
        <v>333</v>
      </c>
    </row>
    <row r="1081" spans="1:15" x14ac:dyDescent="0.25">
      <c r="A1081" t="s">
        <v>3876</v>
      </c>
      <c r="B1081" s="1">
        <v>30</v>
      </c>
      <c r="C1081" s="1" t="s">
        <v>10690</v>
      </c>
      <c r="D1081" s="1" t="s">
        <v>10691</v>
      </c>
      <c r="E1081" s="1">
        <v>3</v>
      </c>
      <c r="F1081" s="1">
        <v>0</v>
      </c>
      <c r="G1081" t="s">
        <v>16</v>
      </c>
      <c r="H1081" t="s">
        <v>50</v>
      </c>
      <c r="I1081">
        <v>3002043</v>
      </c>
      <c r="K1081">
        <v>570791081</v>
      </c>
      <c r="L1081" t="s">
        <v>3877</v>
      </c>
      <c r="M1081" t="s">
        <v>3876</v>
      </c>
      <c r="N1081" t="s">
        <v>3878</v>
      </c>
      <c r="O1081" t="s">
        <v>3879</v>
      </c>
    </row>
    <row r="1082" spans="1:15" x14ac:dyDescent="0.25">
      <c r="A1082" t="s">
        <v>3880</v>
      </c>
      <c r="B1082" s="1">
        <v>24</v>
      </c>
      <c r="C1082" s="1">
        <v>11</v>
      </c>
      <c r="D1082" s="1" t="s">
        <v>10691</v>
      </c>
      <c r="E1082" s="1">
        <v>2</v>
      </c>
      <c r="F1082" s="1">
        <v>0</v>
      </c>
      <c r="G1082" t="s">
        <v>16</v>
      </c>
      <c r="H1082" t="s">
        <v>17</v>
      </c>
      <c r="I1082">
        <v>2411042</v>
      </c>
      <c r="K1082">
        <v>535758</v>
      </c>
      <c r="L1082" t="s">
        <v>3881</v>
      </c>
      <c r="M1082" t="s">
        <v>3880</v>
      </c>
      <c r="N1082" t="s">
        <v>3882</v>
      </c>
      <c r="O1082" t="s">
        <v>3883</v>
      </c>
    </row>
    <row r="1083" spans="1:15" x14ac:dyDescent="0.25">
      <c r="A1083" t="s">
        <v>3884</v>
      </c>
      <c r="B1083" s="1">
        <v>10</v>
      </c>
      <c r="C1083" s="1" t="s">
        <v>10690</v>
      </c>
      <c r="D1083" s="1" t="s">
        <v>10697</v>
      </c>
      <c r="E1083" s="1">
        <v>2</v>
      </c>
      <c r="F1083" s="1">
        <v>0</v>
      </c>
      <c r="G1083" t="s">
        <v>16</v>
      </c>
      <c r="H1083" t="s">
        <v>17</v>
      </c>
      <c r="I1083">
        <v>1002052</v>
      </c>
      <c r="K1083">
        <v>611015690</v>
      </c>
      <c r="L1083" t="s">
        <v>3885</v>
      </c>
      <c r="M1083" t="s">
        <v>3884</v>
      </c>
      <c r="N1083" t="s">
        <v>3886</v>
      </c>
      <c r="O1083" t="s">
        <v>3887</v>
      </c>
    </row>
    <row r="1084" spans="1:15" x14ac:dyDescent="0.25">
      <c r="A1084" t="s">
        <v>3888</v>
      </c>
      <c r="B1084" s="1">
        <v>10</v>
      </c>
      <c r="C1084" s="1" t="s">
        <v>10693</v>
      </c>
      <c r="D1084" s="1" t="s">
        <v>10697</v>
      </c>
      <c r="E1084" s="1">
        <v>2</v>
      </c>
      <c r="F1084" s="1">
        <v>0</v>
      </c>
      <c r="G1084" t="s">
        <v>16</v>
      </c>
      <c r="H1084" t="s">
        <v>17</v>
      </c>
      <c r="I1084">
        <v>1008052</v>
      </c>
      <c r="K1084">
        <v>472057773</v>
      </c>
      <c r="L1084" t="s">
        <v>3889</v>
      </c>
      <c r="M1084" t="s">
        <v>3888</v>
      </c>
      <c r="N1084" t="s">
        <v>3890</v>
      </c>
      <c r="O1084" t="s">
        <v>3891</v>
      </c>
    </row>
    <row r="1085" spans="1:15" x14ac:dyDescent="0.25">
      <c r="A1085" t="s">
        <v>3892</v>
      </c>
      <c r="B1085" s="1">
        <v>12</v>
      </c>
      <c r="C1085" s="1" t="s">
        <v>10693</v>
      </c>
      <c r="D1085" s="1" t="s">
        <v>10691</v>
      </c>
      <c r="E1085" s="1">
        <v>2</v>
      </c>
      <c r="F1085" s="1">
        <v>0</v>
      </c>
      <c r="G1085" t="s">
        <v>16</v>
      </c>
      <c r="H1085" t="s">
        <v>17</v>
      </c>
      <c r="I1085">
        <v>1208042</v>
      </c>
      <c r="K1085">
        <v>291010151</v>
      </c>
      <c r="L1085" t="s">
        <v>3893</v>
      </c>
      <c r="M1085" t="s">
        <v>3892</v>
      </c>
      <c r="N1085" t="s">
        <v>3894</v>
      </c>
      <c r="O1085" t="s">
        <v>3895</v>
      </c>
    </row>
    <row r="1086" spans="1:15" x14ac:dyDescent="0.25">
      <c r="A1086" t="s">
        <v>3896</v>
      </c>
      <c r="B1086" s="1">
        <v>30</v>
      </c>
      <c r="C1086" s="1">
        <v>26</v>
      </c>
      <c r="D1086" s="1" t="s">
        <v>10696</v>
      </c>
      <c r="E1086" s="1">
        <v>3</v>
      </c>
      <c r="F1086" s="1">
        <v>0</v>
      </c>
      <c r="G1086" t="s">
        <v>16</v>
      </c>
      <c r="H1086" t="s">
        <v>50</v>
      </c>
      <c r="I1086">
        <v>3026033</v>
      </c>
      <c r="K1086">
        <v>631258141</v>
      </c>
      <c r="L1086" t="s">
        <v>3897</v>
      </c>
      <c r="M1086" t="s">
        <v>3896</v>
      </c>
      <c r="N1086" t="s">
        <v>3898</v>
      </c>
      <c r="O1086" t="s">
        <v>3899</v>
      </c>
    </row>
    <row r="1087" spans="1:15" x14ac:dyDescent="0.25">
      <c r="A1087" t="s">
        <v>3900</v>
      </c>
      <c r="B1087" s="1" t="s">
        <v>10691</v>
      </c>
      <c r="C1087" s="1">
        <v>17</v>
      </c>
      <c r="D1087" s="1" t="s">
        <v>10696</v>
      </c>
      <c r="E1087" s="1">
        <v>2</v>
      </c>
      <c r="F1087" s="1">
        <v>0</v>
      </c>
      <c r="G1087" t="s">
        <v>16</v>
      </c>
      <c r="H1087" t="s">
        <v>17</v>
      </c>
      <c r="I1087">
        <v>417032</v>
      </c>
      <c r="K1087">
        <v>871118804</v>
      </c>
      <c r="L1087" t="s">
        <v>3901</v>
      </c>
      <c r="M1087" t="s">
        <v>3900</v>
      </c>
      <c r="N1087" t="s">
        <v>3902</v>
      </c>
      <c r="O1087" t="s">
        <v>3903</v>
      </c>
    </row>
    <row r="1088" spans="1:15" x14ac:dyDescent="0.25">
      <c r="A1088" t="s">
        <v>3904</v>
      </c>
      <c r="B1088" s="1" t="s">
        <v>10692</v>
      </c>
      <c r="C1088" s="1" t="s">
        <v>10690</v>
      </c>
      <c r="D1088" s="1" t="s">
        <v>10693</v>
      </c>
      <c r="E1088" s="1">
        <v>2</v>
      </c>
      <c r="F1088" s="1">
        <v>0</v>
      </c>
      <c r="G1088" t="s">
        <v>16</v>
      </c>
      <c r="H1088" t="s">
        <v>17</v>
      </c>
      <c r="I1088">
        <v>602082</v>
      </c>
      <c r="K1088">
        <v>950369095</v>
      </c>
      <c r="L1088" t="s">
        <v>3905</v>
      </c>
      <c r="M1088" t="s">
        <v>3904</v>
      </c>
      <c r="N1088" t="s">
        <v>3906</v>
      </c>
      <c r="O1088" t="s">
        <v>3907</v>
      </c>
    </row>
    <row r="1089" spans="1:15" x14ac:dyDescent="0.25">
      <c r="A1089" t="s">
        <v>3908</v>
      </c>
      <c r="B1089" s="1">
        <v>14</v>
      </c>
      <c r="C1089" s="1">
        <v>37</v>
      </c>
      <c r="D1089" s="1" t="s">
        <v>10690</v>
      </c>
      <c r="E1089" s="1">
        <v>2</v>
      </c>
      <c r="F1089" s="1">
        <v>0</v>
      </c>
      <c r="G1089" t="s">
        <v>16</v>
      </c>
      <c r="H1089" t="s">
        <v>17</v>
      </c>
      <c r="I1089">
        <v>1437022</v>
      </c>
      <c r="K1089">
        <v>130378166</v>
      </c>
      <c r="L1089" t="s">
        <v>3909</v>
      </c>
      <c r="M1089" t="s">
        <v>3908</v>
      </c>
      <c r="N1089" t="str">
        <f>"09-310"</f>
        <v>09-310</v>
      </c>
      <c r="O1089" t="s">
        <v>3910</v>
      </c>
    </row>
    <row r="1090" spans="1:15" x14ac:dyDescent="0.25">
      <c r="A1090" t="s">
        <v>3911</v>
      </c>
      <c r="B1090" s="1" t="s">
        <v>10690</v>
      </c>
      <c r="C1090" s="1" t="s">
        <v>10693</v>
      </c>
      <c r="D1090" s="1" t="s">
        <v>10696</v>
      </c>
      <c r="E1090" s="1">
        <v>1</v>
      </c>
      <c r="F1090" s="1">
        <v>0</v>
      </c>
      <c r="G1090" t="s">
        <v>16</v>
      </c>
      <c r="H1090" t="s">
        <v>46</v>
      </c>
      <c r="I1090">
        <v>208031</v>
      </c>
      <c r="K1090">
        <v>890717929</v>
      </c>
      <c r="L1090" t="s">
        <v>3912</v>
      </c>
      <c r="M1090" t="s">
        <v>3913</v>
      </c>
      <c r="N1090" t="s">
        <v>3914</v>
      </c>
      <c r="O1090" t="s">
        <v>3915</v>
      </c>
    </row>
    <row r="1091" spans="1:15" x14ac:dyDescent="0.25">
      <c r="A1091" t="s">
        <v>3916</v>
      </c>
      <c r="B1091" s="1" t="s">
        <v>10691</v>
      </c>
      <c r="C1091" s="1" t="s">
        <v>10698</v>
      </c>
      <c r="D1091" s="1" t="s">
        <v>10695</v>
      </c>
      <c r="E1091" s="1" t="s">
        <v>219</v>
      </c>
      <c r="F1091" s="1">
        <v>8</v>
      </c>
      <c r="G1091" t="s">
        <v>220</v>
      </c>
      <c r="I1091" t="s">
        <v>3917</v>
      </c>
      <c r="J1091">
        <v>275</v>
      </c>
    </row>
    <row r="1092" spans="1:15" x14ac:dyDescent="0.25">
      <c r="A1092" t="s">
        <v>3918</v>
      </c>
      <c r="B1092" s="1" t="s">
        <v>10691</v>
      </c>
      <c r="C1092" s="1" t="s">
        <v>10694</v>
      </c>
      <c r="D1092" s="1" t="s">
        <v>10694</v>
      </c>
      <c r="E1092" s="1">
        <v>0</v>
      </c>
      <c r="F1092" s="1">
        <v>0</v>
      </c>
      <c r="G1092" t="s">
        <v>1575</v>
      </c>
      <c r="I1092">
        <v>400000</v>
      </c>
      <c r="K1092">
        <v>92350613</v>
      </c>
      <c r="L1092" t="s">
        <v>3919</v>
      </c>
      <c r="M1092" t="s">
        <v>3920</v>
      </c>
      <c r="N1092" t="s">
        <v>3921</v>
      </c>
      <c r="O1092" t="s">
        <v>3922</v>
      </c>
    </row>
    <row r="1093" spans="1:15" x14ac:dyDescent="0.25">
      <c r="A1093" t="s">
        <v>3923</v>
      </c>
      <c r="B1093" s="1">
        <v>20</v>
      </c>
      <c r="C1093" s="1">
        <v>13</v>
      </c>
      <c r="D1093" s="1" t="s">
        <v>10692</v>
      </c>
      <c r="E1093" s="1">
        <v>2</v>
      </c>
      <c r="F1093" s="1">
        <v>0</v>
      </c>
      <c r="G1093" t="s">
        <v>16</v>
      </c>
      <c r="H1093" t="s">
        <v>17</v>
      </c>
      <c r="I1093">
        <v>2013062</v>
      </c>
      <c r="K1093">
        <v>450670203</v>
      </c>
      <c r="L1093" t="s">
        <v>3924</v>
      </c>
      <c r="M1093" t="s">
        <v>3923</v>
      </c>
      <c r="N1093" t="s">
        <v>3925</v>
      </c>
      <c r="O1093" t="s">
        <v>3926</v>
      </c>
    </row>
    <row r="1094" spans="1:15" x14ac:dyDescent="0.25">
      <c r="A1094" t="s">
        <v>3927</v>
      </c>
      <c r="B1094" s="1" t="s">
        <v>10690</v>
      </c>
      <c r="C1094" s="1" t="s">
        <v>10699</v>
      </c>
      <c r="D1094" s="1" t="s">
        <v>10691</v>
      </c>
      <c r="E1094" s="1">
        <v>2</v>
      </c>
      <c r="F1094" s="1">
        <v>0</v>
      </c>
      <c r="G1094" t="s">
        <v>16</v>
      </c>
      <c r="H1094" t="s">
        <v>17</v>
      </c>
      <c r="I1094">
        <v>209042</v>
      </c>
      <c r="K1094">
        <v>390647475</v>
      </c>
      <c r="L1094" t="s">
        <v>3928</v>
      </c>
      <c r="M1094" t="s">
        <v>3927</v>
      </c>
      <c r="N1094" t="s">
        <v>3929</v>
      </c>
      <c r="O1094" t="s">
        <v>3930</v>
      </c>
    </row>
    <row r="1095" spans="1:15" x14ac:dyDescent="0.25">
      <c r="A1095" t="s">
        <v>3931</v>
      </c>
      <c r="B1095" s="1">
        <v>26</v>
      </c>
      <c r="C1095" s="1" t="s">
        <v>10698</v>
      </c>
      <c r="D1095" s="1" t="s">
        <v>10697</v>
      </c>
      <c r="E1095" s="1">
        <v>3</v>
      </c>
      <c r="F1095" s="1">
        <v>0</v>
      </c>
      <c r="G1095" t="s">
        <v>16</v>
      </c>
      <c r="H1095" t="s">
        <v>50</v>
      </c>
      <c r="I1095">
        <v>2607053</v>
      </c>
      <c r="K1095">
        <v>291009805</v>
      </c>
      <c r="L1095" t="s">
        <v>3932</v>
      </c>
      <c r="M1095" t="s">
        <v>3931</v>
      </c>
      <c r="N1095" t="s">
        <v>3933</v>
      </c>
      <c r="O1095" t="s">
        <v>3934</v>
      </c>
    </row>
    <row r="1096" spans="1:15" x14ac:dyDescent="0.25">
      <c r="A1096" t="s">
        <v>3935</v>
      </c>
      <c r="B1096" s="1" t="s">
        <v>10692</v>
      </c>
      <c r="C1096" s="1">
        <v>14</v>
      </c>
      <c r="D1096" s="1" t="s">
        <v>10692</v>
      </c>
      <c r="E1096" s="1">
        <v>2</v>
      </c>
      <c r="F1096" s="1">
        <v>0</v>
      </c>
      <c r="G1096" t="s">
        <v>16</v>
      </c>
      <c r="H1096" t="s">
        <v>17</v>
      </c>
      <c r="I1096">
        <v>614062</v>
      </c>
      <c r="K1096">
        <v>431019626</v>
      </c>
      <c r="L1096" t="s">
        <v>3936</v>
      </c>
      <c r="M1096" t="s">
        <v>3937</v>
      </c>
      <c r="N1096" t="s">
        <v>3938</v>
      </c>
      <c r="O1096" t="s">
        <v>3939</v>
      </c>
    </row>
    <row r="1097" spans="1:15" x14ac:dyDescent="0.25">
      <c r="A1097" t="s">
        <v>3940</v>
      </c>
      <c r="B1097" s="1">
        <v>18</v>
      </c>
      <c r="C1097" s="1" t="s">
        <v>10693</v>
      </c>
      <c r="D1097" s="1" t="s">
        <v>10696</v>
      </c>
      <c r="E1097" s="1">
        <v>2</v>
      </c>
      <c r="F1097" s="1">
        <v>0</v>
      </c>
      <c r="G1097" t="s">
        <v>16</v>
      </c>
      <c r="H1097" t="s">
        <v>17</v>
      </c>
      <c r="I1097">
        <v>1808032</v>
      </c>
      <c r="K1097">
        <v>544094</v>
      </c>
      <c r="L1097" t="s">
        <v>3941</v>
      </c>
      <c r="M1097" t="s">
        <v>3940</v>
      </c>
      <c r="N1097" t="s">
        <v>3942</v>
      </c>
      <c r="O1097" t="s">
        <v>3943</v>
      </c>
    </row>
    <row r="1098" spans="1:15" x14ac:dyDescent="0.25">
      <c r="A1098" t="s">
        <v>3944</v>
      </c>
      <c r="B1098" s="1">
        <v>28</v>
      </c>
      <c r="C1098" s="1">
        <v>12</v>
      </c>
      <c r="D1098" s="1" t="s">
        <v>10691</v>
      </c>
      <c r="E1098" s="1">
        <v>2</v>
      </c>
      <c r="F1098" s="1">
        <v>0</v>
      </c>
      <c r="G1098" t="s">
        <v>16</v>
      </c>
      <c r="H1098" t="s">
        <v>17</v>
      </c>
      <c r="I1098">
        <v>2812042</v>
      </c>
      <c r="K1098">
        <v>871118916</v>
      </c>
      <c r="L1098" t="s">
        <v>3945</v>
      </c>
      <c r="M1098" t="s">
        <v>3944</v>
      </c>
      <c r="N1098" t="s">
        <v>3946</v>
      </c>
      <c r="O1098" t="s">
        <v>3947</v>
      </c>
    </row>
    <row r="1099" spans="1:15" x14ac:dyDescent="0.25">
      <c r="A1099" t="s">
        <v>3948</v>
      </c>
      <c r="B1099" s="1">
        <v>30</v>
      </c>
      <c r="C1099" s="1">
        <v>15</v>
      </c>
      <c r="D1099" s="1" t="s">
        <v>10695</v>
      </c>
      <c r="E1099" s="1">
        <v>2</v>
      </c>
      <c r="F1099" s="1">
        <v>0</v>
      </c>
      <c r="G1099" t="s">
        <v>16</v>
      </c>
      <c r="H1099" t="s">
        <v>17</v>
      </c>
      <c r="I1099">
        <v>3015012</v>
      </c>
      <c r="K1099">
        <v>631258916</v>
      </c>
      <c r="L1099" t="s">
        <v>3949</v>
      </c>
      <c r="M1099" t="s">
        <v>3948</v>
      </c>
      <c r="N1099" t="s">
        <v>3950</v>
      </c>
      <c r="O1099" t="s">
        <v>3951</v>
      </c>
    </row>
    <row r="1100" spans="1:15" x14ac:dyDescent="0.25">
      <c r="A1100" t="s">
        <v>3952</v>
      </c>
      <c r="B1100" s="1">
        <v>10</v>
      </c>
      <c r="C1100" s="1" t="s">
        <v>10690</v>
      </c>
      <c r="D1100" s="1" t="s">
        <v>10695</v>
      </c>
      <c r="E1100" s="1">
        <v>1</v>
      </c>
      <c r="F1100" s="1">
        <v>0</v>
      </c>
      <c r="G1100" t="s">
        <v>16</v>
      </c>
      <c r="H1100" t="s">
        <v>46</v>
      </c>
      <c r="I1100">
        <v>1002011</v>
      </c>
      <c r="K1100">
        <v>611015454</v>
      </c>
      <c r="M1100" t="s">
        <v>3952</v>
      </c>
      <c r="N1100" t="s">
        <v>3954</v>
      </c>
      <c r="O1100" t="s">
        <v>3956</v>
      </c>
    </row>
    <row r="1101" spans="1:15" x14ac:dyDescent="0.25">
      <c r="A1101" t="s">
        <v>3952</v>
      </c>
      <c r="B1101" s="1">
        <v>10</v>
      </c>
      <c r="C1101" s="1" t="s">
        <v>10690</v>
      </c>
      <c r="D1101" s="1" t="s">
        <v>10692</v>
      </c>
      <c r="E1101" s="1">
        <v>2</v>
      </c>
      <c r="F1101" s="1">
        <v>0</v>
      </c>
      <c r="G1101" t="s">
        <v>16</v>
      </c>
      <c r="H1101" t="s">
        <v>17</v>
      </c>
      <c r="I1101">
        <v>1002062</v>
      </c>
      <c r="K1101">
        <v>611015744</v>
      </c>
      <c r="L1101" t="s">
        <v>3953</v>
      </c>
      <c r="M1101" t="s">
        <v>3952</v>
      </c>
      <c r="N1101" t="s">
        <v>3954</v>
      </c>
      <c r="O1101" t="s">
        <v>3955</v>
      </c>
    </row>
    <row r="1102" spans="1:15" x14ac:dyDescent="0.25">
      <c r="A1102" t="s">
        <v>3957</v>
      </c>
      <c r="B1102" s="1">
        <v>10</v>
      </c>
      <c r="C1102" s="1" t="s">
        <v>10690</v>
      </c>
      <c r="D1102" s="1" t="s">
        <v>10694</v>
      </c>
      <c r="E1102" s="1">
        <v>0</v>
      </c>
      <c r="F1102" s="1">
        <v>1</v>
      </c>
      <c r="G1102" t="s">
        <v>32</v>
      </c>
      <c r="I1102">
        <v>1002000</v>
      </c>
      <c r="K1102">
        <v>611016146</v>
      </c>
      <c r="L1102" t="s">
        <v>3958</v>
      </c>
      <c r="M1102" t="s">
        <v>3952</v>
      </c>
      <c r="N1102" t="s">
        <v>3954</v>
      </c>
      <c r="O1102" t="s">
        <v>442</v>
      </c>
    </row>
    <row r="1103" spans="1:15" x14ac:dyDescent="0.25">
      <c r="A1103" t="s">
        <v>3959</v>
      </c>
      <c r="B1103" s="1">
        <v>24</v>
      </c>
      <c r="C1103" s="1">
        <v>11</v>
      </c>
      <c r="D1103" s="1" t="s">
        <v>10697</v>
      </c>
      <c r="E1103" s="1">
        <v>3</v>
      </c>
      <c r="F1103" s="1">
        <v>0</v>
      </c>
      <c r="G1103" t="s">
        <v>16</v>
      </c>
      <c r="H1103" t="s">
        <v>50</v>
      </c>
      <c r="I1103">
        <v>2411053</v>
      </c>
      <c r="K1103">
        <v>276258463</v>
      </c>
      <c r="M1103" t="s">
        <v>3959</v>
      </c>
      <c r="N1103" t="s">
        <v>3960</v>
      </c>
      <c r="O1103" t="s">
        <v>2705</v>
      </c>
    </row>
    <row r="1104" spans="1:15" x14ac:dyDescent="0.25">
      <c r="A1104" t="s">
        <v>3961</v>
      </c>
      <c r="B1104" s="1">
        <v>20</v>
      </c>
      <c r="C1104" s="1">
        <v>11</v>
      </c>
      <c r="D1104" s="1" t="s">
        <v>10697</v>
      </c>
      <c r="E1104" s="1">
        <v>2</v>
      </c>
      <c r="F1104" s="1">
        <v>0</v>
      </c>
      <c r="G1104" t="s">
        <v>16</v>
      </c>
      <c r="H1104" t="s">
        <v>17</v>
      </c>
      <c r="I1104">
        <v>2011052</v>
      </c>
      <c r="K1104">
        <v>50659421</v>
      </c>
      <c r="L1104" t="s">
        <v>3962</v>
      </c>
      <c r="M1104" t="s">
        <v>3963</v>
      </c>
      <c r="N1104" t="s">
        <v>3964</v>
      </c>
      <c r="O1104" t="s">
        <v>3965</v>
      </c>
    </row>
    <row r="1105" spans="1:15" x14ac:dyDescent="0.25">
      <c r="A1105" t="s">
        <v>3966</v>
      </c>
      <c r="B1105" s="1">
        <v>22</v>
      </c>
      <c r="C1105" s="1" t="s">
        <v>10698</v>
      </c>
      <c r="D1105" s="1" t="s">
        <v>10695</v>
      </c>
      <c r="E1105" s="1">
        <v>1</v>
      </c>
      <c r="F1105" s="1">
        <v>0</v>
      </c>
      <c r="G1105" t="s">
        <v>16</v>
      </c>
      <c r="H1105" t="s">
        <v>46</v>
      </c>
      <c r="I1105">
        <v>2207011</v>
      </c>
      <c r="K1105">
        <v>170747744</v>
      </c>
      <c r="L1105" t="s">
        <v>3970</v>
      </c>
      <c r="M1105" t="s">
        <v>3966</v>
      </c>
      <c r="N1105" t="s">
        <v>3968</v>
      </c>
      <c r="O1105" t="s">
        <v>3971</v>
      </c>
    </row>
    <row r="1106" spans="1:15" x14ac:dyDescent="0.25">
      <c r="A1106" t="s">
        <v>3966</v>
      </c>
      <c r="B1106" s="1">
        <v>22</v>
      </c>
      <c r="C1106" s="1" t="s">
        <v>10698</v>
      </c>
      <c r="D1106" s="1" t="s">
        <v>10696</v>
      </c>
      <c r="E1106" s="1">
        <v>2</v>
      </c>
      <c r="F1106" s="1">
        <v>0</v>
      </c>
      <c r="G1106" t="s">
        <v>16</v>
      </c>
      <c r="H1106" t="s">
        <v>17</v>
      </c>
      <c r="I1106">
        <v>2207032</v>
      </c>
      <c r="K1106">
        <v>170747767</v>
      </c>
      <c r="L1106" t="s">
        <v>3967</v>
      </c>
      <c r="M1106" t="s">
        <v>3966</v>
      </c>
      <c r="N1106" t="s">
        <v>3968</v>
      </c>
      <c r="O1106" t="s">
        <v>3969</v>
      </c>
    </row>
    <row r="1107" spans="1:15" x14ac:dyDescent="0.25">
      <c r="A1107" t="s">
        <v>3972</v>
      </c>
      <c r="B1107" s="1">
        <v>22</v>
      </c>
      <c r="C1107" s="1" t="s">
        <v>10698</v>
      </c>
      <c r="D1107" s="1" t="s">
        <v>10694</v>
      </c>
      <c r="E1107" s="1">
        <v>0</v>
      </c>
      <c r="F1107" s="1">
        <v>1</v>
      </c>
      <c r="G1107" t="s">
        <v>32</v>
      </c>
      <c r="I1107">
        <v>2207000</v>
      </c>
      <c r="K1107">
        <v>192644760</v>
      </c>
      <c r="M1107" t="s">
        <v>3966</v>
      </c>
      <c r="N1107" t="s">
        <v>3968</v>
      </c>
      <c r="O1107" t="s">
        <v>3973</v>
      </c>
    </row>
    <row r="1108" spans="1:15" x14ac:dyDescent="0.25">
      <c r="A1108" t="s">
        <v>3974</v>
      </c>
      <c r="B1108" s="1">
        <v>30</v>
      </c>
      <c r="C1108" s="1">
        <v>14</v>
      </c>
      <c r="D1108" s="1" t="s">
        <v>10690</v>
      </c>
      <c r="E1108" s="1">
        <v>2</v>
      </c>
      <c r="F1108" s="1">
        <v>0</v>
      </c>
      <c r="G1108" t="s">
        <v>16</v>
      </c>
      <c r="H1108" t="s">
        <v>17</v>
      </c>
      <c r="I1108">
        <v>3014022</v>
      </c>
      <c r="K1108">
        <v>631258968</v>
      </c>
      <c r="L1108" t="s">
        <v>3975</v>
      </c>
      <c r="M1108" t="s">
        <v>3974</v>
      </c>
      <c r="N1108" t="s">
        <v>3976</v>
      </c>
      <c r="O1108" t="s">
        <v>3977</v>
      </c>
    </row>
    <row r="1109" spans="1:15" x14ac:dyDescent="0.25">
      <c r="A1109" t="s">
        <v>3978</v>
      </c>
      <c r="B1109" s="1">
        <v>12</v>
      </c>
      <c r="C1109" s="1">
        <v>18</v>
      </c>
      <c r="D1109" s="1" t="s">
        <v>10691</v>
      </c>
      <c r="E1109" s="1">
        <v>2</v>
      </c>
      <c r="F1109" s="1">
        <v>0</v>
      </c>
      <c r="G1109" t="s">
        <v>16</v>
      </c>
      <c r="H1109" t="s">
        <v>17</v>
      </c>
      <c r="I1109">
        <v>1218042</v>
      </c>
      <c r="K1109">
        <v>72182077</v>
      </c>
      <c r="L1109" t="s">
        <v>3979</v>
      </c>
      <c r="M1109" t="s">
        <v>3978</v>
      </c>
      <c r="N1109" t="s">
        <v>3980</v>
      </c>
      <c r="O1109" t="s">
        <v>3981</v>
      </c>
    </row>
    <row r="1110" spans="1:15" x14ac:dyDescent="0.25">
      <c r="A1110" t="s">
        <v>3982</v>
      </c>
      <c r="B1110" s="1">
        <v>12</v>
      </c>
      <c r="C1110" s="1" t="s">
        <v>10698</v>
      </c>
      <c r="D1110" s="1" t="s">
        <v>10692</v>
      </c>
      <c r="E1110" s="1">
        <v>2</v>
      </c>
      <c r="F1110" s="1">
        <v>0</v>
      </c>
      <c r="G1110" t="s">
        <v>16</v>
      </c>
      <c r="H1110" t="s">
        <v>17</v>
      </c>
      <c r="I1110">
        <v>1207062</v>
      </c>
      <c r="K1110">
        <v>491892340</v>
      </c>
      <c r="L1110" t="s">
        <v>3983</v>
      </c>
      <c r="M1110" t="s">
        <v>3982</v>
      </c>
      <c r="N1110" t="s">
        <v>3984</v>
      </c>
      <c r="O1110" t="s">
        <v>3985</v>
      </c>
    </row>
    <row r="1111" spans="1:15" x14ac:dyDescent="0.25">
      <c r="A1111" t="s">
        <v>3986</v>
      </c>
      <c r="B1111" s="1">
        <v>16</v>
      </c>
      <c r="C1111" s="1" t="s">
        <v>10691</v>
      </c>
      <c r="D1111" s="1" t="s">
        <v>10696</v>
      </c>
      <c r="E1111" s="1">
        <v>2</v>
      </c>
      <c r="F1111" s="1">
        <v>0</v>
      </c>
      <c r="G1111" t="s">
        <v>16</v>
      </c>
      <c r="H1111" t="s">
        <v>17</v>
      </c>
      <c r="I1111">
        <v>1604032</v>
      </c>
      <c r="K1111">
        <v>531413024</v>
      </c>
      <c r="L1111" t="s">
        <v>3987</v>
      </c>
      <c r="M1111" t="s">
        <v>3988</v>
      </c>
      <c r="N1111" t="s">
        <v>3989</v>
      </c>
      <c r="O1111" t="s">
        <v>3990</v>
      </c>
    </row>
    <row r="1112" spans="1:15" x14ac:dyDescent="0.25">
      <c r="A1112" t="s">
        <v>3991</v>
      </c>
      <c r="B1112" s="1">
        <v>18</v>
      </c>
      <c r="C1112" s="1" t="s">
        <v>10691</v>
      </c>
      <c r="D1112" s="1" t="s">
        <v>10697</v>
      </c>
      <c r="E1112" s="1">
        <v>2</v>
      </c>
      <c r="F1112" s="1">
        <v>0</v>
      </c>
      <c r="G1112" t="s">
        <v>16</v>
      </c>
      <c r="H1112" t="s">
        <v>17</v>
      </c>
      <c r="I1112">
        <v>1804052</v>
      </c>
      <c r="K1112">
        <v>650900460</v>
      </c>
      <c r="L1112" t="s">
        <v>3992</v>
      </c>
      <c r="M1112" t="s">
        <v>3991</v>
      </c>
      <c r="N1112" t="s">
        <v>3993</v>
      </c>
      <c r="O1112" t="s">
        <v>3994</v>
      </c>
    </row>
    <row r="1113" spans="1:15" x14ac:dyDescent="0.25">
      <c r="A1113" t="s">
        <v>3995</v>
      </c>
      <c r="B1113" s="1">
        <v>14</v>
      </c>
      <c r="C1113" s="1">
        <v>12</v>
      </c>
      <c r="D1113" s="1">
        <v>10</v>
      </c>
      <c r="E1113" s="1">
        <v>2</v>
      </c>
      <c r="F1113" s="1">
        <v>0</v>
      </c>
      <c r="G1113" t="s">
        <v>16</v>
      </c>
      <c r="H1113" t="s">
        <v>17</v>
      </c>
      <c r="I1113">
        <v>1412102</v>
      </c>
      <c r="K1113">
        <v>711582730</v>
      </c>
      <c r="L1113" t="s">
        <v>3996</v>
      </c>
      <c r="M1113" t="s">
        <v>3995</v>
      </c>
      <c r="N1113" t="str">
        <f>"05-334"</f>
        <v>05-334</v>
      </c>
      <c r="O1113" t="s">
        <v>463</v>
      </c>
    </row>
    <row r="1114" spans="1:15" x14ac:dyDescent="0.25">
      <c r="A1114" t="s">
        <v>3997</v>
      </c>
      <c r="B1114" s="1">
        <v>30</v>
      </c>
      <c r="C1114" s="1">
        <v>23</v>
      </c>
      <c r="D1114" s="1" t="s">
        <v>10690</v>
      </c>
      <c r="E1114" s="1">
        <v>2</v>
      </c>
      <c r="F1114" s="1">
        <v>0</v>
      </c>
      <c r="G1114" t="s">
        <v>16</v>
      </c>
      <c r="H1114" t="s">
        <v>17</v>
      </c>
      <c r="I1114">
        <v>3023022</v>
      </c>
      <c r="K1114">
        <v>533104</v>
      </c>
      <c r="M1114" t="s">
        <v>3997</v>
      </c>
      <c r="N1114" t="s">
        <v>3998</v>
      </c>
      <c r="O1114" t="s">
        <v>2174</v>
      </c>
    </row>
    <row r="1115" spans="1:15" x14ac:dyDescent="0.25">
      <c r="A1115" t="s">
        <v>3999</v>
      </c>
      <c r="B1115" s="1" t="s">
        <v>10690</v>
      </c>
      <c r="C1115" s="1" t="s">
        <v>10693</v>
      </c>
      <c r="D1115" s="1" t="s">
        <v>10693</v>
      </c>
      <c r="E1115" s="1">
        <v>3</v>
      </c>
      <c r="F1115" s="1">
        <v>0</v>
      </c>
      <c r="G1115" t="s">
        <v>16</v>
      </c>
      <c r="H1115" t="s">
        <v>50</v>
      </c>
      <c r="I1115">
        <v>208083</v>
      </c>
      <c r="K1115">
        <v>890718113</v>
      </c>
      <c r="L1115" t="s">
        <v>4000</v>
      </c>
      <c r="M1115" t="s">
        <v>3999</v>
      </c>
      <c r="N1115" t="s">
        <v>4001</v>
      </c>
      <c r="O1115" t="s">
        <v>4002</v>
      </c>
    </row>
    <row r="1116" spans="1:15" x14ac:dyDescent="0.25">
      <c r="A1116" t="s">
        <v>4003</v>
      </c>
      <c r="B1116" s="1">
        <v>14</v>
      </c>
      <c r="C1116" s="1" t="s">
        <v>10693</v>
      </c>
      <c r="D1116" s="1" t="s">
        <v>10695</v>
      </c>
      <c r="E1116" s="1">
        <v>1</v>
      </c>
      <c r="F1116" s="1">
        <v>0</v>
      </c>
      <c r="G1116" t="s">
        <v>16</v>
      </c>
      <c r="H1116" t="s">
        <v>46</v>
      </c>
      <c r="I1116">
        <v>1408011</v>
      </c>
      <c r="K1116">
        <v>15891295</v>
      </c>
      <c r="L1116" t="s">
        <v>4004</v>
      </c>
      <c r="M1116" t="s">
        <v>4003</v>
      </c>
      <c r="N1116" t="str">
        <f>"05-120"</f>
        <v>05-120</v>
      </c>
      <c r="O1116" t="s">
        <v>4005</v>
      </c>
    </row>
    <row r="1117" spans="1:15" x14ac:dyDescent="0.25">
      <c r="A1117" t="s">
        <v>4006</v>
      </c>
      <c r="B1117" s="1">
        <v>14</v>
      </c>
      <c r="C1117" s="1" t="s">
        <v>10693</v>
      </c>
      <c r="D1117" s="1" t="s">
        <v>10694</v>
      </c>
      <c r="E1117" s="1">
        <v>0</v>
      </c>
      <c r="F1117" s="1">
        <v>1</v>
      </c>
      <c r="G1117" t="s">
        <v>32</v>
      </c>
      <c r="I1117">
        <v>1408000</v>
      </c>
      <c r="K1117">
        <v>13269858</v>
      </c>
      <c r="L1117" t="s">
        <v>4007</v>
      </c>
      <c r="M1117" t="s">
        <v>4003</v>
      </c>
      <c r="N1117" t="str">
        <f>"05-119"</f>
        <v>05-119</v>
      </c>
      <c r="O1117" t="s">
        <v>4008</v>
      </c>
    </row>
    <row r="1118" spans="1:15" x14ac:dyDescent="0.25">
      <c r="A1118" t="s">
        <v>4009</v>
      </c>
      <c r="B1118" s="1" t="s">
        <v>10690</v>
      </c>
      <c r="C1118" s="1">
        <v>62</v>
      </c>
      <c r="D1118" s="1" t="s">
        <v>10694</v>
      </c>
      <c r="E1118" s="1">
        <v>0</v>
      </c>
      <c r="F1118" s="1">
        <v>2</v>
      </c>
      <c r="G1118" t="s">
        <v>264</v>
      </c>
      <c r="I1118">
        <v>262000</v>
      </c>
      <c r="K1118">
        <v>390647251</v>
      </c>
      <c r="L1118" t="s">
        <v>4010</v>
      </c>
      <c r="M1118" t="s">
        <v>4011</v>
      </c>
      <c r="N1118" t="s">
        <v>4012</v>
      </c>
      <c r="O1118" t="s">
        <v>4013</v>
      </c>
    </row>
    <row r="1119" spans="1:15" x14ac:dyDescent="0.25">
      <c r="A1119" t="s">
        <v>4014</v>
      </c>
      <c r="B1119" s="1" t="s">
        <v>10690</v>
      </c>
      <c r="C1119" s="1" t="s">
        <v>10699</v>
      </c>
      <c r="D1119" s="1" t="s">
        <v>10694</v>
      </c>
      <c r="E1119" s="1">
        <v>0</v>
      </c>
      <c r="F1119" s="1">
        <v>1</v>
      </c>
      <c r="G1119" t="s">
        <v>32</v>
      </c>
      <c r="I1119">
        <v>209000</v>
      </c>
      <c r="K1119">
        <v>390647200</v>
      </c>
      <c r="M1119" t="s">
        <v>4009</v>
      </c>
      <c r="N1119" t="s">
        <v>4012</v>
      </c>
      <c r="O1119" t="s">
        <v>4015</v>
      </c>
    </row>
    <row r="1120" spans="1:15" x14ac:dyDescent="0.25">
      <c r="A1120" t="s">
        <v>4016</v>
      </c>
      <c r="B1120" s="1" t="s">
        <v>10690</v>
      </c>
      <c r="C1120" s="1" t="s">
        <v>10699</v>
      </c>
      <c r="D1120" s="1" t="s">
        <v>10697</v>
      </c>
      <c r="E1120" s="1">
        <v>2</v>
      </c>
      <c r="F1120" s="1">
        <v>0</v>
      </c>
      <c r="G1120" t="s">
        <v>16</v>
      </c>
      <c r="H1120" t="s">
        <v>17</v>
      </c>
      <c r="I1120">
        <v>209052</v>
      </c>
      <c r="K1120">
        <v>390647481</v>
      </c>
      <c r="L1120" t="s">
        <v>4017</v>
      </c>
      <c r="M1120" t="s">
        <v>4016</v>
      </c>
      <c r="N1120" t="s">
        <v>4018</v>
      </c>
      <c r="O1120" t="s">
        <v>4019</v>
      </c>
    </row>
    <row r="1121" spans="1:15" x14ac:dyDescent="0.25">
      <c r="A1121" t="s">
        <v>4020</v>
      </c>
      <c r="B1121" s="1">
        <v>14</v>
      </c>
      <c r="C1121" s="1">
        <v>15</v>
      </c>
      <c r="D1121" s="1" t="s">
        <v>10692</v>
      </c>
      <c r="E1121" s="1">
        <v>2</v>
      </c>
      <c r="F1121" s="1">
        <v>0</v>
      </c>
      <c r="G1121" t="s">
        <v>16</v>
      </c>
      <c r="H1121" t="s">
        <v>17</v>
      </c>
      <c r="I1121">
        <v>1415062</v>
      </c>
      <c r="K1121">
        <v>550668189</v>
      </c>
      <c r="L1121" t="s">
        <v>4021</v>
      </c>
      <c r="M1121" t="s">
        <v>4020</v>
      </c>
      <c r="N1121" t="str">
        <f>"07-402"</f>
        <v>07-402</v>
      </c>
      <c r="O1121" t="s">
        <v>4022</v>
      </c>
    </row>
    <row r="1122" spans="1:15" x14ac:dyDescent="0.25">
      <c r="A1122" t="s">
        <v>4023</v>
      </c>
      <c r="B1122" s="1">
        <v>28</v>
      </c>
      <c r="C1122" s="1" t="s">
        <v>10690</v>
      </c>
      <c r="D1122" s="1" t="s">
        <v>10691</v>
      </c>
      <c r="E1122" s="1">
        <v>2</v>
      </c>
      <c r="F1122" s="1">
        <v>0</v>
      </c>
      <c r="G1122" t="s">
        <v>16</v>
      </c>
      <c r="H1122" t="s">
        <v>17</v>
      </c>
      <c r="I1122">
        <v>2802042</v>
      </c>
      <c r="K1122">
        <v>170747980</v>
      </c>
      <c r="L1122" t="s">
        <v>4024</v>
      </c>
      <c r="M1122" t="s">
        <v>4023</v>
      </c>
      <c r="N1122" t="s">
        <v>4025</v>
      </c>
      <c r="O1122" t="s">
        <v>4026</v>
      </c>
    </row>
    <row r="1123" spans="1:15" x14ac:dyDescent="0.25">
      <c r="A1123" t="s">
        <v>4027</v>
      </c>
      <c r="B1123" s="1">
        <v>24</v>
      </c>
      <c r="C1123" s="1" t="s">
        <v>10691</v>
      </c>
      <c r="D1123" s="1" t="s">
        <v>10699</v>
      </c>
      <c r="E1123" s="1">
        <v>2</v>
      </c>
      <c r="F1123" s="1">
        <v>0</v>
      </c>
      <c r="G1123" t="s">
        <v>16</v>
      </c>
      <c r="H1123" t="s">
        <v>17</v>
      </c>
      <c r="I1123">
        <v>2404092</v>
      </c>
      <c r="K1123">
        <v>151398089</v>
      </c>
      <c r="L1123" t="s">
        <v>4028</v>
      </c>
      <c r="M1123" t="s">
        <v>4027</v>
      </c>
      <c r="N1123" t="s">
        <v>4029</v>
      </c>
      <c r="O1123" t="s">
        <v>4030</v>
      </c>
    </row>
    <row r="1124" spans="1:15" x14ac:dyDescent="0.25">
      <c r="A1124" t="s">
        <v>4031</v>
      </c>
      <c r="B1124" s="1">
        <v>14</v>
      </c>
      <c r="C1124" s="1">
        <v>14</v>
      </c>
      <c r="D1124" s="1" t="s">
        <v>10696</v>
      </c>
      <c r="E1124" s="1">
        <v>2</v>
      </c>
      <c r="F1124" s="1">
        <v>0</v>
      </c>
      <c r="G1124" t="s">
        <v>16</v>
      </c>
      <c r="H1124" t="s">
        <v>17</v>
      </c>
      <c r="I1124">
        <v>1414032</v>
      </c>
      <c r="K1124">
        <v>13270471</v>
      </c>
      <c r="L1124" t="s">
        <v>4032</v>
      </c>
      <c r="M1124" t="s">
        <v>4033</v>
      </c>
      <c r="N1124" t="str">
        <f>"05-155"</f>
        <v>05-155</v>
      </c>
      <c r="O1124" t="s">
        <v>4034</v>
      </c>
    </row>
    <row r="1125" spans="1:15" x14ac:dyDescent="0.25">
      <c r="A1125" t="s">
        <v>4035</v>
      </c>
      <c r="B1125" s="1">
        <v>18</v>
      </c>
      <c r="C1125" s="1">
        <v>21</v>
      </c>
      <c r="D1125" s="1" t="s">
        <v>10694</v>
      </c>
      <c r="E1125" s="1">
        <v>0</v>
      </c>
      <c r="F1125" s="1">
        <v>1</v>
      </c>
      <c r="G1125" t="s">
        <v>32</v>
      </c>
      <c r="I1125">
        <v>1821000</v>
      </c>
      <c r="K1125">
        <v>371034980</v>
      </c>
      <c r="L1125" t="s">
        <v>4036</v>
      </c>
      <c r="M1125" t="s">
        <v>4037</v>
      </c>
      <c r="N1125" t="s">
        <v>4038</v>
      </c>
      <c r="O1125" t="s">
        <v>333</v>
      </c>
    </row>
    <row r="1126" spans="1:15" x14ac:dyDescent="0.25">
      <c r="A1126" t="s">
        <v>4037</v>
      </c>
      <c r="B1126" s="1">
        <v>18</v>
      </c>
      <c r="C1126" s="1">
        <v>21</v>
      </c>
      <c r="D1126" s="1" t="s">
        <v>10696</v>
      </c>
      <c r="E1126" s="1">
        <v>3</v>
      </c>
      <c r="F1126" s="1">
        <v>0</v>
      </c>
      <c r="G1126" t="s">
        <v>16</v>
      </c>
      <c r="H1126" t="s">
        <v>50</v>
      </c>
      <c r="I1126">
        <v>1821033</v>
      </c>
      <c r="K1126">
        <v>370440034</v>
      </c>
      <c r="L1126" t="s">
        <v>4039</v>
      </c>
      <c r="M1126" t="s">
        <v>4037</v>
      </c>
      <c r="N1126" t="s">
        <v>4038</v>
      </c>
      <c r="O1126" t="s">
        <v>4040</v>
      </c>
    </row>
    <row r="1127" spans="1:15" x14ac:dyDescent="0.25">
      <c r="A1127" t="s">
        <v>4041</v>
      </c>
      <c r="B1127" s="1">
        <v>30</v>
      </c>
      <c r="C1127" s="1">
        <v>13</v>
      </c>
      <c r="D1127" s="1" t="s">
        <v>10694</v>
      </c>
      <c r="E1127" s="1">
        <v>0</v>
      </c>
      <c r="F1127" s="1">
        <v>1</v>
      </c>
      <c r="G1127" t="s">
        <v>32</v>
      </c>
      <c r="I1127">
        <v>3013000</v>
      </c>
      <c r="K1127">
        <v>411050451</v>
      </c>
      <c r="L1127" t="s">
        <v>4042</v>
      </c>
      <c r="M1127" t="s">
        <v>4043</v>
      </c>
      <c r="N1127" t="s">
        <v>3409</v>
      </c>
      <c r="O1127" t="s">
        <v>4044</v>
      </c>
    </row>
    <row r="1128" spans="1:15" x14ac:dyDescent="0.25">
      <c r="A1128" t="s">
        <v>3408</v>
      </c>
      <c r="B1128" s="1">
        <v>30</v>
      </c>
      <c r="C1128" s="1">
        <v>63</v>
      </c>
      <c r="D1128" s="1" t="s">
        <v>10694</v>
      </c>
      <c r="E1128" s="1">
        <v>0</v>
      </c>
      <c r="F1128" s="1">
        <v>2</v>
      </c>
      <c r="G1128" t="s">
        <v>264</v>
      </c>
      <c r="I1128">
        <v>3063000</v>
      </c>
      <c r="K1128">
        <v>411050445</v>
      </c>
      <c r="L1128" t="s">
        <v>4045</v>
      </c>
      <c r="M1128" t="s">
        <v>4043</v>
      </c>
      <c r="N1128" t="s">
        <v>3409</v>
      </c>
      <c r="O1128" t="s">
        <v>4046</v>
      </c>
    </row>
    <row r="1129" spans="1:15" x14ac:dyDescent="0.25">
      <c r="A1129" t="s">
        <v>4043</v>
      </c>
      <c r="B1129" s="1">
        <v>14</v>
      </c>
      <c r="C1129" s="1">
        <v>32</v>
      </c>
      <c r="D1129" s="1" t="s">
        <v>10691</v>
      </c>
      <c r="E1129" s="1">
        <v>2</v>
      </c>
      <c r="F1129" s="1">
        <v>0</v>
      </c>
      <c r="G1129" t="s">
        <v>16</v>
      </c>
      <c r="H1129" t="s">
        <v>17</v>
      </c>
      <c r="I1129">
        <v>1432042</v>
      </c>
      <c r="K1129">
        <v>13271370</v>
      </c>
      <c r="L1129" t="s">
        <v>4047</v>
      </c>
      <c r="M1129" t="s">
        <v>4043</v>
      </c>
      <c r="N1129" t="str">
        <f>"05-084"</f>
        <v>05-084</v>
      </c>
      <c r="O1129" t="s">
        <v>4048</v>
      </c>
    </row>
    <row r="1130" spans="1:15" x14ac:dyDescent="0.25">
      <c r="A1130" t="s">
        <v>4049</v>
      </c>
      <c r="B1130" s="1">
        <v>14</v>
      </c>
      <c r="C1130" s="1">
        <v>18</v>
      </c>
      <c r="D1130" s="1" t="s">
        <v>10696</v>
      </c>
      <c r="E1130" s="1">
        <v>2</v>
      </c>
      <c r="F1130" s="1">
        <v>0</v>
      </c>
      <c r="G1130" t="s">
        <v>16</v>
      </c>
      <c r="H1130" t="s">
        <v>17</v>
      </c>
      <c r="I1130">
        <v>1418032</v>
      </c>
      <c r="K1130">
        <v>13271111</v>
      </c>
      <c r="L1130" t="s">
        <v>4050</v>
      </c>
      <c r="M1130" t="s">
        <v>4049</v>
      </c>
      <c r="N1130" t="str">
        <f>"05-506"</f>
        <v>05-506</v>
      </c>
      <c r="O1130" t="s">
        <v>4051</v>
      </c>
    </row>
    <row r="1131" spans="1:15" x14ac:dyDescent="0.25">
      <c r="A1131" t="s">
        <v>4052</v>
      </c>
      <c r="B1131" s="1" t="s">
        <v>10690</v>
      </c>
      <c r="C1131" s="1">
        <v>10</v>
      </c>
      <c r="D1131" s="1" t="s">
        <v>10696</v>
      </c>
      <c r="E1131" s="1">
        <v>3</v>
      </c>
      <c r="F1131" s="1">
        <v>0</v>
      </c>
      <c r="G1131" t="s">
        <v>16</v>
      </c>
      <c r="H1131" t="s">
        <v>50</v>
      </c>
      <c r="I1131">
        <v>210033</v>
      </c>
      <c r="K1131">
        <v>230821434</v>
      </c>
      <c r="L1131" t="s">
        <v>4053</v>
      </c>
      <c r="M1131" t="s">
        <v>4052</v>
      </c>
      <c r="N1131" t="s">
        <v>4054</v>
      </c>
      <c r="O1131" t="s">
        <v>4055</v>
      </c>
    </row>
    <row r="1132" spans="1:15" x14ac:dyDescent="0.25">
      <c r="A1132" t="s">
        <v>4056</v>
      </c>
      <c r="B1132" s="1" t="s">
        <v>10692</v>
      </c>
      <c r="C1132" s="1" t="s">
        <v>10695</v>
      </c>
      <c r="D1132" s="1" t="s">
        <v>10693</v>
      </c>
      <c r="E1132" s="1">
        <v>2</v>
      </c>
      <c r="F1132" s="1">
        <v>0</v>
      </c>
      <c r="G1132" t="s">
        <v>16</v>
      </c>
      <c r="H1132" t="s">
        <v>17</v>
      </c>
      <c r="I1132">
        <v>601082</v>
      </c>
      <c r="K1132">
        <v>30237598</v>
      </c>
      <c r="L1132" t="s">
        <v>4057</v>
      </c>
      <c r="M1132" t="s">
        <v>4056</v>
      </c>
      <c r="N1132" t="s">
        <v>4058</v>
      </c>
      <c r="O1132" t="s">
        <v>4059</v>
      </c>
    </row>
    <row r="1133" spans="1:15" x14ac:dyDescent="0.25">
      <c r="A1133" t="s">
        <v>4060</v>
      </c>
      <c r="B1133" s="1">
        <v>16</v>
      </c>
      <c r="C1133" s="1">
        <v>11</v>
      </c>
      <c r="D1133" s="1" t="s">
        <v>10691</v>
      </c>
      <c r="E1133" s="1">
        <v>3</v>
      </c>
      <c r="F1133" s="1">
        <v>0</v>
      </c>
      <c r="G1133" t="s">
        <v>16</v>
      </c>
      <c r="H1133" t="s">
        <v>50</v>
      </c>
      <c r="I1133">
        <v>1611043</v>
      </c>
      <c r="K1133">
        <v>531413337</v>
      </c>
      <c r="L1133" t="s">
        <v>4061</v>
      </c>
      <c r="M1133" t="s">
        <v>4060</v>
      </c>
      <c r="N1133" t="s">
        <v>4062</v>
      </c>
      <c r="O1133" t="s">
        <v>4063</v>
      </c>
    </row>
    <row r="1134" spans="1:15" x14ac:dyDescent="0.25">
      <c r="A1134" t="s">
        <v>4064</v>
      </c>
      <c r="B1134" s="1" t="s">
        <v>10692</v>
      </c>
      <c r="C1134" s="1" t="s">
        <v>10696</v>
      </c>
      <c r="D1134" s="1" t="s">
        <v>10698</v>
      </c>
      <c r="E1134" s="1">
        <v>2</v>
      </c>
      <c r="F1134" s="1">
        <v>0</v>
      </c>
      <c r="G1134" t="s">
        <v>16</v>
      </c>
      <c r="H1134" t="s">
        <v>17</v>
      </c>
      <c r="I1134">
        <v>603072</v>
      </c>
      <c r="K1134">
        <v>110198050</v>
      </c>
      <c r="L1134" t="s">
        <v>4065</v>
      </c>
      <c r="M1134" t="s">
        <v>4064</v>
      </c>
      <c r="N1134" t="s">
        <v>4066</v>
      </c>
      <c r="O1134" t="s">
        <v>4067</v>
      </c>
    </row>
    <row r="1135" spans="1:15" x14ac:dyDescent="0.25">
      <c r="A1135" t="s">
        <v>4068</v>
      </c>
      <c r="B1135" s="1">
        <v>16</v>
      </c>
      <c r="C1135" s="1" t="s">
        <v>10695</v>
      </c>
      <c r="D1135" s="1" t="s">
        <v>10691</v>
      </c>
      <c r="E1135" s="1">
        <v>3</v>
      </c>
      <c r="F1135" s="1">
        <v>0</v>
      </c>
      <c r="G1135" t="s">
        <v>16</v>
      </c>
      <c r="H1135" t="s">
        <v>50</v>
      </c>
      <c r="I1135">
        <v>1601043</v>
      </c>
      <c r="K1135">
        <v>531412763</v>
      </c>
      <c r="L1135" t="s">
        <v>4069</v>
      </c>
      <c r="M1135" t="s">
        <v>4068</v>
      </c>
      <c r="N1135" t="s">
        <v>4070</v>
      </c>
      <c r="O1135" t="s">
        <v>333</v>
      </c>
    </row>
    <row r="1136" spans="1:15" x14ac:dyDescent="0.25">
      <c r="A1136" t="s">
        <v>4071</v>
      </c>
      <c r="B1136" s="1" t="s">
        <v>10690</v>
      </c>
      <c r="C1136" s="1" t="s">
        <v>10693</v>
      </c>
      <c r="D1136" s="1" t="s">
        <v>10699</v>
      </c>
      <c r="E1136" s="1">
        <v>2</v>
      </c>
      <c r="F1136" s="1">
        <v>0</v>
      </c>
      <c r="G1136" t="s">
        <v>16</v>
      </c>
      <c r="H1136" t="s">
        <v>17</v>
      </c>
      <c r="I1136">
        <v>208092</v>
      </c>
      <c r="K1136">
        <v>890718120</v>
      </c>
      <c r="L1136" t="s">
        <v>4072</v>
      </c>
      <c r="M1136" t="s">
        <v>4071</v>
      </c>
      <c r="N1136" t="s">
        <v>4073</v>
      </c>
      <c r="O1136" t="s">
        <v>4074</v>
      </c>
    </row>
    <row r="1137" spans="1:15" x14ac:dyDescent="0.25">
      <c r="A1137" t="s">
        <v>4075</v>
      </c>
      <c r="B1137" s="1">
        <v>18</v>
      </c>
      <c r="C1137" s="1" t="s">
        <v>10693</v>
      </c>
      <c r="D1137" s="1" t="s">
        <v>10695</v>
      </c>
      <c r="E1137" s="1">
        <v>1</v>
      </c>
      <c r="F1137" s="1">
        <v>0</v>
      </c>
      <c r="G1137" t="s">
        <v>16</v>
      </c>
      <c r="H1137" t="s">
        <v>46</v>
      </c>
      <c r="I1137">
        <v>1808011</v>
      </c>
      <c r="K1137">
        <v>690581703</v>
      </c>
      <c r="L1137" t="s">
        <v>4079</v>
      </c>
      <c r="M1137" t="s">
        <v>4075</v>
      </c>
      <c r="N1137" t="s">
        <v>4077</v>
      </c>
      <c r="O1137" t="s">
        <v>333</v>
      </c>
    </row>
    <row r="1138" spans="1:15" x14ac:dyDescent="0.25">
      <c r="A1138" t="s">
        <v>4075</v>
      </c>
      <c r="B1138" s="1">
        <v>18</v>
      </c>
      <c r="C1138" s="1" t="s">
        <v>10693</v>
      </c>
      <c r="D1138" s="1" t="s">
        <v>10691</v>
      </c>
      <c r="E1138" s="1">
        <v>2</v>
      </c>
      <c r="F1138" s="1">
        <v>0</v>
      </c>
      <c r="G1138" t="s">
        <v>16</v>
      </c>
      <c r="H1138" t="s">
        <v>17</v>
      </c>
      <c r="I1138">
        <v>1808042</v>
      </c>
      <c r="K1138">
        <v>690581732</v>
      </c>
      <c r="L1138" t="s">
        <v>4076</v>
      </c>
      <c r="M1138" t="s">
        <v>4075</v>
      </c>
      <c r="N1138" t="s">
        <v>4077</v>
      </c>
      <c r="O1138" t="s">
        <v>4078</v>
      </c>
    </row>
    <row r="1139" spans="1:15" x14ac:dyDescent="0.25">
      <c r="A1139" t="s">
        <v>4080</v>
      </c>
      <c r="B1139" s="1">
        <v>18</v>
      </c>
      <c r="C1139" s="1" t="s">
        <v>10693</v>
      </c>
      <c r="D1139" s="1" t="s">
        <v>10694</v>
      </c>
      <c r="E1139" s="1">
        <v>0</v>
      </c>
      <c r="F1139" s="1">
        <v>1</v>
      </c>
      <c r="G1139" t="s">
        <v>32</v>
      </c>
      <c r="I1139">
        <v>1808000</v>
      </c>
      <c r="K1139">
        <v>690581360</v>
      </c>
      <c r="L1139" t="s">
        <v>4081</v>
      </c>
      <c r="M1139" t="s">
        <v>4075</v>
      </c>
      <c r="N1139" t="s">
        <v>4077</v>
      </c>
      <c r="O1139" t="s">
        <v>4082</v>
      </c>
    </row>
    <row r="1140" spans="1:15" x14ac:dyDescent="0.25">
      <c r="A1140" t="s">
        <v>4083</v>
      </c>
      <c r="B1140" s="1">
        <v>22</v>
      </c>
      <c r="C1140" s="1" t="s">
        <v>10693</v>
      </c>
      <c r="D1140" s="1" t="s">
        <v>10695</v>
      </c>
      <c r="E1140" s="1">
        <v>1</v>
      </c>
      <c r="F1140" s="1">
        <v>0</v>
      </c>
      <c r="G1140" t="s">
        <v>16</v>
      </c>
      <c r="H1140" t="s">
        <v>46</v>
      </c>
      <c r="I1140">
        <v>2208011</v>
      </c>
      <c r="K1140">
        <v>770979737</v>
      </c>
      <c r="L1140" t="s">
        <v>4084</v>
      </c>
      <c r="M1140" t="s">
        <v>4083</v>
      </c>
      <c r="N1140" t="s">
        <v>4085</v>
      </c>
      <c r="O1140" t="s">
        <v>4086</v>
      </c>
    </row>
    <row r="1141" spans="1:15" x14ac:dyDescent="0.25">
      <c r="A1141" t="s">
        <v>4087</v>
      </c>
      <c r="B1141" s="1">
        <v>22</v>
      </c>
      <c r="C1141" s="1" t="s">
        <v>10693</v>
      </c>
      <c r="D1141" s="1" t="s">
        <v>10694</v>
      </c>
      <c r="E1141" s="1">
        <v>0</v>
      </c>
      <c r="F1141" s="1">
        <v>1</v>
      </c>
      <c r="G1141" t="s">
        <v>32</v>
      </c>
      <c r="I1141">
        <v>2208000</v>
      </c>
      <c r="K1141">
        <v>770979648</v>
      </c>
      <c r="L1141" t="s">
        <v>4088</v>
      </c>
      <c r="M1141" t="s">
        <v>4083</v>
      </c>
      <c r="N1141" t="s">
        <v>4085</v>
      </c>
      <c r="O1141" t="s">
        <v>4089</v>
      </c>
    </row>
    <row r="1142" spans="1:15" x14ac:dyDescent="0.25">
      <c r="A1142" t="s">
        <v>4090</v>
      </c>
      <c r="B1142" s="1">
        <v>24</v>
      </c>
      <c r="C1142" s="1">
        <v>14</v>
      </c>
      <c r="D1142" s="1" t="s">
        <v>10696</v>
      </c>
      <c r="E1142" s="1">
        <v>1</v>
      </c>
      <c r="F1142" s="1">
        <v>0</v>
      </c>
      <c r="G1142" t="s">
        <v>16</v>
      </c>
      <c r="H1142" t="s">
        <v>46</v>
      </c>
      <c r="I1142">
        <v>2414031</v>
      </c>
      <c r="K1142">
        <v>276258256</v>
      </c>
      <c r="L1142" t="s">
        <v>4091</v>
      </c>
      <c r="M1142" t="s">
        <v>4090</v>
      </c>
      <c r="N1142" t="s">
        <v>4092</v>
      </c>
      <c r="O1142" t="s">
        <v>4093</v>
      </c>
    </row>
    <row r="1143" spans="1:15" x14ac:dyDescent="0.25">
      <c r="A1143" t="s">
        <v>4094</v>
      </c>
      <c r="B1143" s="1">
        <v>10</v>
      </c>
      <c r="C1143" s="1">
        <v>12</v>
      </c>
      <c r="D1143" s="1" t="s">
        <v>10693</v>
      </c>
      <c r="E1143" s="1">
        <v>2</v>
      </c>
      <c r="F1143" s="1">
        <v>0</v>
      </c>
      <c r="G1143" t="s">
        <v>16</v>
      </c>
      <c r="H1143" t="s">
        <v>17</v>
      </c>
      <c r="I1143">
        <v>1012082</v>
      </c>
      <c r="K1143">
        <v>590648132</v>
      </c>
      <c r="L1143" t="s">
        <v>4095</v>
      </c>
      <c r="M1143" t="s">
        <v>4094</v>
      </c>
      <c r="N1143" t="s">
        <v>4096</v>
      </c>
      <c r="O1143" t="s">
        <v>4097</v>
      </c>
    </row>
    <row r="1144" spans="1:15" x14ac:dyDescent="0.25">
      <c r="A1144" t="s">
        <v>4098</v>
      </c>
      <c r="B1144" s="1">
        <v>12</v>
      </c>
      <c r="C1144" s="1" t="s">
        <v>10696</v>
      </c>
      <c r="D1144" s="1" t="s">
        <v>10691</v>
      </c>
      <c r="E1144" s="1">
        <v>3</v>
      </c>
      <c r="F1144" s="1">
        <v>0</v>
      </c>
      <c r="G1144" t="s">
        <v>16</v>
      </c>
      <c r="H1144" t="s">
        <v>50</v>
      </c>
      <c r="I1144">
        <v>1203043</v>
      </c>
      <c r="K1144">
        <v>276257989</v>
      </c>
      <c r="L1144" t="s">
        <v>4099</v>
      </c>
      <c r="M1144" t="s">
        <v>4098</v>
      </c>
      <c r="N1144" t="s">
        <v>4100</v>
      </c>
      <c r="O1144" t="s">
        <v>4101</v>
      </c>
    </row>
    <row r="1145" spans="1:15" x14ac:dyDescent="0.25">
      <c r="A1145" t="s">
        <v>4102</v>
      </c>
      <c r="B1145" s="1">
        <v>22</v>
      </c>
      <c r="C1145" s="1" t="s">
        <v>10699</v>
      </c>
      <c r="D1145" s="1" t="s">
        <v>10696</v>
      </c>
      <c r="E1145" s="1">
        <v>2</v>
      </c>
      <c r="F1145" s="1">
        <v>0</v>
      </c>
      <c r="G1145" t="s">
        <v>16</v>
      </c>
      <c r="H1145" t="s">
        <v>17</v>
      </c>
      <c r="I1145">
        <v>2209032</v>
      </c>
      <c r="K1145">
        <v>170747840</v>
      </c>
      <c r="L1145" t="s">
        <v>4103</v>
      </c>
      <c r="M1145" t="s">
        <v>4102</v>
      </c>
      <c r="N1145" t="s">
        <v>4104</v>
      </c>
      <c r="O1145" t="s">
        <v>4105</v>
      </c>
    </row>
    <row r="1146" spans="1:15" x14ac:dyDescent="0.25">
      <c r="A1146" t="s">
        <v>4106</v>
      </c>
      <c r="B1146" s="1">
        <v>28</v>
      </c>
      <c r="C1146" s="1" t="s">
        <v>10696</v>
      </c>
      <c r="D1146" s="1" t="s">
        <v>10691</v>
      </c>
      <c r="E1146" s="1">
        <v>3</v>
      </c>
      <c r="F1146" s="1">
        <v>0</v>
      </c>
      <c r="G1146" t="s">
        <v>16</v>
      </c>
      <c r="H1146" t="s">
        <v>50</v>
      </c>
      <c r="I1146">
        <v>2803043</v>
      </c>
      <c r="K1146">
        <v>130377942</v>
      </c>
      <c r="L1146" t="s">
        <v>4107</v>
      </c>
      <c r="M1146" t="s">
        <v>4106</v>
      </c>
      <c r="N1146" t="s">
        <v>4108</v>
      </c>
      <c r="O1146" t="s">
        <v>4109</v>
      </c>
    </row>
    <row r="1147" spans="1:15" x14ac:dyDescent="0.25">
      <c r="A1147" t="s">
        <v>4110</v>
      </c>
      <c r="B1147" s="1">
        <v>28</v>
      </c>
      <c r="C1147" s="1" t="s">
        <v>10699</v>
      </c>
      <c r="D1147" s="1" t="s">
        <v>10695</v>
      </c>
      <c r="E1147" s="1">
        <v>1</v>
      </c>
      <c r="F1147" s="1">
        <v>0</v>
      </c>
      <c r="G1147" t="s">
        <v>16</v>
      </c>
      <c r="H1147" t="s">
        <v>46</v>
      </c>
      <c r="I1147">
        <v>2809011</v>
      </c>
      <c r="K1147">
        <v>510743500</v>
      </c>
      <c r="L1147" t="s">
        <v>4111</v>
      </c>
      <c r="M1147" t="s">
        <v>4110</v>
      </c>
      <c r="N1147" t="str">
        <f>"11-100"</f>
        <v>11-100</v>
      </c>
      <c r="O1147" t="s">
        <v>4112</v>
      </c>
    </row>
    <row r="1148" spans="1:15" x14ac:dyDescent="0.25">
      <c r="A1148" t="s">
        <v>4110</v>
      </c>
      <c r="B1148" s="1">
        <v>28</v>
      </c>
      <c r="C1148" s="1" t="s">
        <v>10699</v>
      </c>
      <c r="D1148" s="1" t="s">
        <v>10696</v>
      </c>
      <c r="E1148" s="1">
        <v>2</v>
      </c>
      <c r="F1148" s="1">
        <v>0</v>
      </c>
      <c r="G1148" t="s">
        <v>16</v>
      </c>
      <c r="H1148" t="s">
        <v>17</v>
      </c>
      <c r="I1148">
        <v>2809032</v>
      </c>
      <c r="K1148">
        <v>510742787</v>
      </c>
      <c r="L1148" t="s">
        <v>4113</v>
      </c>
      <c r="M1148" t="s">
        <v>4110</v>
      </c>
      <c r="N1148" t="str">
        <f>"11-100"</f>
        <v>11-100</v>
      </c>
      <c r="O1148" t="s">
        <v>4114</v>
      </c>
    </row>
    <row r="1149" spans="1:15" x14ac:dyDescent="0.25">
      <c r="A1149" t="s">
        <v>4115</v>
      </c>
      <c r="B1149" s="1">
        <v>28</v>
      </c>
      <c r="C1149" s="1" t="s">
        <v>10699</v>
      </c>
      <c r="D1149" s="1" t="s">
        <v>10694</v>
      </c>
      <c r="E1149" s="1">
        <v>0</v>
      </c>
      <c r="F1149" s="1">
        <v>1</v>
      </c>
      <c r="G1149" t="s">
        <v>32</v>
      </c>
      <c r="I1149">
        <v>2809000</v>
      </c>
      <c r="K1149">
        <v>510742528</v>
      </c>
      <c r="L1149" t="s">
        <v>4116</v>
      </c>
      <c r="M1149" t="s">
        <v>4110</v>
      </c>
      <c r="N1149" t="str">
        <f>"11-100"</f>
        <v>11-100</v>
      </c>
      <c r="O1149" t="s">
        <v>4117</v>
      </c>
    </row>
    <row r="1150" spans="1:15" x14ac:dyDescent="0.25">
      <c r="A1150" t="s">
        <v>4118</v>
      </c>
      <c r="B1150" s="1">
        <v>12</v>
      </c>
      <c r="C1150" s="1" t="s">
        <v>10698</v>
      </c>
      <c r="D1150" s="1" t="s">
        <v>10695</v>
      </c>
      <c r="E1150" s="1">
        <v>1</v>
      </c>
      <c r="F1150" s="1">
        <v>0</v>
      </c>
      <c r="G1150" t="s">
        <v>16</v>
      </c>
      <c r="H1150" t="s">
        <v>46</v>
      </c>
      <c r="I1150">
        <v>1207011</v>
      </c>
      <c r="K1150">
        <v>491893233</v>
      </c>
      <c r="L1150" t="s">
        <v>4119</v>
      </c>
      <c r="M1150" t="s">
        <v>4118</v>
      </c>
      <c r="N1150" t="s">
        <v>4120</v>
      </c>
      <c r="O1150" t="s">
        <v>4121</v>
      </c>
    </row>
    <row r="1151" spans="1:15" x14ac:dyDescent="0.25">
      <c r="A1151" t="s">
        <v>4118</v>
      </c>
      <c r="B1151" s="1">
        <v>12</v>
      </c>
      <c r="C1151" s="1" t="s">
        <v>10698</v>
      </c>
      <c r="D1151" s="1" t="s">
        <v>10698</v>
      </c>
      <c r="E1151" s="1">
        <v>2</v>
      </c>
      <c r="F1151" s="1">
        <v>0</v>
      </c>
      <c r="G1151" t="s">
        <v>16</v>
      </c>
      <c r="H1151" t="s">
        <v>17</v>
      </c>
      <c r="I1151">
        <v>1207072</v>
      </c>
      <c r="K1151">
        <v>491892363</v>
      </c>
      <c r="L1151" t="s">
        <v>4122</v>
      </c>
      <c r="M1151" t="s">
        <v>4118</v>
      </c>
      <c r="N1151" t="s">
        <v>4120</v>
      </c>
      <c r="O1151" t="s">
        <v>4123</v>
      </c>
    </row>
    <row r="1152" spans="1:15" x14ac:dyDescent="0.25">
      <c r="A1152" t="s">
        <v>4124</v>
      </c>
      <c r="B1152" s="1">
        <v>12</v>
      </c>
      <c r="C1152" s="1" t="s">
        <v>10698</v>
      </c>
      <c r="D1152" s="1" t="s">
        <v>10694</v>
      </c>
      <c r="E1152" s="1">
        <v>0</v>
      </c>
      <c r="F1152" s="1">
        <v>1</v>
      </c>
      <c r="G1152" t="s">
        <v>32</v>
      </c>
      <c r="I1152">
        <v>1207000</v>
      </c>
      <c r="K1152">
        <v>491892854</v>
      </c>
      <c r="L1152" t="s">
        <v>4125</v>
      </c>
      <c r="M1152" t="s">
        <v>4126</v>
      </c>
      <c r="N1152" t="s">
        <v>4120</v>
      </c>
      <c r="O1152" t="s">
        <v>4127</v>
      </c>
    </row>
    <row r="1153" spans="1:15" x14ac:dyDescent="0.25">
      <c r="A1153" t="s">
        <v>4128</v>
      </c>
      <c r="B1153" s="1">
        <v>22</v>
      </c>
      <c r="C1153" s="1">
        <v>15</v>
      </c>
      <c r="D1153" s="1" t="s">
        <v>10692</v>
      </c>
      <c r="E1153" s="1">
        <v>2</v>
      </c>
      <c r="F1153" s="1">
        <v>0</v>
      </c>
      <c r="G1153" t="s">
        <v>16</v>
      </c>
      <c r="H1153" t="s">
        <v>17</v>
      </c>
      <c r="I1153">
        <v>2215062</v>
      </c>
      <c r="K1153">
        <v>537237</v>
      </c>
      <c r="L1153" t="s">
        <v>4129</v>
      </c>
      <c r="M1153" t="s">
        <v>4128</v>
      </c>
      <c r="N1153" t="s">
        <v>4130</v>
      </c>
      <c r="O1153" t="s">
        <v>4131</v>
      </c>
    </row>
    <row r="1154" spans="1:15" x14ac:dyDescent="0.25">
      <c r="A1154" t="s">
        <v>4132</v>
      </c>
      <c r="B1154" s="1">
        <v>22</v>
      </c>
      <c r="C1154" s="1" t="s">
        <v>10692</v>
      </c>
      <c r="D1154" s="1" t="s">
        <v>10697</v>
      </c>
      <c r="E1154" s="1">
        <v>2</v>
      </c>
      <c r="F1154" s="1">
        <v>0</v>
      </c>
      <c r="G1154" t="s">
        <v>16</v>
      </c>
      <c r="H1154" t="s">
        <v>17</v>
      </c>
      <c r="I1154">
        <v>2206052</v>
      </c>
      <c r="K1154">
        <v>191675190</v>
      </c>
      <c r="L1154" t="s">
        <v>4133</v>
      </c>
      <c r="M1154" t="s">
        <v>4132</v>
      </c>
      <c r="N1154" t="s">
        <v>4134</v>
      </c>
      <c r="O1154" t="s">
        <v>4135</v>
      </c>
    </row>
    <row r="1155" spans="1:15" x14ac:dyDescent="0.25">
      <c r="A1155" t="s">
        <v>4136</v>
      </c>
      <c r="B1155" s="1">
        <v>10</v>
      </c>
      <c r="C1155" s="1">
        <v>15</v>
      </c>
      <c r="D1155" s="1" t="s">
        <v>10697</v>
      </c>
      <c r="E1155" s="1">
        <v>2</v>
      </c>
      <c r="F1155" s="1">
        <v>0</v>
      </c>
      <c r="G1155" t="s">
        <v>16</v>
      </c>
      <c r="H1155" t="s">
        <v>17</v>
      </c>
      <c r="I1155">
        <v>1015052</v>
      </c>
      <c r="K1155">
        <v>750148302</v>
      </c>
      <c r="M1155" t="s">
        <v>4136</v>
      </c>
      <c r="N1155" t="s">
        <v>4137</v>
      </c>
      <c r="O1155" t="s">
        <v>4138</v>
      </c>
    </row>
    <row r="1156" spans="1:15" x14ac:dyDescent="0.25">
      <c r="A1156" t="s">
        <v>4139</v>
      </c>
      <c r="B1156" s="1">
        <v>32</v>
      </c>
      <c r="C1156" s="1">
        <v>12</v>
      </c>
      <c r="D1156" s="1" t="s">
        <v>10696</v>
      </c>
      <c r="E1156" s="1">
        <v>3</v>
      </c>
      <c r="F1156" s="1">
        <v>0</v>
      </c>
      <c r="G1156" t="s">
        <v>16</v>
      </c>
      <c r="H1156" t="s">
        <v>50</v>
      </c>
      <c r="I1156">
        <v>3212033</v>
      </c>
      <c r="K1156">
        <v>811685272</v>
      </c>
      <c r="L1156" t="s">
        <v>4140</v>
      </c>
      <c r="M1156" t="s">
        <v>4139</v>
      </c>
      <c r="N1156" t="s">
        <v>4141</v>
      </c>
      <c r="O1156" t="s">
        <v>339</v>
      </c>
    </row>
    <row r="1157" spans="1:15" x14ac:dyDescent="0.25">
      <c r="A1157" t="s">
        <v>4142</v>
      </c>
      <c r="B1157" s="1">
        <v>24</v>
      </c>
      <c r="C1157" s="1" t="s">
        <v>10692</v>
      </c>
      <c r="D1157" s="1" t="s">
        <v>10696</v>
      </c>
      <c r="E1157" s="1">
        <v>2</v>
      </c>
      <c r="F1157" s="1">
        <v>0</v>
      </c>
      <c r="G1157" t="s">
        <v>16</v>
      </c>
      <c r="H1157" t="s">
        <v>17</v>
      </c>
      <c r="I1157">
        <v>2406032</v>
      </c>
      <c r="K1157">
        <v>151398304</v>
      </c>
      <c r="L1157" t="s">
        <v>4143</v>
      </c>
      <c r="M1157" t="s">
        <v>4142</v>
      </c>
      <c r="N1157" t="s">
        <v>4144</v>
      </c>
      <c r="O1157" t="s">
        <v>4145</v>
      </c>
    </row>
    <row r="1158" spans="1:15" x14ac:dyDescent="0.25">
      <c r="A1158" t="s">
        <v>4146</v>
      </c>
      <c r="B1158" s="1">
        <v>12</v>
      </c>
      <c r="C1158" s="1" t="s">
        <v>10697</v>
      </c>
      <c r="D1158" s="1" t="s">
        <v>10697</v>
      </c>
      <c r="E1158" s="1">
        <v>2</v>
      </c>
      <c r="F1158" s="1">
        <v>0</v>
      </c>
      <c r="G1158" t="s">
        <v>16</v>
      </c>
      <c r="H1158" t="s">
        <v>17</v>
      </c>
      <c r="I1158">
        <v>1205052</v>
      </c>
      <c r="K1158">
        <v>370440815</v>
      </c>
      <c r="L1158" t="s">
        <v>4147</v>
      </c>
      <c r="M1158" t="s">
        <v>4146</v>
      </c>
      <c r="N1158" t="s">
        <v>4148</v>
      </c>
      <c r="O1158" t="s">
        <v>4149</v>
      </c>
    </row>
    <row r="1159" spans="1:15" x14ac:dyDescent="0.25">
      <c r="A1159" t="s">
        <v>4150</v>
      </c>
      <c r="B1159" s="1" t="s">
        <v>10693</v>
      </c>
      <c r="C1159" s="1">
        <v>11</v>
      </c>
      <c r="D1159" s="1" t="s">
        <v>10697</v>
      </c>
      <c r="E1159" s="1">
        <v>2</v>
      </c>
      <c r="F1159" s="1">
        <v>0</v>
      </c>
      <c r="G1159" t="s">
        <v>16</v>
      </c>
      <c r="H1159" t="s">
        <v>17</v>
      </c>
      <c r="I1159">
        <v>811052</v>
      </c>
      <c r="K1159">
        <v>970770623</v>
      </c>
      <c r="L1159" t="s">
        <v>4151</v>
      </c>
      <c r="M1159" t="s">
        <v>4150</v>
      </c>
      <c r="N1159" t="s">
        <v>4152</v>
      </c>
      <c r="O1159" t="s">
        <v>2149</v>
      </c>
    </row>
    <row r="1160" spans="1:15" x14ac:dyDescent="0.25">
      <c r="A1160" t="s">
        <v>4153</v>
      </c>
      <c r="B1160" s="1">
        <v>30</v>
      </c>
      <c r="C1160" s="1">
        <v>31</v>
      </c>
      <c r="D1160" s="1" t="s">
        <v>10691</v>
      </c>
      <c r="E1160" s="1">
        <v>2</v>
      </c>
      <c r="F1160" s="1">
        <v>0</v>
      </c>
      <c r="G1160" t="s">
        <v>16</v>
      </c>
      <c r="H1160" t="s">
        <v>17</v>
      </c>
      <c r="I1160">
        <v>3031042</v>
      </c>
      <c r="K1160">
        <v>570791371</v>
      </c>
      <c r="L1160" t="s">
        <v>4154</v>
      </c>
      <c r="M1160" t="s">
        <v>4155</v>
      </c>
      <c r="N1160" t="s">
        <v>4156</v>
      </c>
      <c r="O1160" t="s">
        <v>4157</v>
      </c>
    </row>
    <row r="1161" spans="1:15" x14ac:dyDescent="0.25">
      <c r="A1161" t="s">
        <v>4158</v>
      </c>
      <c r="B1161" s="1">
        <v>22</v>
      </c>
      <c r="C1161" s="1" t="s">
        <v>10695</v>
      </c>
      <c r="D1161" s="1" t="s">
        <v>10697</v>
      </c>
      <c r="E1161" s="1">
        <v>2</v>
      </c>
      <c r="F1161" s="1">
        <v>0</v>
      </c>
      <c r="G1161" t="s">
        <v>16</v>
      </c>
      <c r="H1161" t="s">
        <v>17</v>
      </c>
      <c r="I1161">
        <v>2201052</v>
      </c>
      <c r="K1161">
        <v>770979520</v>
      </c>
      <c r="L1161" t="s">
        <v>4159</v>
      </c>
      <c r="M1161" t="s">
        <v>4158</v>
      </c>
      <c r="N1161" t="s">
        <v>4160</v>
      </c>
      <c r="O1161" t="s">
        <v>4161</v>
      </c>
    </row>
    <row r="1162" spans="1:15" x14ac:dyDescent="0.25">
      <c r="A1162" t="s">
        <v>4162</v>
      </c>
      <c r="B1162" s="1">
        <v>12</v>
      </c>
      <c r="C1162" s="1" t="s">
        <v>10695</v>
      </c>
      <c r="D1162" s="1" t="s">
        <v>10691</v>
      </c>
      <c r="E1162" s="1">
        <v>2</v>
      </c>
      <c r="F1162" s="1">
        <v>0</v>
      </c>
      <c r="G1162" t="s">
        <v>16</v>
      </c>
      <c r="H1162" t="s">
        <v>17</v>
      </c>
      <c r="I1162">
        <v>1201042</v>
      </c>
      <c r="K1162">
        <v>851660602</v>
      </c>
      <c r="L1162" t="s">
        <v>4163</v>
      </c>
      <c r="M1162" t="s">
        <v>4164</v>
      </c>
      <c r="N1162" t="s">
        <v>4165</v>
      </c>
      <c r="O1162" t="s">
        <v>4166</v>
      </c>
    </row>
    <row r="1163" spans="1:15" x14ac:dyDescent="0.25">
      <c r="A1163" t="s">
        <v>4167</v>
      </c>
      <c r="B1163" s="1">
        <v>12</v>
      </c>
      <c r="C1163" s="1">
        <v>11</v>
      </c>
      <c r="D1163" s="1" t="s">
        <v>10698</v>
      </c>
      <c r="E1163" s="1">
        <v>2</v>
      </c>
      <c r="F1163" s="1">
        <v>0</v>
      </c>
      <c r="G1163" t="s">
        <v>16</v>
      </c>
      <c r="H1163" t="s">
        <v>17</v>
      </c>
      <c r="I1163">
        <v>1211072</v>
      </c>
      <c r="K1163">
        <v>491892357</v>
      </c>
      <c r="L1163" t="s">
        <v>4168</v>
      </c>
      <c r="M1163" t="s">
        <v>4167</v>
      </c>
      <c r="N1163" t="s">
        <v>4169</v>
      </c>
      <c r="O1163" t="s">
        <v>4170</v>
      </c>
    </row>
    <row r="1164" spans="1:15" x14ac:dyDescent="0.25">
      <c r="A1164" t="s">
        <v>4171</v>
      </c>
      <c r="B1164" s="1">
        <v>26</v>
      </c>
      <c r="C1164" s="1" t="s">
        <v>10692</v>
      </c>
      <c r="D1164" s="1" t="s">
        <v>10696</v>
      </c>
      <c r="E1164" s="1">
        <v>2</v>
      </c>
      <c r="F1164" s="1">
        <v>0</v>
      </c>
      <c r="G1164" t="s">
        <v>16</v>
      </c>
      <c r="H1164" t="s">
        <v>17</v>
      </c>
      <c r="I1164">
        <v>2606032</v>
      </c>
      <c r="K1164">
        <v>830409838</v>
      </c>
      <c r="L1164" t="s">
        <v>4172</v>
      </c>
      <c r="M1164" t="s">
        <v>4171</v>
      </c>
      <c r="N1164" t="s">
        <v>4173</v>
      </c>
      <c r="O1164" t="s">
        <v>4174</v>
      </c>
    </row>
    <row r="1165" spans="1:15" x14ac:dyDescent="0.25">
      <c r="A1165" t="s">
        <v>4175</v>
      </c>
      <c r="B1165" s="1" t="s">
        <v>10691</v>
      </c>
      <c r="C1165" s="1" t="s">
        <v>10693</v>
      </c>
      <c r="D1165" s="1" t="s">
        <v>10695</v>
      </c>
      <c r="E1165" s="1">
        <v>1</v>
      </c>
      <c r="F1165" s="1">
        <v>0</v>
      </c>
      <c r="G1165" t="s">
        <v>16</v>
      </c>
      <c r="H1165" t="s">
        <v>46</v>
      </c>
      <c r="I1165">
        <v>408011</v>
      </c>
      <c r="K1165">
        <v>910866502</v>
      </c>
      <c r="L1165" t="s">
        <v>4183</v>
      </c>
      <c r="M1165" t="s">
        <v>4175</v>
      </c>
      <c r="N1165" t="s">
        <v>4181</v>
      </c>
      <c r="O1165" t="s">
        <v>4184</v>
      </c>
    </row>
    <row r="1166" spans="1:15" x14ac:dyDescent="0.25">
      <c r="A1166" t="s">
        <v>4175</v>
      </c>
      <c r="B1166" s="1">
        <v>30</v>
      </c>
      <c r="C1166" s="1">
        <v>13</v>
      </c>
      <c r="D1166" s="1" t="s">
        <v>10690</v>
      </c>
      <c r="E1166" s="1">
        <v>2</v>
      </c>
      <c r="F1166" s="1">
        <v>0</v>
      </c>
      <c r="G1166" t="s">
        <v>16</v>
      </c>
      <c r="H1166" t="s">
        <v>17</v>
      </c>
      <c r="I1166">
        <v>3013022</v>
      </c>
      <c r="K1166">
        <v>411050764</v>
      </c>
      <c r="L1166" t="s">
        <v>4176</v>
      </c>
      <c r="M1166" t="s">
        <v>4175</v>
      </c>
      <c r="N1166" t="s">
        <v>4177</v>
      </c>
      <c r="O1166" t="s">
        <v>4178</v>
      </c>
    </row>
    <row r="1167" spans="1:15" x14ac:dyDescent="0.25">
      <c r="A1167" t="s">
        <v>4175</v>
      </c>
      <c r="B1167" s="1" t="s">
        <v>10691</v>
      </c>
      <c r="C1167" s="1" t="s">
        <v>10693</v>
      </c>
      <c r="D1167" s="1" t="s">
        <v>10692</v>
      </c>
      <c r="E1167" s="1">
        <v>2</v>
      </c>
      <c r="F1167" s="1">
        <v>0</v>
      </c>
      <c r="G1167" t="s">
        <v>16</v>
      </c>
      <c r="H1167" t="s">
        <v>17</v>
      </c>
      <c r="I1167">
        <v>408062</v>
      </c>
      <c r="K1167">
        <v>910866554</v>
      </c>
      <c r="L1167" t="s">
        <v>4179</v>
      </c>
      <c r="M1167" t="s">
        <v>4180</v>
      </c>
      <c r="N1167" t="s">
        <v>4181</v>
      </c>
      <c r="O1167" t="s">
        <v>4182</v>
      </c>
    </row>
    <row r="1168" spans="1:15" x14ac:dyDescent="0.25">
      <c r="A1168" t="s">
        <v>4185</v>
      </c>
      <c r="B1168" s="1" t="s">
        <v>10691</v>
      </c>
      <c r="C1168" s="1" t="s">
        <v>10693</v>
      </c>
      <c r="D1168" s="1" t="s">
        <v>10694</v>
      </c>
      <c r="E1168" s="1">
        <v>0</v>
      </c>
      <c r="F1168" s="1">
        <v>1</v>
      </c>
      <c r="G1168" t="s">
        <v>32</v>
      </c>
      <c r="I1168">
        <v>408000</v>
      </c>
      <c r="K1168">
        <v>910866494</v>
      </c>
      <c r="L1168" t="s">
        <v>4186</v>
      </c>
      <c r="M1168" t="s">
        <v>4175</v>
      </c>
      <c r="N1168" t="s">
        <v>4181</v>
      </c>
      <c r="O1168" t="s">
        <v>4187</v>
      </c>
    </row>
    <row r="1169" spans="1:15" x14ac:dyDescent="0.25">
      <c r="A1169" t="s">
        <v>4188</v>
      </c>
      <c r="B1169" s="1">
        <v>24</v>
      </c>
      <c r="C1169" s="1">
        <v>17</v>
      </c>
      <c r="D1169" s="1" t="s">
        <v>10692</v>
      </c>
      <c r="E1169" s="1">
        <v>2</v>
      </c>
      <c r="F1169" s="1">
        <v>0</v>
      </c>
      <c r="G1169" t="s">
        <v>16</v>
      </c>
      <c r="H1169" t="s">
        <v>17</v>
      </c>
      <c r="I1169">
        <v>2417062</v>
      </c>
      <c r="K1169">
        <v>72182628</v>
      </c>
      <c r="L1169" t="s">
        <v>4189</v>
      </c>
      <c r="M1169" t="s">
        <v>4188</v>
      </c>
      <c r="N1169" t="s">
        <v>4190</v>
      </c>
      <c r="O1169" t="s">
        <v>4191</v>
      </c>
    </row>
    <row r="1170" spans="1:15" x14ac:dyDescent="0.25">
      <c r="A1170" t="s">
        <v>4192</v>
      </c>
      <c r="B1170" s="1">
        <v>14</v>
      </c>
      <c r="C1170" s="1">
        <v>13</v>
      </c>
      <c r="D1170" s="1" t="s">
        <v>10696</v>
      </c>
      <c r="E1170" s="1">
        <v>2</v>
      </c>
      <c r="F1170" s="1">
        <v>0</v>
      </c>
      <c r="G1170" t="s">
        <v>16</v>
      </c>
      <c r="H1170" t="s">
        <v>17</v>
      </c>
      <c r="I1170">
        <v>1413032</v>
      </c>
      <c r="K1170">
        <v>130378232</v>
      </c>
      <c r="L1170" t="s">
        <v>4193</v>
      </c>
      <c r="M1170" t="s">
        <v>4192</v>
      </c>
      <c r="N1170" t="str">
        <f>"06-545"</f>
        <v>06-545</v>
      </c>
      <c r="O1170" t="s">
        <v>4194</v>
      </c>
    </row>
    <row r="1171" spans="1:15" x14ac:dyDescent="0.25">
      <c r="A1171" t="s">
        <v>4195</v>
      </c>
      <c r="B1171" s="1">
        <v>20</v>
      </c>
      <c r="C1171" s="1" t="s">
        <v>10695</v>
      </c>
      <c r="D1171" s="1" t="s">
        <v>10691</v>
      </c>
      <c r="E1171" s="1">
        <v>3</v>
      </c>
      <c r="F1171" s="1">
        <v>0</v>
      </c>
      <c r="G1171" t="s">
        <v>16</v>
      </c>
      <c r="H1171" t="s">
        <v>50</v>
      </c>
      <c r="I1171">
        <v>2001043</v>
      </c>
      <c r="K1171">
        <v>790670964</v>
      </c>
      <c r="L1171" t="s">
        <v>4196</v>
      </c>
      <c r="M1171" t="s">
        <v>4195</v>
      </c>
      <c r="N1171" t="s">
        <v>4197</v>
      </c>
      <c r="O1171" t="s">
        <v>4198</v>
      </c>
    </row>
    <row r="1172" spans="1:15" x14ac:dyDescent="0.25">
      <c r="A1172" t="s">
        <v>4199</v>
      </c>
      <c r="B1172" s="1">
        <v>14</v>
      </c>
      <c r="C1172" s="1" t="s">
        <v>10699</v>
      </c>
      <c r="D1172" s="1" t="s">
        <v>10694</v>
      </c>
      <c r="E1172" s="1">
        <v>0</v>
      </c>
      <c r="F1172" s="1">
        <v>1</v>
      </c>
      <c r="G1172" t="s">
        <v>32</v>
      </c>
      <c r="I1172">
        <v>1409000</v>
      </c>
      <c r="K1172">
        <v>670223161</v>
      </c>
      <c r="L1172" t="s">
        <v>4200</v>
      </c>
      <c r="M1172" t="s">
        <v>4201</v>
      </c>
      <c r="N1172" t="s">
        <v>4202</v>
      </c>
      <c r="O1172" t="s">
        <v>333</v>
      </c>
    </row>
    <row r="1173" spans="1:15" x14ac:dyDescent="0.25">
      <c r="A1173" t="s">
        <v>4201</v>
      </c>
      <c r="B1173" s="1">
        <v>14</v>
      </c>
      <c r="C1173" s="1" t="s">
        <v>10699</v>
      </c>
      <c r="D1173" s="1" t="s">
        <v>10696</v>
      </c>
      <c r="E1173" s="1">
        <v>3</v>
      </c>
      <c r="F1173" s="1">
        <v>0</v>
      </c>
      <c r="G1173" t="s">
        <v>16</v>
      </c>
      <c r="H1173" t="s">
        <v>50</v>
      </c>
      <c r="I1173">
        <v>1409033</v>
      </c>
      <c r="K1173">
        <v>670223340</v>
      </c>
      <c r="L1173" t="s">
        <v>4203</v>
      </c>
      <c r="M1173" t="s">
        <v>4201</v>
      </c>
      <c r="N1173" t="s">
        <v>4202</v>
      </c>
      <c r="O1173" t="s">
        <v>4204</v>
      </c>
    </row>
    <row r="1174" spans="1:15" x14ac:dyDescent="0.25">
      <c r="A1174" t="s">
        <v>4205</v>
      </c>
      <c r="B1174" s="1">
        <v>22</v>
      </c>
      <c r="C1174" s="1" t="s">
        <v>10692</v>
      </c>
      <c r="D1174" s="1" t="s">
        <v>10692</v>
      </c>
      <c r="E1174" s="1">
        <v>2</v>
      </c>
      <c r="F1174" s="1">
        <v>0</v>
      </c>
      <c r="G1174" t="s">
        <v>16</v>
      </c>
      <c r="H1174" t="s">
        <v>17</v>
      </c>
      <c r="I1174">
        <v>2206062</v>
      </c>
      <c r="K1174">
        <v>1081800</v>
      </c>
      <c r="M1174" t="s">
        <v>4205</v>
      </c>
      <c r="N1174" t="s">
        <v>4206</v>
      </c>
      <c r="O1174" t="s">
        <v>4207</v>
      </c>
    </row>
    <row r="1175" spans="1:15" x14ac:dyDescent="0.25">
      <c r="A1175" t="s">
        <v>4208</v>
      </c>
      <c r="B1175" s="1" t="s">
        <v>10691</v>
      </c>
      <c r="C1175" s="1" t="s">
        <v>10691</v>
      </c>
      <c r="D1175" s="1" t="s">
        <v>10691</v>
      </c>
      <c r="E1175" s="1">
        <v>2</v>
      </c>
      <c r="F1175" s="1">
        <v>0</v>
      </c>
      <c r="G1175" t="s">
        <v>16</v>
      </c>
      <c r="H1175" t="s">
        <v>17</v>
      </c>
      <c r="I1175">
        <v>404042</v>
      </c>
      <c r="K1175">
        <v>871118514</v>
      </c>
      <c r="L1175" t="s">
        <v>4209</v>
      </c>
      <c r="M1175" t="s">
        <v>4208</v>
      </c>
      <c r="N1175" t="s">
        <v>4210</v>
      </c>
      <c r="O1175" t="s">
        <v>4211</v>
      </c>
    </row>
    <row r="1176" spans="1:15" x14ac:dyDescent="0.25">
      <c r="A1176" t="s">
        <v>4212</v>
      </c>
      <c r="B1176" s="1">
        <v>12</v>
      </c>
      <c r="C1176" s="1">
        <v>16</v>
      </c>
      <c r="D1176" s="1" t="s">
        <v>10696</v>
      </c>
      <c r="E1176" s="1">
        <v>2</v>
      </c>
      <c r="F1176" s="1">
        <v>0</v>
      </c>
      <c r="G1176" t="s">
        <v>16</v>
      </c>
      <c r="H1176" t="s">
        <v>17</v>
      </c>
      <c r="I1176">
        <v>1216032</v>
      </c>
      <c r="K1176">
        <v>851660944</v>
      </c>
      <c r="L1176" t="s">
        <v>4213</v>
      </c>
      <c r="M1176" t="s">
        <v>4212</v>
      </c>
      <c r="N1176" t="s">
        <v>4214</v>
      </c>
      <c r="O1176" t="s">
        <v>2419</v>
      </c>
    </row>
    <row r="1177" spans="1:15" x14ac:dyDescent="0.25">
      <c r="A1177" t="s">
        <v>4215</v>
      </c>
      <c r="B1177" s="1">
        <v>30</v>
      </c>
      <c r="C1177" s="1" t="s">
        <v>10698</v>
      </c>
      <c r="D1177" s="1" t="s">
        <v>10692</v>
      </c>
      <c r="E1177" s="1">
        <v>2</v>
      </c>
      <c r="F1177" s="1">
        <v>0</v>
      </c>
      <c r="G1177" t="s">
        <v>16</v>
      </c>
      <c r="H1177" t="s">
        <v>17</v>
      </c>
      <c r="I1177">
        <v>3007062</v>
      </c>
      <c r="K1177">
        <v>250855452</v>
      </c>
      <c r="L1177" t="s">
        <v>4216</v>
      </c>
      <c r="M1177" t="s">
        <v>4217</v>
      </c>
      <c r="N1177" t="s">
        <v>4218</v>
      </c>
      <c r="O1177" t="s">
        <v>4219</v>
      </c>
    </row>
    <row r="1178" spans="1:15" x14ac:dyDescent="0.25">
      <c r="A1178" t="s">
        <v>4220</v>
      </c>
      <c r="B1178" s="1">
        <v>12</v>
      </c>
      <c r="C1178" s="1" t="s">
        <v>10692</v>
      </c>
      <c r="D1178" s="1" t="s">
        <v>10698</v>
      </c>
      <c r="E1178" s="1">
        <v>2</v>
      </c>
      <c r="F1178" s="1">
        <v>0</v>
      </c>
      <c r="G1178" t="s">
        <v>16</v>
      </c>
      <c r="H1178" t="s">
        <v>17</v>
      </c>
      <c r="I1178">
        <v>1206072</v>
      </c>
      <c r="K1178">
        <v>351555743</v>
      </c>
      <c r="L1178" t="s">
        <v>4221</v>
      </c>
      <c r="M1178" t="s">
        <v>4220</v>
      </c>
      <c r="N1178" t="s">
        <v>4222</v>
      </c>
      <c r="O1178" t="s">
        <v>4223</v>
      </c>
    </row>
    <row r="1179" spans="1:15" x14ac:dyDescent="0.25">
      <c r="A1179" t="s">
        <v>4224</v>
      </c>
      <c r="B1179" s="1">
        <v>14</v>
      </c>
      <c r="C1179" s="1">
        <v>33</v>
      </c>
      <c r="D1179" s="1" t="s">
        <v>10691</v>
      </c>
      <c r="E1179" s="1">
        <v>2</v>
      </c>
      <c r="F1179" s="1">
        <v>0</v>
      </c>
      <c r="G1179" t="s">
        <v>16</v>
      </c>
      <c r="H1179" t="s">
        <v>17</v>
      </c>
      <c r="I1179">
        <v>1433042</v>
      </c>
      <c r="K1179">
        <v>711582167</v>
      </c>
      <c r="L1179" t="s">
        <v>4225</v>
      </c>
      <c r="M1179" t="s">
        <v>4226</v>
      </c>
      <c r="N1179" t="str">
        <f>"07-100"</f>
        <v>07-100</v>
      </c>
      <c r="O1179" t="s">
        <v>4227</v>
      </c>
    </row>
    <row r="1180" spans="1:15" x14ac:dyDescent="0.25">
      <c r="A1180" t="s">
        <v>4228</v>
      </c>
      <c r="B1180" s="1" t="s">
        <v>10691</v>
      </c>
      <c r="C1180" s="1">
        <v>14</v>
      </c>
      <c r="D1180" s="1" t="s">
        <v>10697</v>
      </c>
      <c r="E1180" s="1">
        <v>2</v>
      </c>
      <c r="F1180" s="1">
        <v>0</v>
      </c>
      <c r="G1180" t="s">
        <v>16</v>
      </c>
      <c r="H1180" t="s">
        <v>17</v>
      </c>
      <c r="I1180">
        <v>414052</v>
      </c>
      <c r="K1180">
        <v>92351021</v>
      </c>
      <c r="L1180" t="s">
        <v>4229</v>
      </c>
      <c r="M1180" t="s">
        <v>4228</v>
      </c>
      <c r="N1180" t="s">
        <v>4230</v>
      </c>
      <c r="O1180" t="s">
        <v>4231</v>
      </c>
    </row>
    <row r="1181" spans="1:15" x14ac:dyDescent="0.25">
      <c r="A1181" t="s">
        <v>4232</v>
      </c>
      <c r="B1181" s="1">
        <v>18</v>
      </c>
      <c r="C1181" s="1" t="s">
        <v>10699</v>
      </c>
      <c r="D1181" s="1" t="s">
        <v>10694</v>
      </c>
      <c r="E1181" s="1">
        <v>0</v>
      </c>
      <c r="F1181" s="1">
        <v>1</v>
      </c>
      <c r="G1181" t="s">
        <v>32</v>
      </c>
      <c r="I1181">
        <v>1809000</v>
      </c>
      <c r="K1181">
        <v>650903279</v>
      </c>
      <c r="L1181" t="s">
        <v>4233</v>
      </c>
      <c r="M1181" t="s">
        <v>4234</v>
      </c>
      <c r="N1181" t="s">
        <v>4235</v>
      </c>
      <c r="O1181" t="s">
        <v>4236</v>
      </c>
    </row>
    <row r="1182" spans="1:15" x14ac:dyDescent="0.25">
      <c r="A1182" t="s">
        <v>4234</v>
      </c>
      <c r="B1182" s="1">
        <v>18</v>
      </c>
      <c r="C1182" s="1" t="s">
        <v>10699</v>
      </c>
      <c r="D1182" s="1" t="s">
        <v>10695</v>
      </c>
      <c r="E1182" s="1">
        <v>1</v>
      </c>
      <c r="F1182" s="1">
        <v>0</v>
      </c>
      <c r="G1182" t="s">
        <v>16</v>
      </c>
      <c r="H1182" t="s">
        <v>46</v>
      </c>
      <c r="I1182">
        <v>1809011</v>
      </c>
      <c r="K1182">
        <v>650900690</v>
      </c>
      <c r="L1182" t="s">
        <v>4237</v>
      </c>
      <c r="M1182" t="s">
        <v>4238</v>
      </c>
      <c r="N1182" t="s">
        <v>4235</v>
      </c>
      <c r="O1182" t="s">
        <v>2174</v>
      </c>
    </row>
    <row r="1183" spans="1:15" x14ac:dyDescent="0.25">
      <c r="A1183" t="s">
        <v>4234</v>
      </c>
      <c r="B1183" s="1">
        <v>18</v>
      </c>
      <c r="C1183" s="1" t="s">
        <v>10699</v>
      </c>
      <c r="D1183" s="1" t="s">
        <v>10691</v>
      </c>
      <c r="E1183" s="1">
        <v>2</v>
      </c>
      <c r="F1183" s="1">
        <v>0</v>
      </c>
      <c r="G1183" t="s">
        <v>16</v>
      </c>
      <c r="H1183" t="s">
        <v>17</v>
      </c>
      <c r="I1183">
        <v>1809042</v>
      </c>
      <c r="K1183">
        <v>650900654</v>
      </c>
      <c r="L1183" t="s">
        <v>4239</v>
      </c>
      <c r="M1183" t="s">
        <v>4234</v>
      </c>
      <c r="N1183" t="s">
        <v>4235</v>
      </c>
      <c r="O1183" t="s">
        <v>4236</v>
      </c>
    </row>
    <row r="1184" spans="1:15" x14ac:dyDescent="0.25">
      <c r="A1184" t="s">
        <v>4240</v>
      </c>
      <c r="B1184" s="1" t="s">
        <v>10691</v>
      </c>
      <c r="C1184" s="1">
        <v>18</v>
      </c>
      <c r="D1184" s="1">
        <v>10</v>
      </c>
      <c r="E1184" s="1">
        <v>2</v>
      </c>
      <c r="F1184" s="1">
        <v>0</v>
      </c>
      <c r="G1184" t="s">
        <v>16</v>
      </c>
      <c r="H1184" t="s">
        <v>17</v>
      </c>
      <c r="I1184">
        <v>418102</v>
      </c>
      <c r="K1184">
        <v>910866873</v>
      </c>
      <c r="L1184" t="s">
        <v>4241</v>
      </c>
      <c r="M1184" t="s">
        <v>4240</v>
      </c>
      <c r="N1184" t="s">
        <v>4242</v>
      </c>
      <c r="O1184" t="s">
        <v>4243</v>
      </c>
    </row>
    <row r="1185" spans="1:15" x14ac:dyDescent="0.25">
      <c r="A1185" t="s">
        <v>4244</v>
      </c>
      <c r="B1185" s="1" t="s">
        <v>10690</v>
      </c>
      <c r="C1185" s="1">
        <v>10</v>
      </c>
      <c r="D1185" s="1" t="s">
        <v>10695</v>
      </c>
      <c r="E1185" s="1">
        <v>1</v>
      </c>
      <c r="F1185" s="1">
        <v>0</v>
      </c>
      <c r="G1185" t="s">
        <v>16</v>
      </c>
      <c r="H1185" t="s">
        <v>46</v>
      </c>
      <c r="I1185">
        <v>210011</v>
      </c>
      <c r="K1185">
        <v>230821380</v>
      </c>
      <c r="L1185" t="s">
        <v>4245</v>
      </c>
      <c r="M1185" t="s">
        <v>4244</v>
      </c>
      <c r="N1185" t="s">
        <v>4246</v>
      </c>
      <c r="O1185" t="s">
        <v>4247</v>
      </c>
    </row>
    <row r="1186" spans="1:15" x14ac:dyDescent="0.25">
      <c r="A1186" t="s">
        <v>4244</v>
      </c>
      <c r="B1186" s="1" t="s">
        <v>10690</v>
      </c>
      <c r="C1186" s="1">
        <v>10</v>
      </c>
      <c r="D1186" s="1" t="s">
        <v>10691</v>
      </c>
      <c r="E1186" s="1">
        <v>2</v>
      </c>
      <c r="F1186" s="1">
        <v>0</v>
      </c>
      <c r="G1186" t="s">
        <v>16</v>
      </c>
      <c r="H1186" t="s">
        <v>17</v>
      </c>
      <c r="I1186">
        <v>210042</v>
      </c>
      <c r="K1186">
        <v>230821463</v>
      </c>
      <c r="L1186" t="s">
        <v>4248</v>
      </c>
      <c r="M1186" t="s">
        <v>4244</v>
      </c>
      <c r="N1186" t="s">
        <v>4246</v>
      </c>
      <c r="O1186" t="s">
        <v>4249</v>
      </c>
    </row>
    <row r="1187" spans="1:15" x14ac:dyDescent="0.25">
      <c r="A1187" t="s">
        <v>4250</v>
      </c>
      <c r="B1187" s="1" t="s">
        <v>10690</v>
      </c>
      <c r="C1187" s="1">
        <v>10</v>
      </c>
      <c r="D1187" s="1" t="s">
        <v>10694</v>
      </c>
      <c r="E1187" s="1">
        <v>0</v>
      </c>
      <c r="F1187" s="1">
        <v>1</v>
      </c>
      <c r="G1187" t="s">
        <v>32</v>
      </c>
      <c r="I1187">
        <v>210000</v>
      </c>
      <c r="K1187">
        <v>230821374</v>
      </c>
      <c r="L1187" t="s">
        <v>4251</v>
      </c>
      <c r="M1187" t="s">
        <v>4244</v>
      </c>
      <c r="N1187" t="s">
        <v>4246</v>
      </c>
      <c r="O1187" t="s">
        <v>4252</v>
      </c>
    </row>
    <row r="1188" spans="1:15" x14ac:dyDescent="0.25">
      <c r="A1188" t="s">
        <v>4253</v>
      </c>
      <c r="B1188" s="1" t="s">
        <v>10692</v>
      </c>
      <c r="C1188" s="1" t="s">
        <v>10693</v>
      </c>
      <c r="D1188" s="1" t="s">
        <v>10694</v>
      </c>
      <c r="E1188" s="1">
        <v>0</v>
      </c>
      <c r="F1188" s="1">
        <v>1</v>
      </c>
      <c r="G1188" t="s">
        <v>32</v>
      </c>
      <c r="I1188">
        <v>608000</v>
      </c>
      <c r="K1188">
        <v>431019193</v>
      </c>
      <c r="L1188" t="s">
        <v>4254</v>
      </c>
      <c r="M1188" t="s">
        <v>4255</v>
      </c>
      <c r="N1188" t="s">
        <v>4256</v>
      </c>
      <c r="O1188" t="s">
        <v>4257</v>
      </c>
    </row>
    <row r="1189" spans="1:15" x14ac:dyDescent="0.25">
      <c r="A1189" t="s">
        <v>4258</v>
      </c>
      <c r="B1189" s="1" t="s">
        <v>10692</v>
      </c>
      <c r="C1189" s="1" t="s">
        <v>10693</v>
      </c>
      <c r="D1189" s="1" t="s">
        <v>10695</v>
      </c>
      <c r="E1189" s="1">
        <v>1</v>
      </c>
      <c r="F1189" s="1">
        <v>0</v>
      </c>
      <c r="G1189" t="s">
        <v>16</v>
      </c>
      <c r="H1189" t="s">
        <v>46</v>
      </c>
      <c r="I1189">
        <v>608011</v>
      </c>
      <c r="K1189">
        <v>431019388</v>
      </c>
      <c r="L1189" t="s">
        <v>4259</v>
      </c>
      <c r="M1189" t="s">
        <v>4258</v>
      </c>
      <c r="N1189" t="s">
        <v>4256</v>
      </c>
      <c r="O1189" t="s">
        <v>4260</v>
      </c>
    </row>
    <row r="1190" spans="1:15" x14ac:dyDescent="0.25">
      <c r="A1190" t="s">
        <v>4258</v>
      </c>
      <c r="B1190" s="1" t="s">
        <v>10692</v>
      </c>
      <c r="C1190" s="1" t="s">
        <v>10693</v>
      </c>
      <c r="D1190" s="1" t="s">
        <v>10698</v>
      </c>
      <c r="E1190" s="1">
        <v>2</v>
      </c>
      <c r="F1190" s="1">
        <v>0</v>
      </c>
      <c r="G1190" t="s">
        <v>16</v>
      </c>
      <c r="H1190" t="s">
        <v>17</v>
      </c>
      <c r="I1190">
        <v>608072</v>
      </c>
      <c r="K1190">
        <v>431019951</v>
      </c>
      <c r="L1190" t="s">
        <v>4261</v>
      </c>
      <c r="M1190" t="s">
        <v>4258</v>
      </c>
      <c r="N1190" t="s">
        <v>4256</v>
      </c>
      <c r="O1190" t="s">
        <v>4262</v>
      </c>
    </row>
    <row r="1191" spans="1:15" x14ac:dyDescent="0.25">
      <c r="A1191" t="s">
        <v>4263</v>
      </c>
      <c r="B1191" s="1">
        <v>30</v>
      </c>
      <c r="C1191" s="1" t="s">
        <v>10690</v>
      </c>
      <c r="D1191" s="1" t="s">
        <v>10697</v>
      </c>
      <c r="E1191" s="1">
        <v>2</v>
      </c>
      <c r="F1191" s="1">
        <v>0</v>
      </c>
      <c r="G1191" t="s">
        <v>16</v>
      </c>
      <c r="H1191" t="s">
        <v>17</v>
      </c>
      <c r="I1191">
        <v>3002052</v>
      </c>
      <c r="K1191">
        <v>570791106</v>
      </c>
      <c r="L1191" t="s">
        <v>4264</v>
      </c>
      <c r="M1191" t="s">
        <v>4263</v>
      </c>
      <c r="N1191" t="s">
        <v>4265</v>
      </c>
      <c r="O1191" t="s">
        <v>4266</v>
      </c>
    </row>
    <row r="1192" spans="1:15" x14ac:dyDescent="0.25">
      <c r="A1192" t="s">
        <v>4267</v>
      </c>
      <c r="B1192" s="1">
        <v>28</v>
      </c>
      <c r="C1192" s="1" t="s">
        <v>10698</v>
      </c>
      <c r="D1192" s="1" t="s">
        <v>10690</v>
      </c>
      <c r="E1192" s="1">
        <v>1</v>
      </c>
      <c r="F1192" s="1">
        <v>0</v>
      </c>
      <c r="G1192" t="s">
        <v>16</v>
      </c>
      <c r="H1192" t="s">
        <v>46</v>
      </c>
      <c r="I1192">
        <v>2807021</v>
      </c>
      <c r="K1192">
        <v>510743479</v>
      </c>
      <c r="L1192" t="s">
        <v>4268</v>
      </c>
      <c r="M1192" t="s">
        <v>4267</v>
      </c>
      <c r="N1192" t="s">
        <v>4269</v>
      </c>
      <c r="O1192" t="s">
        <v>4270</v>
      </c>
    </row>
    <row r="1193" spans="1:15" x14ac:dyDescent="0.25">
      <c r="A1193" t="s">
        <v>4267</v>
      </c>
      <c r="B1193" s="1">
        <v>28</v>
      </c>
      <c r="C1193" s="1" t="s">
        <v>10698</v>
      </c>
      <c r="D1193" s="1" t="s">
        <v>10697</v>
      </c>
      <c r="E1193" s="1">
        <v>2</v>
      </c>
      <c r="F1193" s="1">
        <v>0</v>
      </c>
      <c r="G1193" t="s">
        <v>16</v>
      </c>
      <c r="H1193" t="s">
        <v>17</v>
      </c>
      <c r="I1193">
        <v>2807052</v>
      </c>
      <c r="K1193">
        <v>510742882</v>
      </c>
      <c r="L1193" t="s">
        <v>4271</v>
      </c>
      <c r="M1193" t="s">
        <v>4267</v>
      </c>
      <c r="N1193" t="s">
        <v>4269</v>
      </c>
      <c r="O1193" t="s">
        <v>4272</v>
      </c>
    </row>
    <row r="1194" spans="1:15" x14ac:dyDescent="0.25">
      <c r="A1194" t="s">
        <v>4273</v>
      </c>
      <c r="B1194" s="1" t="s">
        <v>10690</v>
      </c>
      <c r="C1194" s="1" t="s">
        <v>10698</v>
      </c>
      <c r="D1194" s="1" t="s">
        <v>10696</v>
      </c>
      <c r="E1194" s="1">
        <v>3</v>
      </c>
      <c r="F1194" s="1">
        <v>0</v>
      </c>
      <c r="G1194" t="s">
        <v>16</v>
      </c>
      <c r="H1194" t="s">
        <v>50</v>
      </c>
      <c r="I1194">
        <v>207033</v>
      </c>
      <c r="K1194">
        <v>230821339</v>
      </c>
      <c r="L1194" t="s">
        <v>4274</v>
      </c>
      <c r="M1194" t="s">
        <v>4275</v>
      </c>
      <c r="N1194" t="s">
        <v>4276</v>
      </c>
      <c r="O1194" t="s">
        <v>4277</v>
      </c>
    </row>
    <row r="1195" spans="1:15" x14ac:dyDescent="0.25">
      <c r="A1195" t="s">
        <v>4278</v>
      </c>
      <c r="B1195" s="1" t="s">
        <v>10692</v>
      </c>
      <c r="C1195" s="1" t="s">
        <v>10699</v>
      </c>
      <c r="D1195" s="1" t="s">
        <v>10694</v>
      </c>
      <c r="E1195" s="1">
        <v>0</v>
      </c>
      <c r="F1195" s="1">
        <v>1</v>
      </c>
      <c r="G1195" t="s">
        <v>32</v>
      </c>
      <c r="I1195">
        <v>609000</v>
      </c>
      <c r="K1195">
        <v>431019508</v>
      </c>
      <c r="L1195" t="s">
        <v>4279</v>
      </c>
      <c r="M1195" t="s">
        <v>4280</v>
      </c>
      <c r="N1195" t="s">
        <v>4281</v>
      </c>
      <c r="O1195" t="s">
        <v>4282</v>
      </c>
    </row>
    <row r="1196" spans="1:15" x14ac:dyDescent="0.25">
      <c r="A1196" t="s">
        <v>4283</v>
      </c>
      <c r="B1196" s="1" t="s">
        <v>10692</v>
      </c>
      <c r="C1196" s="1" t="s">
        <v>10694</v>
      </c>
      <c r="D1196" s="1" t="s">
        <v>10694</v>
      </c>
      <c r="E1196" s="1">
        <v>0</v>
      </c>
      <c r="F1196" s="1">
        <v>0</v>
      </c>
      <c r="G1196" t="s">
        <v>1575</v>
      </c>
      <c r="I1196">
        <v>600000</v>
      </c>
      <c r="K1196">
        <v>431019170</v>
      </c>
      <c r="L1196" t="s">
        <v>4284</v>
      </c>
      <c r="M1196" t="s">
        <v>4285</v>
      </c>
      <c r="N1196" t="s">
        <v>4286</v>
      </c>
      <c r="O1196" t="s">
        <v>4287</v>
      </c>
    </row>
    <row r="1197" spans="1:15" x14ac:dyDescent="0.25">
      <c r="A1197" t="s">
        <v>4288</v>
      </c>
      <c r="B1197" s="1">
        <v>18</v>
      </c>
      <c r="C1197" s="1">
        <v>16</v>
      </c>
      <c r="D1197" s="1">
        <v>10</v>
      </c>
      <c r="E1197" s="1">
        <v>2</v>
      </c>
      <c r="F1197" s="1">
        <v>0</v>
      </c>
      <c r="G1197" t="s">
        <v>16</v>
      </c>
      <c r="H1197" t="s">
        <v>17</v>
      </c>
      <c r="I1197">
        <v>1816102</v>
      </c>
      <c r="K1197">
        <v>690582128</v>
      </c>
      <c r="L1197" t="s">
        <v>4289</v>
      </c>
      <c r="M1197" t="s">
        <v>4288</v>
      </c>
      <c r="N1197" t="s">
        <v>4290</v>
      </c>
      <c r="O1197" t="s">
        <v>4291</v>
      </c>
    </row>
    <row r="1198" spans="1:15" x14ac:dyDescent="0.25">
      <c r="A1198" t="s">
        <v>4292</v>
      </c>
      <c r="B1198" s="1">
        <v>22</v>
      </c>
      <c r="C1198" s="1">
        <v>13</v>
      </c>
      <c r="D1198" s="1" t="s">
        <v>10692</v>
      </c>
      <c r="E1198" s="1">
        <v>2</v>
      </c>
      <c r="F1198" s="1">
        <v>0</v>
      </c>
      <c r="G1198" t="s">
        <v>16</v>
      </c>
      <c r="H1198" t="s">
        <v>17</v>
      </c>
      <c r="I1198">
        <v>2213062</v>
      </c>
      <c r="K1198">
        <v>191675712</v>
      </c>
      <c r="L1198" t="s">
        <v>4293</v>
      </c>
      <c r="M1198" t="s">
        <v>4292</v>
      </c>
      <c r="N1198" t="s">
        <v>4294</v>
      </c>
      <c r="O1198" t="s">
        <v>4295</v>
      </c>
    </row>
    <row r="1199" spans="1:15" x14ac:dyDescent="0.25">
      <c r="A1199" t="s">
        <v>4296</v>
      </c>
      <c r="B1199" s="1" t="s">
        <v>10691</v>
      </c>
      <c r="C1199" s="1">
        <v>15</v>
      </c>
      <c r="D1199" s="1" t="s">
        <v>10691</v>
      </c>
      <c r="E1199" s="1">
        <v>2</v>
      </c>
      <c r="F1199" s="1">
        <v>0</v>
      </c>
      <c r="G1199" t="s">
        <v>16</v>
      </c>
      <c r="H1199" t="s">
        <v>17</v>
      </c>
      <c r="I1199">
        <v>415042</v>
      </c>
      <c r="K1199">
        <v>871118715</v>
      </c>
      <c r="L1199" t="s">
        <v>4297</v>
      </c>
      <c r="M1199" t="s">
        <v>4298</v>
      </c>
      <c r="N1199" t="s">
        <v>4299</v>
      </c>
      <c r="O1199" t="s">
        <v>4300</v>
      </c>
    </row>
    <row r="1200" spans="1:15" x14ac:dyDescent="0.25">
      <c r="A1200" t="s">
        <v>4301</v>
      </c>
      <c r="B1200" s="1">
        <v>12</v>
      </c>
      <c r="C1200" s="1" t="s">
        <v>10699</v>
      </c>
      <c r="D1200" s="1" t="s">
        <v>10690</v>
      </c>
      <c r="E1200" s="1">
        <v>2</v>
      </c>
      <c r="F1200" s="1">
        <v>0</v>
      </c>
      <c r="G1200" t="s">
        <v>16</v>
      </c>
      <c r="H1200" t="s">
        <v>17</v>
      </c>
      <c r="I1200">
        <v>1209022</v>
      </c>
      <c r="K1200">
        <v>491892370</v>
      </c>
      <c r="L1200" t="s">
        <v>4302</v>
      </c>
      <c r="M1200" t="s">
        <v>4301</v>
      </c>
      <c r="N1200" t="s">
        <v>4303</v>
      </c>
      <c r="O1200" t="s">
        <v>4304</v>
      </c>
    </row>
    <row r="1201" spans="1:15" x14ac:dyDescent="0.25">
      <c r="A1201" t="s">
        <v>4305</v>
      </c>
      <c r="B1201" s="1" t="s">
        <v>10691</v>
      </c>
      <c r="C1201" s="1">
        <v>18</v>
      </c>
      <c r="D1201" s="1">
        <v>11</v>
      </c>
      <c r="E1201" s="1">
        <v>3</v>
      </c>
      <c r="F1201" s="1">
        <v>0</v>
      </c>
      <c r="G1201" t="s">
        <v>16</v>
      </c>
      <c r="H1201" t="s">
        <v>50</v>
      </c>
      <c r="I1201">
        <v>418113</v>
      </c>
      <c r="K1201">
        <v>910866880</v>
      </c>
      <c r="L1201" t="s">
        <v>4306</v>
      </c>
      <c r="M1201" t="s">
        <v>4305</v>
      </c>
      <c r="N1201" t="s">
        <v>4307</v>
      </c>
      <c r="O1201" t="s">
        <v>4308</v>
      </c>
    </row>
    <row r="1202" spans="1:15" x14ac:dyDescent="0.25">
      <c r="A1202" t="s">
        <v>4309</v>
      </c>
      <c r="B1202" s="1" t="s">
        <v>10691</v>
      </c>
      <c r="C1202" s="1">
        <v>16</v>
      </c>
      <c r="D1202" s="1" t="s">
        <v>10691</v>
      </c>
      <c r="E1202" s="1">
        <v>2</v>
      </c>
      <c r="F1202" s="1">
        <v>0</v>
      </c>
      <c r="G1202" t="s">
        <v>16</v>
      </c>
      <c r="H1202" t="s">
        <v>17</v>
      </c>
      <c r="I1202">
        <v>416042</v>
      </c>
      <c r="K1202">
        <v>92351133</v>
      </c>
      <c r="L1202" t="s">
        <v>4310</v>
      </c>
      <c r="M1202" t="s">
        <v>4309</v>
      </c>
      <c r="N1202" t="s">
        <v>4311</v>
      </c>
      <c r="O1202" t="s">
        <v>4312</v>
      </c>
    </row>
    <row r="1203" spans="1:15" x14ac:dyDescent="0.25">
      <c r="A1203" t="s">
        <v>4313</v>
      </c>
      <c r="B1203" s="1" t="s">
        <v>10690</v>
      </c>
      <c r="C1203" s="1">
        <v>11</v>
      </c>
      <c r="D1203" s="1" t="s">
        <v>10695</v>
      </c>
      <c r="E1203" s="1">
        <v>1</v>
      </c>
      <c r="F1203" s="1">
        <v>0</v>
      </c>
      <c r="G1203" t="s">
        <v>16</v>
      </c>
      <c r="H1203" t="s">
        <v>46</v>
      </c>
      <c r="I1203">
        <v>211011</v>
      </c>
      <c r="K1203">
        <v>390647535</v>
      </c>
      <c r="L1203" t="s">
        <v>4317</v>
      </c>
      <c r="M1203" t="s">
        <v>4313</v>
      </c>
      <c r="N1203" t="s">
        <v>4315</v>
      </c>
      <c r="O1203" t="s">
        <v>4318</v>
      </c>
    </row>
    <row r="1204" spans="1:15" x14ac:dyDescent="0.25">
      <c r="A1204" t="s">
        <v>4313</v>
      </c>
      <c r="B1204" s="1" t="s">
        <v>10690</v>
      </c>
      <c r="C1204" s="1">
        <v>11</v>
      </c>
      <c r="D1204" s="1" t="s">
        <v>10690</v>
      </c>
      <c r="E1204" s="1">
        <v>2</v>
      </c>
      <c r="F1204" s="1">
        <v>0</v>
      </c>
      <c r="G1204" t="s">
        <v>16</v>
      </c>
      <c r="H1204" t="s">
        <v>17</v>
      </c>
      <c r="I1204">
        <v>211022</v>
      </c>
      <c r="K1204">
        <v>390647541</v>
      </c>
      <c r="L1204" t="s">
        <v>4314</v>
      </c>
      <c r="M1204" t="s">
        <v>4313</v>
      </c>
      <c r="N1204" t="s">
        <v>4315</v>
      </c>
      <c r="O1204" t="s">
        <v>4316</v>
      </c>
    </row>
    <row r="1205" spans="1:15" x14ac:dyDescent="0.25">
      <c r="A1205" t="s">
        <v>4319</v>
      </c>
      <c r="B1205" s="1" t="s">
        <v>10690</v>
      </c>
      <c r="C1205" s="1">
        <v>11</v>
      </c>
      <c r="D1205" s="1" t="s">
        <v>10694</v>
      </c>
      <c r="E1205" s="1">
        <v>0</v>
      </c>
      <c r="F1205" s="1">
        <v>1</v>
      </c>
      <c r="G1205" t="s">
        <v>32</v>
      </c>
      <c r="I1205">
        <v>211000</v>
      </c>
      <c r="K1205">
        <v>390647222</v>
      </c>
      <c r="L1205" t="s">
        <v>4320</v>
      </c>
      <c r="M1205" t="s">
        <v>4313</v>
      </c>
      <c r="N1205" t="s">
        <v>4315</v>
      </c>
      <c r="O1205" t="s">
        <v>4321</v>
      </c>
    </row>
    <row r="1206" spans="1:15" x14ac:dyDescent="0.25">
      <c r="A1206" t="s">
        <v>4322</v>
      </c>
      <c r="B1206" s="1" t="s">
        <v>10693</v>
      </c>
      <c r="C1206" s="1" t="s">
        <v>10695</v>
      </c>
      <c r="D1206" s="1" t="s">
        <v>10697</v>
      </c>
      <c r="E1206" s="1">
        <v>2</v>
      </c>
      <c r="F1206" s="1">
        <v>0</v>
      </c>
      <c r="G1206" t="s">
        <v>16</v>
      </c>
      <c r="H1206" t="s">
        <v>17</v>
      </c>
      <c r="I1206">
        <v>801052</v>
      </c>
      <c r="K1206">
        <v>210966817</v>
      </c>
      <c r="L1206" t="s">
        <v>4323</v>
      </c>
      <c r="M1206" t="s">
        <v>4322</v>
      </c>
      <c r="N1206" t="s">
        <v>4324</v>
      </c>
      <c r="O1206" t="s">
        <v>4325</v>
      </c>
    </row>
    <row r="1207" spans="1:15" x14ac:dyDescent="0.25">
      <c r="A1207" t="s">
        <v>4285</v>
      </c>
      <c r="B1207" s="1" t="s">
        <v>10692</v>
      </c>
      <c r="C1207" s="1">
        <v>63</v>
      </c>
      <c r="D1207" s="1" t="s">
        <v>10694</v>
      </c>
      <c r="E1207" s="1">
        <v>0</v>
      </c>
      <c r="F1207" s="1">
        <v>2</v>
      </c>
      <c r="G1207" t="s">
        <v>264</v>
      </c>
      <c r="I1207">
        <v>663000</v>
      </c>
      <c r="K1207">
        <v>431019514</v>
      </c>
      <c r="L1207" t="s">
        <v>4326</v>
      </c>
      <c r="M1207" t="s">
        <v>4280</v>
      </c>
      <c r="N1207" t="s">
        <v>4327</v>
      </c>
      <c r="O1207" t="s">
        <v>4328</v>
      </c>
    </row>
    <row r="1208" spans="1:15" x14ac:dyDescent="0.25">
      <c r="A1208" t="s">
        <v>4329</v>
      </c>
      <c r="B1208" s="1">
        <v>24</v>
      </c>
      <c r="C1208" s="1" t="s">
        <v>10698</v>
      </c>
      <c r="D1208" s="1" t="s">
        <v>10695</v>
      </c>
      <c r="E1208" s="1">
        <v>1</v>
      </c>
      <c r="F1208" s="1">
        <v>0</v>
      </c>
      <c r="G1208" t="s">
        <v>16</v>
      </c>
      <c r="H1208" t="s">
        <v>46</v>
      </c>
      <c r="I1208">
        <v>2407011</v>
      </c>
      <c r="K1208">
        <v>151398391</v>
      </c>
      <c r="L1208" t="s">
        <v>4330</v>
      </c>
      <c r="M1208" t="s">
        <v>4329</v>
      </c>
      <c r="N1208" t="s">
        <v>4331</v>
      </c>
      <c r="O1208" t="s">
        <v>4332</v>
      </c>
    </row>
    <row r="1209" spans="1:15" x14ac:dyDescent="0.25">
      <c r="A1209" t="s">
        <v>4333</v>
      </c>
      <c r="B1209" s="1">
        <v>24</v>
      </c>
      <c r="C1209" s="1" t="s">
        <v>10698</v>
      </c>
      <c r="D1209" s="1" t="s">
        <v>10694</v>
      </c>
      <c r="E1209" s="1">
        <v>0</v>
      </c>
      <c r="F1209" s="1">
        <v>1</v>
      </c>
      <c r="G1209" t="s">
        <v>32</v>
      </c>
      <c r="I1209">
        <v>2407000</v>
      </c>
      <c r="K1209">
        <v>152180843</v>
      </c>
      <c r="L1209" t="s">
        <v>4334</v>
      </c>
      <c r="M1209" t="s">
        <v>4329</v>
      </c>
      <c r="N1209" t="s">
        <v>4331</v>
      </c>
      <c r="O1209" t="s">
        <v>4335</v>
      </c>
    </row>
    <row r="1210" spans="1:15" x14ac:dyDescent="0.25">
      <c r="A1210" t="s">
        <v>4336</v>
      </c>
      <c r="B1210" s="1" t="s">
        <v>10693</v>
      </c>
      <c r="C1210" s="1" t="s">
        <v>10698</v>
      </c>
      <c r="D1210" s="1" t="s">
        <v>10690</v>
      </c>
      <c r="E1210" s="1">
        <v>3</v>
      </c>
      <c r="F1210" s="1">
        <v>0</v>
      </c>
      <c r="G1210" t="s">
        <v>16</v>
      </c>
      <c r="H1210" t="s">
        <v>50</v>
      </c>
      <c r="I1210">
        <v>807023</v>
      </c>
      <c r="K1210">
        <v>210966705</v>
      </c>
      <c r="L1210" t="s">
        <v>4337</v>
      </c>
      <c r="M1210" t="s">
        <v>4336</v>
      </c>
      <c r="N1210" t="s">
        <v>4338</v>
      </c>
      <c r="O1210" t="s">
        <v>4339</v>
      </c>
    </row>
    <row r="1211" spans="1:15" x14ac:dyDescent="0.25">
      <c r="A1211" t="s">
        <v>4340</v>
      </c>
      <c r="B1211" s="1">
        <v>10</v>
      </c>
      <c r="C1211" s="1">
        <v>16</v>
      </c>
      <c r="D1211" s="1" t="s">
        <v>10692</v>
      </c>
      <c r="E1211" s="1">
        <v>2</v>
      </c>
      <c r="F1211" s="1">
        <v>0</v>
      </c>
      <c r="G1211" t="s">
        <v>16</v>
      </c>
      <c r="H1211" t="s">
        <v>17</v>
      </c>
      <c r="I1211">
        <v>1016062</v>
      </c>
      <c r="K1211">
        <v>590648149</v>
      </c>
      <c r="L1211" t="s">
        <v>4341</v>
      </c>
      <c r="M1211" t="s">
        <v>4340</v>
      </c>
      <c r="N1211" t="s">
        <v>4342</v>
      </c>
      <c r="O1211" t="s">
        <v>4343</v>
      </c>
    </row>
    <row r="1212" spans="1:15" x14ac:dyDescent="0.25">
      <c r="A1212" t="s">
        <v>4344</v>
      </c>
      <c r="B1212" s="1">
        <v>24</v>
      </c>
      <c r="C1212" s="1">
        <v>15</v>
      </c>
      <c r="D1212" s="1" t="s">
        <v>10698</v>
      </c>
      <c r="E1212" s="1">
        <v>2</v>
      </c>
      <c r="F1212" s="1">
        <v>0</v>
      </c>
      <c r="G1212" t="s">
        <v>16</v>
      </c>
      <c r="H1212" t="s">
        <v>17</v>
      </c>
      <c r="I1212">
        <v>2415072</v>
      </c>
      <c r="K1212">
        <v>276258718</v>
      </c>
      <c r="L1212" t="s">
        <v>4345</v>
      </c>
      <c r="M1212" t="s">
        <v>4344</v>
      </c>
      <c r="N1212" t="s">
        <v>4346</v>
      </c>
      <c r="O1212" t="s">
        <v>1569</v>
      </c>
    </row>
    <row r="1213" spans="1:15" x14ac:dyDescent="0.25">
      <c r="A1213" t="s">
        <v>4347</v>
      </c>
      <c r="B1213" s="1" t="s">
        <v>10690</v>
      </c>
      <c r="C1213" s="1">
        <v>12</v>
      </c>
      <c r="D1213" s="1" t="s">
        <v>10690</v>
      </c>
      <c r="E1213" s="1">
        <v>3</v>
      </c>
      <c r="F1213" s="1">
        <v>0</v>
      </c>
      <c r="G1213" t="s">
        <v>16</v>
      </c>
      <c r="H1213" t="s">
        <v>50</v>
      </c>
      <c r="I1213">
        <v>212023</v>
      </c>
      <c r="K1213">
        <v>230821658</v>
      </c>
      <c r="L1213" t="s">
        <v>4348</v>
      </c>
      <c r="M1213" t="s">
        <v>4347</v>
      </c>
      <c r="N1213" t="s">
        <v>4349</v>
      </c>
      <c r="O1213" t="s">
        <v>339</v>
      </c>
    </row>
    <row r="1214" spans="1:15" x14ac:dyDescent="0.25">
      <c r="A1214" t="s">
        <v>4350</v>
      </c>
      <c r="B1214" s="1">
        <v>28</v>
      </c>
      <c r="C1214" s="1" t="s">
        <v>10699</v>
      </c>
      <c r="D1214" s="1" t="s">
        <v>10691</v>
      </c>
      <c r="E1214" s="1">
        <v>2</v>
      </c>
      <c r="F1214" s="1">
        <v>0</v>
      </c>
      <c r="G1214" t="s">
        <v>16</v>
      </c>
      <c r="H1214" t="s">
        <v>17</v>
      </c>
      <c r="I1214">
        <v>2809042</v>
      </c>
      <c r="K1214">
        <v>510742770</v>
      </c>
      <c r="L1214" t="s">
        <v>4351</v>
      </c>
      <c r="M1214" t="s">
        <v>4350</v>
      </c>
      <c r="N1214" t="str">
        <f>"11-135"</f>
        <v>11-135</v>
      </c>
      <c r="O1214" t="s">
        <v>4352</v>
      </c>
    </row>
    <row r="1215" spans="1:15" x14ac:dyDescent="0.25">
      <c r="A1215" t="s">
        <v>4353</v>
      </c>
      <c r="B1215" s="1">
        <v>30</v>
      </c>
      <c r="C1215" s="1">
        <v>21</v>
      </c>
      <c r="D1215" s="1" t="s">
        <v>10695</v>
      </c>
      <c r="E1215" s="1">
        <v>1</v>
      </c>
      <c r="F1215" s="1">
        <v>0</v>
      </c>
      <c r="G1215" t="s">
        <v>16</v>
      </c>
      <c r="H1215" t="s">
        <v>46</v>
      </c>
      <c r="I1215">
        <v>3021011</v>
      </c>
      <c r="K1215">
        <v>631257868</v>
      </c>
      <c r="L1215" t="s">
        <v>4354</v>
      </c>
      <c r="M1215" t="s">
        <v>4353</v>
      </c>
      <c r="N1215" t="s">
        <v>4355</v>
      </c>
      <c r="O1215" t="s">
        <v>4356</v>
      </c>
    </row>
    <row r="1216" spans="1:15" x14ac:dyDescent="0.25">
      <c r="A1216" t="s">
        <v>4357</v>
      </c>
      <c r="B1216" s="1">
        <v>14</v>
      </c>
      <c r="C1216" s="1">
        <v>37</v>
      </c>
      <c r="D1216" s="1" t="s">
        <v>10696</v>
      </c>
      <c r="E1216" s="1">
        <v>3</v>
      </c>
      <c r="F1216" s="1">
        <v>0</v>
      </c>
      <c r="G1216" t="s">
        <v>16</v>
      </c>
      <c r="H1216" t="s">
        <v>50</v>
      </c>
      <c r="I1216">
        <v>1437033</v>
      </c>
      <c r="K1216">
        <v>130378255</v>
      </c>
      <c r="M1216" t="s">
        <v>4357</v>
      </c>
      <c r="N1216" t="str">
        <f>"09-304"</f>
        <v>09-304</v>
      </c>
      <c r="O1216" t="s">
        <v>4358</v>
      </c>
    </row>
    <row r="1217" spans="1:15" x14ac:dyDescent="0.25">
      <c r="A1217" t="s">
        <v>4359</v>
      </c>
      <c r="B1217" s="1" t="s">
        <v>10691</v>
      </c>
      <c r="C1217" s="1">
        <v>18</v>
      </c>
      <c r="D1217" s="1">
        <v>12</v>
      </c>
      <c r="E1217" s="1">
        <v>3</v>
      </c>
      <c r="F1217" s="1">
        <v>0</v>
      </c>
      <c r="G1217" t="s">
        <v>16</v>
      </c>
      <c r="H1217" t="s">
        <v>50</v>
      </c>
      <c r="I1217">
        <v>418123</v>
      </c>
      <c r="K1217">
        <v>910866896</v>
      </c>
      <c r="L1217" t="s">
        <v>4360</v>
      </c>
      <c r="M1217" t="s">
        <v>4359</v>
      </c>
      <c r="N1217" t="s">
        <v>4361</v>
      </c>
      <c r="O1217" t="s">
        <v>4362</v>
      </c>
    </row>
    <row r="1218" spans="1:15" x14ac:dyDescent="0.25">
      <c r="A1218" t="s">
        <v>4363</v>
      </c>
      <c r="B1218" s="1" t="s">
        <v>10693</v>
      </c>
      <c r="C1218" s="1" t="s">
        <v>10693</v>
      </c>
      <c r="D1218" s="1" t="s">
        <v>10695</v>
      </c>
      <c r="E1218" s="1">
        <v>2</v>
      </c>
      <c r="F1218" s="1">
        <v>0</v>
      </c>
      <c r="G1218" t="s">
        <v>16</v>
      </c>
      <c r="H1218" t="s">
        <v>17</v>
      </c>
      <c r="I1218">
        <v>808012</v>
      </c>
      <c r="K1218">
        <v>970770468</v>
      </c>
      <c r="L1218" t="s">
        <v>4367</v>
      </c>
      <c r="M1218" t="s">
        <v>4363</v>
      </c>
      <c r="N1218" t="s">
        <v>4368</v>
      </c>
      <c r="O1218" t="s">
        <v>4369</v>
      </c>
    </row>
    <row r="1219" spans="1:15" x14ac:dyDescent="0.25">
      <c r="A1219" t="s">
        <v>4363</v>
      </c>
      <c r="B1219" s="1">
        <v>16</v>
      </c>
      <c r="C1219" s="1">
        <v>10</v>
      </c>
      <c r="D1219" s="1" t="s">
        <v>10696</v>
      </c>
      <c r="E1219" s="1">
        <v>2</v>
      </c>
      <c r="F1219" s="1">
        <v>0</v>
      </c>
      <c r="G1219" t="s">
        <v>16</v>
      </c>
      <c r="H1219" t="s">
        <v>17</v>
      </c>
      <c r="I1219">
        <v>1610032</v>
      </c>
      <c r="K1219">
        <v>531413165</v>
      </c>
      <c r="L1219" t="s">
        <v>4364</v>
      </c>
      <c r="M1219" t="s">
        <v>4363</v>
      </c>
      <c r="N1219" t="s">
        <v>4365</v>
      </c>
      <c r="O1219" t="s">
        <v>4366</v>
      </c>
    </row>
    <row r="1220" spans="1:15" x14ac:dyDescent="0.25">
      <c r="A1220" t="s">
        <v>4370</v>
      </c>
      <c r="B1220" s="1" t="s">
        <v>10693</v>
      </c>
      <c r="C1220" s="1">
        <v>11</v>
      </c>
      <c r="D1220" s="1" t="s">
        <v>10692</v>
      </c>
      <c r="E1220" s="1">
        <v>3</v>
      </c>
      <c r="F1220" s="1">
        <v>0</v>
      </c>
      <c r="G1220" t="s">
        <v>16</v>
      </c>
      <c r="H1220" t="s">
        <v>50</v>
      </c>
      <c r="I1220">
        <v>811063</v>
      </c>
      <c r="K1220">
        <v>970770646</v>
      </c>
      <c r="L1220" t="s">
        <v>4371</v>
      </c>
      <c r="M1220" t="s">
        <v>4370</v>
      </c>
      <c r="N1220" t="s">
        <v>4372</v>
      </c>
      <c r="O1220" t="s">
        <v>855</v>
      </c>
    </row>
    <row r="1221" spans="1:15" x14ac:dyDescent="0.25">
      <c r="A1221" t="s">
        <v>4373</v>
      </c>
      <c r="B1221" s="1">
        <v>16</v>
      </c>
      <c r="C1221" s="1" t="s">
        <v>10695</v>
      </c>
      <c r="D1221" s="1" t="s">
        <v>10697</v>
      </c>
      <c r="E1221" s="1">
        <v>2</v>
      </c>
      <c r="F1221" s="1">
        <v>0</v>
      </c>
      <c r="G1221" t="s">
        <v>16</v>
      </c>
      <c r="H1221" t="s">
        <v>17</v>
      </c>
      <c r="I1221">
        <v>1601052</v>
      </c>
      <c r="K1221">
        <v>531412786</v>
      </c>
      <c r="M1221" t="s">
        <v>4373</v>
      </c>
      <c r="N1221" t="s">
        <v>4374</v>
      </c>
      <c r="O1221" t="s">
        <v>4375</v>
      </c>
    </row>
    <row r="1222" spans="1:15" x14ac:dyDescent="0.25">
      <c r="A1222" t="s">
        <v>4376</v>
      </c>
      <c r="B1222" s="1" t="s">
        <v>10693</v>
      </c>
      <c r="C1222" s="1" t="s">
        <v>10694</v>
      </c>
      <c r="D1222" s="1" t="s">
        <v>10694</v>
      </c>
      <c r="E1222" s="1">
        <v>0</v>
      </c>
      <c r="F1222" s="1">
        <v>0</v>
      </c>
      <c r="G1222" t="s">
        <v>1575</v>
      </c>
      <c r="I1222">
        <v>800000</v>
      </c>
      <c r="K1222">
        <v>977895931</v>
      </c>
      <c r="M1222" t="s">
        <v>4377</v>
      </c>
      <c r="N1222" t="s">
        <v>4378</v>
      </c>
      <c r="O1222" t="s">
        <v>4379</v>
      </c>
    </row>
    <row r="1223" spans="1:15" x14ac:dyDescent="0.25">
      <c r="A1223" t="s">
        <v>4380</v>
      </c>
      <c r="B1223" s="1" t="s">
        <v>10692</v>
      </c>
      <c r="C1223" s="1">
        <v>18</v>
      </c>
      <c r="D1223" s="1" t="s">
        <v>10697</v>
      </c>
      <c r="E1223" s="1">
        <v>3</v>
      </c>
      <c r="F1223" s="1">
        <v>0</v>
      </c>
      <c r="G1223" t="s">
        <v>16</v>
      </c>
      <c r="H1223" t="s">
        <v>50</v>
      </c>
      <c r="I1223">
        <v>618053</v>
      </c>
      <c r="K1223">
        <v>950368948</v>
      </c>
      <c r="L1223" t="s">
        <v>4381</v>
      </c>
      <c r="M1223" t="s">
        <v>4380</v>
      </c>
      <c r="N1223" t="s">
        <v>4382</v>
      </c>
      <c r="O1223" t="s">
        <v>1711</v>
      </c>
    </row>
    <row r="1224" spans="1:15" x14ac:dyDescent="0.25">
      <c r="A1224" t="s">
        <v>4383</v>
      </c>
      <c r="B1224" s="1" t="s">
        <v>10692</v>
      </c>
      <c r="C1224" s="1">
        <v>10</v>
      </c>
      <c r="D1224" s="1" t="s">
        <v>10690</v>
      </c>
      <c r="E1224" s="1">
        <v>2</v>
      </c>
      <c r="F1224" s="1">
        <v>0</v>
      </c>
      <c r="G1224" t="s">
        <v>16</v>
      </c>
      <c r="H1224" t="s">
        <v>17</v>
      </c>
      <c r="I1224">
        <v>610022</v>
      </c>
      <c r="K1224">
        <v>431019610</v>
      </c>
      <c r="L1224" t="s">
        <v>4384</v>
      </c>
      <c r="M1224" t="s">
        <v>4383</v>
      </c>
      <c r="N1224" t="s">
        <v>4385</v>
      </c>
      <c r="O1224" t="s">
        <v>4386</v>
      </c>
    </row>
    <row r="1225" spans="1:15" x14ac:dyDescent="0.25">
      <c r="A1225" t="s">
        <v>4387</v>
      </c>
      <c r="B1225" s="1">
        <v>14</v>
      </c>
      <c r="C1225" s="1">
        <v>37</v>
      </c>
      <c r="D1225" s="1" t="s">
        <v>10691</v>
      </c>
      <c r="E1225" s="1">
        <v>2</v>
      </c>
      <c r="F1225" s="1">
        <v>0</v>
      </c>
      <c r="G1225" t="s">
        <v>16</v>
      </c>
      <c r="H1225" t="s">
        <v>17</v>
      </c>
      <c r="I1225">
        <v>1437042</v>
      </c>
      <c r="K1225">
        <v>130378261</v>
      </c>
      <c r="L1225" t="s">
        <v>4388</v>
      </c>
      <c r="M1225" t="s">
        <v>4389</v>
      </c>
      <c r="N1225" t="str">
        <f>"09-317"</f>
        <v>09-317</v>
      </c>
      <c r="O1225" t="s">
        <v>4390</v>
      </c>
    </row>
    <row r="1226" spans="1:15" x14ac:dyDescent="0.25">
      <c r="A1226" t="s">
        <v>4391</v>
      </c>
      <c r="B1226" s="1">
        <v>10</v>
      </c>
      <c r="C1226" s="1" t="s">
        <v>10693</v>
      </c>
      <c r="D1226" s="1" t="s">
        <v>10692</v>
      </c>
      <c r="E1226" s="1">
        <v>3</v>
      </c>
      <c r="F1226" s="1">
        <v>0</v>
      </c>
      <c r="G1226" t="s">
        <v>16</v>
      </c>
      <c r="H1226" t="s">
        <v>50</v>
      </c>
      <c r="I1226">
        <v>1008063</v>
      </c>
      <c r="K1226">
        <v>730934660</v>
      </c>
      <c r="L1226" t="s">
        <v>4392</v>
      </c>
      <c r="M1226" t="s">
        <v>4391</v>
      </c>
      <c r="N1226" t="s">
        <v>4393</v>
      </c>
      <c r="O1226" t="s">
        <v>4394</v>
      </c>
    </row>
    <row r="1227" spans="1:15" x14ac:dyDescent="0.25">
      <c r="A1227" t="s">
        <v>4395</v>
      </c>
      <c r="B1227" s="1">
        <v>18</v>
      </c>
      <c r="C1227" s="1" t="s">
        <v>10695</v>
      </c>
      <c r="D1227" s="1" t="s">
        <v>10697</v>
      </c>
      <c r="E1227" s="1">
        <v>2</v>
      </c>
      <c r="F1227" s="1">
        <v>0</v>
      </c>
      <c r="G1227" t="s">
        <v>16</v>
      </c>
      <c r="H1227" t="s">
        <v>17</v>
      </c>
      <c r="I1227">
        <v>1801052</v>
      </c>
      <c r="K1227">
        <v>370440040</v>
      </c>
      <c r="L1227" t="s">
        <v>4396</v>
      </c>
      <c r="M1227" t="s">
        <v>4395</v>
      </c>
      <c r="N1227" t="s">
        <v>4397</v>
      </c>
      <c r="O1227" t="s">
        <v>4398</v>
      </c>
    </row>
    <row r="1228" spans="1:15" x14ac:dyDescent="0.25">
      <c r="A1228" t="s">
        <v>4399</v>
      </c>
      <c r="B1228" s="1">
        <v>10</v>
      </c>
      <c r="C1228" s="1">
        <v>18</v>
      </c>
      <c r="D1228" s="1" t="s">
        <v>10691</v>
      </c>
      <c r="E1228" s="1">
        <v>3</v>
      </c>
      <c r="F1228" s="1">
        <v>0</v>
      </c>
      <c r="G1228" t="s">
        <v>16</v>
      </c>
      <c r="H1228" t="s">
        <v>50</v>
      </c>
      <c r="I1228">
        <v>1018043</v>
      </c>
      <c r="K1228">
        <v>730934683</v>
      </c>
      <c r="L1228" t="s">
        <v>4400</v>
      </c>
      <c r="M1228" t="s">
        <v>4399</v>
      </c>
      <c r="N1228" t="s">
        <v>4401</v>
      </c>
      <c r="O1228" t="s">
        <v>4402</v>
      </c>
    </row>
    <row r="1229" spans="1:15" x14ac:dyDescent="0.25">
      <c r="A1229" t="s">
        <v>4403</v>
      </c>
      <c r="B1229" s="1">
        <v>22</v>
      </c>
      <c r="C1229" s="1">
        <v>15</v>
      </c>
      <c r="D1229" s="1" t="s">
        <v>10698</v>
      </c>
      <c r="E1229" s="1">
        <v>2</v>
      </c>
      <c r="F1229" s="1">
        <v>0</v>
      </c>
      <c r="G1229" t="s">
        <v>16</v>
      </c>
      <c r="H1229" t="s">
        <v>17</v>
      </c>
      <c r="I1229">
        <v>2215072</v>
      </c>
      <c r="K1229">
        <v>539897</v>
      </c>
      <c r="L1229" t="s">
        <v>4404</v>
      </c>
      <c r="M1229" t="s">
        <v>4403</v>
      </c>
      <c r="N1229" t="s">
        <v>4405</v>
      </c>
      <c r="O1229" t="s">
        <v>4406</v>
      </c>
    </row>
    <row r="1230" spans="1:15" x14ac:dyDescent="0.25">
      <c r="A1230" t="s">
        <v>4407</v>
      </c>
      <c r="B1230" s="1" t="s">
        <v>10690</v>
      </c>
      <c r="C1230" s="1">
        <v>12</v>
      </c>
      <c r="D1230" s="1" t="s">
        <v>10694</v>
      </c>
      <c r="E1230" s="1">
        <v>0</v>
      </c>
      <c r="F1230" s="1">
        <v>1</v>
      </c>
      <c r="G1230" t="s">
        <v>32</v>
      </c>
      <c r="I1230">
        <v>212000</v>
      </c>
      <c r="K1230">
        <v>230821606</v>
      </c>
      <c r="L1230" t="s">
        <v>4408</v>
      </c>
      <c r="M1230" t="s">
        <v>4409</v>
      </c>
      <c r="N1230" t="s">
        <v>4410</v>
      </c>
      <c r="O1230" t="s">
        <v>4411</v>
      </c>
    </row>
    <row r="1231" spans="1:15" x14ac:dyDescent="0.25">
      <c r="A1231" t="s">
        <v>4412</v>
      </c>
      <c r="B1231" s="1">
        <v>30</v>
      </c>
      <c r="C1231" s="1">
        <v>15</v>
      </c>
      <c r="D1231" s="1" t="s">
        <v>10690</v>
      </c>
      <c r="E1231" s="1">
        <v>3</v>
      </c>
      <c r="F1231" s="1">
        <v>0</v>
      </c>
      <c r="G1231" t="s">
        <v>16</v>
      </c>
      <c r="H1231" t="s">
        <v>50</v>
      </c>
      <c r="I1231">
        <v>3015023</v>
      </c>
      <c r="K1231">
        <v>530413</v>
      </c>
      <c r="L1231" t="s">
        <v>4413</v>
      </c>
      <c r="M1231" t="s">
        <v>4412</v>
      </c>
      <c r="N1231" t="s">
        <v>4414</v>
      </c>
      <c r="O1231" t="s">
        <v>1451</v>
      </c>
    </row>
    <row r="1232" spans="1:15" x14ac:dyDescent="0.25">
      <c r="A1232" t="s">
        <v>4415</v>
      </c>
      <c r="B1232" s="1" t="s">
        <v>10690</v>
      </c>
      <c r="C1232" s="1">
        <v>12</v>
      </c>
      <c r="D1232" s="1" t="s">
        <v>10696</v>
      </c>
      <c r="E1232" s="1">
        <v>3</v>
      </c>
      <c r="F1232" s="1">
        <v>0</v>
      </c>
      <c r="G1232" t="s">
        <v>16</v>
      </c>
      <c r="H1232" t="s">
        <v>50</v>
      </c>
      <c r="I1232">
        <v>212033</v>
      </c>
      <c r="K1232">
        <v>230821670</v>
      </c>
      <c r="L1232" t="s">
        <v>4416</v>
      </c>
      <c r="M1232" t="s">
        <v>4415</v>
      </c>
      <c r="N1232" t="s">
        <v>4410</v>
      </c>
      <c r="O1232" t="s">
        <v>4417</v>
      </c>
    </row>
    <row r="1233" spans="1:15" x14ac:dyDescent="0.25">
      <c r="A1233" t="s">
        <v>4418</v>
      </c>
      <c r="B1233" s="1">
        <v>24</v>
      </c>
      <c r="C1233" s="1">
        <v>12</v>
      </c>
      <c r="D1233" s="1" t="s">
        <v>10691</v>
      </c>
      <c r="E1233" s="1">
        <v>2</v>
      </c>
      <c r="F1233" s="1">
        <v>0</v>
      </c>
      <c r="G1233" t="s">
        <v>16</v>
      </c>
      <c r="H1233" t="s">
        <v>17</v>
      </c>
      <c r="I1233">
        <v>2412042</v>
      </c>
      <c r="K1233">
        <v>276258776</v>
      </c>
      <c r="L1233" t="s">
        <v>4419</v>
      </c>
      <c r="M1233" t="s">
        <v>4418</v>
      </c>
      <c r="N1233" t="s">
        <v>4420</v>
      </c>
      <c r="O1233" t="s">
        <v>4421</v>
      </c>
    </row>
    <row r="1234" spans="1:15" x14ac:dyDescent="0.25">
      <c r="A1234" t="s">
        <v>4422</v>
      </c>
      <c r="B1234" s="1" t="s">
        <v>10691</v>
      </c>
      <c r="C1234" s="1">
        <v>19</v>
      </c>
      <c r="D1234" s="1" t="s">
        <v>10691</v>
      </c>
      <c r="E1234" s="1">
        <v>3</v>
      </c>
      <c r="F1234" s="1">
        <v>0</v>
      </c>
      <c r="G1234" t="s">
        <v>16</v>
      </c>
      <c r="H1234" t="s">
        <v>50</v>
      </c>
      <c r="I1234">
        <v>419043</v>
      </c>
      <c r="K1234">
        <v>92351200</v>
      </c>
      <c r="L1234" t="s">
        <v>4423</v>
      </c>
      <c r="M1234" t="s">
        <v>4422</v>
      </c>
      <c r="N1234" t="s">
        <v>4424</v>
      </c>
      <c r="O1234" t="s">
        <v>4425</v>
      </c>
    </row>
    <row r="1235" spans="1:15" x14ac:dyDescent="0.25">
      <c r="A1235" t="s">
        <v>4426</v>
      </c>
      <c r="B1235" s="1">
        <v>12</v>
      </c>
      <c r="C1235" s="1">
        <v>10</v>
      </c>
      <c r="D1235" s="1" t="s">
        <v>10693</v>
      </c>
      <c r="E1235" s="1">
        <v>2</v>
      </c>
      <c r="F1235" s="1">
        <v>0</v>
      </c>
      <c r="G1235" t="s">
        <v>16</v>
      </c>
      <c r="H1235" t="s">
        <v>17</v>
      </c>
      <c r="I1235">
        <v>1210082</v>
      </c>
      <c r="K1235">
        <v>491892386</v>
      </c>
      <c r="L1235" t="s">
        <v>4427</v>
      </c>
      <c r="M1235" t="s">
        <v>4426</v>
      </c>
      <c r="N1235" t="s">
        <v>4428</v>
      </c>
      <c r="O1235" t="s">
        <v>4429</v>
      </c>
    </row>
    <row r="1236" spans="1:15" x14ac:dyDescent="0.25">
      <c r="A1236" t="s">
        <v>4430</v>
      </c>
      <c r="B1236" s="1" t="s">
        <v>10692</v>
      </c>
      <c r="C1236" s="1">
        <v>20</v>
      </c>
      <c r="D1236" s="1" t="s">
        <v>10697</v>
      </c>
      <c r="E1236" s="1">
        <v>2</v>
      </c>
      <c r="F1236" s="1">
        <v>0</v>
      </c>
      <c r="G1236" t="s">
        <v>16</v>
      </c>
      <c r="H1236" t="s">
        <v>17</v>
      </c>
      <c r="I1236">
        <v>620052</v>
      </c>
      <c r="K1236">
        <v>950368517</v>
      </c>
      <c r="L1236" t="s">
        <v>4431</v>
      </c>
      <c r="M1236" t="s">
        <v>4430</v>
      </c>
      <c r="N1236" t="s">
        <v>4432</v>
      </c>
      <c r="O1236" t="s">
        <v>4433</v>
      </c>
    </row>
    <row r="1237" spans="1:15" x14ac:dyDescent="0.25">
      <c r="A1237" t="s">
        <v>4434</v>
      </c>
      <c r="B1237" s="1">
        <v>10</v>
      </c>
      <c r="C1237" s="1">
        <v>12</v>
      </c>
      <c r="D1237" s="1" t="s">
        <v>10699</v>
      </c>
      <c r="E1237" s="1">
        <v>2</v>
      </c>
      <c r="F1237" s="1">
        <v>0</v>
      </c>
      <c r="G1237" t="s">
        <v>16</v>
      </c>
      <c r="H1237" t="s">
        <v>17</v>
      </c>
      <c r="I1237">
        <v>1012092</v>
      </c>
      <c r="K1237">
        <v>590648155</v>
      </c>
      <c r="L1237" t="s">
        <v>4435</v>
      </c>
      <c r="M1237" t="s">
        <v>4434</v>
      </c>
      <c r="N1237" t="s">
        <v>4436</v>
      </c>
      <c r="O1237" t="s">
        <v>4437</v>
      </c>
    </row>
    <row r="1238" spans="1:15" x14ac:dyDescent="0.25">
      <c r="A1238" t="s">
        <v>4438</v>
      </c>
      <c r="B1238" s="1" t="s">
        <v>10690</v>
      </c>
      <c r="C1238" s="1" t="s">
        <v>10690</v>
      </c>
      <c r="D1238" s="1" t="s">
        <v>10692</v>
      </c>
      <c r="E1238" s="1">
        <v>2</v>
      </c>
      <c r="F1238" s="1">
        <v>0</v>
      </c>
      <c r="G1238" t="s">
        <v>16</v>
      </c>
      <c r="H1238" t="s">
        <v>17</v>
      </c>
      <c r="I1238">
        <v>202062</v>
      </c>
      <c r="K1238">
        <v>931934650</v>
      </c>
      <c r="L1238" t="s">
        <v>4439</v>
      </c>
      <c r="M1238" t="s">
        <v>4438</v>
      </c>
      <c r="N1238" t="s">
        <v>4440</v>
      </c>
      <c r="O1238" t="s">
        <v>4441</v>
      </c>
    </row>
    <row r="1239" spans="1:15" x14ac:dyDescent="0.25">
      <c r="A1239" t="s">
        <v>4442</v>
      </c>
      <c r="B1239" s="1" t="s">
        <v>10693</v>
      </c>
      <c r="C1239" s="1" t="s">
        <v>10693</v>
      </c>
      <c r="D1239" s="1" t="s">
        <v>10690</v>
      </c>
      <c r="E1239" s="1">
        <v>2</v>
      </c>
      <c r="F1239" s="1">
        <v>0</v>
      </c>
      <c r="G1239" t="s">
        <v>16</v>
      </c>
      <c r="H1239" t="s">
        <v>17</v>
      </c>
      <c r="I1239">
        <v>808022</v>
      </c>
      <c r="K1239">
        <v>970770480</v>
      </c>
      <c r="L1239" t="s">
        <v>4443</v>
      </c>
      <c r="M1239" t="s">
        <v>4442</v>
      </c>
      <c r="N1239" t="s">
        <v>4444</v>
      </c>
      <c r="O1239" t="s">
        <v>4445</v>
      </c>
    </row>
    <row r="1240" spans="1:15" x14ac:dyDescent="0.25">
      <c r="A1240" t="s">
        <v>4442</v>
      </c>
      <c r="B1240" s="1">
        <v>26</v>
      </c>
      <c r="C1240" s="1" t="s">
        <v>10691</v>
      </c>
      <c r="D1240" s="1" t="s">
        <v>10698</v>
      </c>
      <c r="E1240" s="1">
        <v>3</v>
      </c>
      <c r="F1240" s="1">
        <v>0</v>
      </c>
      <c r="G1240" t="s">
        <v>16</v>
      </c>
      <c r="H1240" t="s">
        <v>50</v>
      </c>
      <c r="I1240">
        <v>2604073</v>
      </c>
      <c r="K1240">
        <v>291010286</v>
      </c>
      <c r="L1240" t="s">
        <v>4446</v>
      </c>
      <c r="M1240" t="s">
        <v>4442</v>
      </c>
      <c r="N1240" t="s">
        <v>4447</v>
      </c>
      <c r="O1240" t="s">
        <v>4448</v>
      </c>
    </row>
    <row r="1241" spans="1:15" x14ac:dyDescent="0.25">
      <c r="A1241" t="s">
        <v>4449</v>
      </c>
      <c r="B1241" s="1">
        <v>16</v>
      </c>
      <c r="C1241" s="1" t="s">
        <v>10698</v>
      </c>
      <c r="D1241" s="1" t="s">
        <v>10691</v>
      </c>
      <c r="E1241" s="1">
        <v>2</v>
      </c>
      <c r="F1241" s="1">
        <v>0</v>
      </c>
      <c r="G1241" t="s">
        <v>16</v>
      </c>
      <c r="H1241" t="s">
        <v>17</v>
      </c>
      <c r="I1241">
        <v>1607042</v>
      </c>
      <c r="K1241">
        <v>531412846</v>
      </c>
      <c r="L1241" t="s">
        <v>4450</v>
      </c>
      <c r="M1241" t="s">
        <v>4449</v>
      </c>
      <c r="N1241" t="s">
        <v>4451</v>
      </c>
      <c r="O1241" t="s">
        <v>4452</v>
      </c>
    </row>
    <row r="1242" spans="1:15" x14ac:dyDescent="0.25">
      <c r="A1242" t="s">
        <v>4453</v>
      </c>
      <c r="B1242" s="1">
        <v>10</v>
      </c>
      <c r="C1242" s="1" t="s">
        <v>10690</v>
      </c>
      <c r="D1242" s="1" t="s">
        <v>10698</v>
      </c>
      <c r="E1242" s="1">
        <v>2</v>
      </c>
      <c r="F1242" s="1">
        <v>0</v>
      </c>
      <c r="G1242" t="s">
        <v>16</v>
      </c>
      <c r="H1242" t="s">
        <v>17</v>
      </c>
      <c r="I1242">
        <v>1002072</v>
      </c>
      <c r="K1242">
        <v>611015721</v>
      </c>
      <c r="L1242" t="s">
        <v>4454</v>
      </c>
      <c r="M1242" t="s">
        <v>4453</v>
      </c>
      <c r="N1242" t="s">
        <v>4455</v>
      </c>
      <c r="O1242" t="s">
        <v>4456</v>
      </c>
    </row>
    <row r="1243" spans="1:15" x14ac:dyDescent="0.25">
      <c r="A1243" t="s">
        <v>4457</v>
      </c>
      <c r="B1243" s="1">
        <v>18</v>
      </c>
      <c r="C1243" s="1">
        <v>10</v>
      </c>
      <c r="D1243" s="1" t="s">
        <v>10694</v>
      </c>
      <c r="E1243" s="1">
        <v>0</v>
      </c>
      <c r="F1243" s="1">
        <v>1</v>
      </c>
      <c r="G1243" t="s">
        <v>32</v>
      </c>
      <c r="I1243">
        <v>1810000</v>
      </c>
      <c r="K1243">
        <v>690581376</v>
      </c>
      <c r="L1243" t="s">
        <v>4458</v>
      </c>
      <c r="M1243" t="s">
        <v>4459</v>
      </c>
      <c r="N1243" t="s">
        <v>4460</v>
      </c>
      <c r="O1243" t="s">
        <v>4252</v>
      </c>
    </row>
    <row r="1244" spans="1:15" x14ac:dyDescent="0.25">
      <c r="A1244" t="s">
        <v>4459</v>
      </c>
      <c r="B1244" s="1">
        <v>18</v>
      </c>
      <c r="C1244" s="1">
        <v>10</v>
      </c>
      <c r="D1244" s="1" t="s">
        <v>10695</v>
      </c>
      <c r="E1244" s="1">
        <v>1</v>
      </c>
      <c r="F1244" s="1">
        <v>0</v>
      </c>
      <c r="G1244" t="s">
        <v>16</v>
      </c>
      <c r="H1244" t="s">
        <v>46</v>
      </c>
      <c r="I1244">
        <v>1810011</v>
      </c>
      <c r="K1244">
        <v>690581755</v>
      </c>
      <c r="L1244" t="s">
        <v>4461</v>
      </c>
      <c r="M1244" t="s">
        <v>4459</v>
      </c>
      <c r="N1244" t="s">
        <v>4460</v>
      </c>
      <c r="O1244" t="s">
        <v>4462</v>
      </c>
    </row>
    <row r="1245" spans="1:15" x14ac:dyDescent="0.25">
      <c r="A1245" t="s">
        <v>4459</v>
      </c>
      <c r="B1245" s="1">
        <v>18</v>
      </c>
      <c r="C1245" s="1">
        <v>10</v>
      </c>
      <c r="D1245" s="1" t="s">
        <v>10691</v>
      </c>
      <c r="E1245" s="1">
        <v>2</v>
      </c>
      <c r="F1245" s="1">
        <v>0</v>
      </c>
      <c r="G1245" t="s">
        <v>16</v>
      </c>
      <c r="H1245" t="s">
        <v>17</v>
      </c>
      <c r="I1245">
        <v>1810042</v>
      </c>
      <c r="K1245">
        <v>690581790</v>
      </c>
      <c r="L1245" t="s">
        <v>4463</v>
      </c>
      <c r="M1245" t="s">
        <v>4459</v>
      </c>
      <c r="N1245" t="s">
        <v>4460</v>
      </c>
      <c r="O1245" t="s">
        <v>4464</v>
      </c>
    </row>
    <row r="1246" spans="1:15" x14ac:dyDescent="0.25">
      <c r="A1246" t="s">
        <v>4465</v>
      </c>
      <c r="B1246" s="1">
        <v>12</v>
      </c>
      <c r="C1246" s="1" t="s">
        <v>10695</v>
      </c>
      <c r="D1246" s="1" t="s">
        <v>10697</v>
      </c>
      <c r="E1246" s="1">
        <v>2</v>
      </c>
      <c r="F1246" s="1">
        <v>0</v>
      </c>
      <c r="G1246" t="s">
        <v>16</v>
      </c>
      <c r="H1246" t="s">
        <v>17</v>
      </c>
      <c r="I1246">
        <v>1201052</v>
      </c>
      <c r="K1246">
        <v>851660677</v>
      </c>
      <c r="L1246" t="s">
        <v>4466</v>
      </c>
      <c r="M1246" t="s">
        <v>4465</v>
      </c>
      <c r="N1246" t="s">
        <v>4467</v>
      </c>
      <c r="O1246" t="s">
        <v>4468</v>
      </c>
    </row>
    <row r="1247" spans="1:15" x14ac:dyDescent="0.25">
      <c r="A1247" t="s">
        <v>4469</v>
      </c>
      <c r="B1247" s="1">
        <v>12</v>
      </c>
      <c r="C1247" s="1">
        <v>11</v>
      </c>
      <c r="D1247" s="1" t="s">
        <v>10693</v>
      </c>
      <c r="E1247" s="1">
        <v>2</v>
      </c>
      <c r="F1247" s="1">
        <v>0</v>
      </c>
      <c r="G1247" t="s">
        <v>16</v>
      </c>
      <c r="H1247" t="s">
        <v>17</v>
      </c>
      <c r="I1247">
        <v>1211082</v>
      </c>
      <c r="K1247">
        <v>491892400</v>
      </c>
      <c r="L1247" t="s">
        <v>4470</v>
      </c>
      <c r="M1247" t="s">
        <v>4469</v>
      </c>
      <c r="N1247" t="s">
        <v>4471</v>
      </c>
      <c r="O1247" t="s">
        <v>4472</v>
      </c>
    </row>
    <row r="1248" spans="1:15" x14ac:dyDescent="0.25">
      <c r="A1248" t="s">
        <v>4473</v>
      </c>
      <c r="B1248" s="1">
        <v>20</v>
      </c>
      <c r="C1248" s="1" t="s">
        <v>10690</v>
      </c>
      <c r="D1248" s="1" t="s">
        <v>10692</v>
      </c>
      <c r="E1248" s="1">
        <v>3</v>
      </c>
      <c r="F1248" s="1">
        <v>0</v>
      </c>
      <c r="G1248" t="s">
        <v>16</v>
      </c>
      <c r="H1248" t="s">
        <v>50</v>
      </c>
      <c r="I1248">
        <v>2002063</v>
      </c>
      <c r="K1248">
        <v>523330</v>
      </c>
      <c r="L1248" t="s">
        <v>4474</v>
      </c>
      <c r="M1248" t="s">
        <v>4473</v>
      </c>
      <c r="N1248" t="s">
        <v>4475</v>
      </c>
      <c r="O1248" t="s">
        <v>4476</v>
      </c>
    </row>
    <row r="1249" spans="1:15" x14ac:dyDescent="0.25">
      <c r="A1249" t="s">
        <v>4477</v>
      </c>
      <c r="B1249" s="1" t="s">
        <v>10691</v>
      </c>
      <c r="C1249" s="1" t="s">
        <v>10692</v>
      </c>
      <c r="D1249" s="1" t="s">
        <v>10696</v>
      </c>
      <c r="E1249" s="1">
        <v>3</v>
      </c>
      <c r="F1249" s="1">
        <v>0</v>
      </c>
      <c r="G1249" t="s">
        <v>16</v>
      </c>
      <c r="H1249" t="s">
        <v>50</v>
      </c>
      <c r="I1249">
        <v>406033</v>
      </c>
      <c r="K1249">
        <v>871118649</v>
      </c>
      <c r="L1249" t="s">
        <v>4478</v>
      </c>
      <c r="M1249" t="s">
        <v>4477</v>
      </c>
      <c r="N1249" t="s">
        <v>4479</v>
      </c>
      <c r="O1249" t="s">
        <v>4480</v>
      </c>
    </row>
    <row r="1250" spans="1:15" x14ac:dyDescent="0.25">
      <c r="A1250" t="s">
        <v>4481</v>
      </c>
      <c r="B1250" s="1">
        <v>10</v>
      </c>
      <c r="C1250" s="1" t="s">
        <v>10696</v>
      </c>
      <c r="D1250" s="1" t="s">
        <v>10690</v>
      </c>
      <c r="E1250" s="1">
        <v>3</v>
      </c>
      <c r="F1250" s="1">
        <v>0</v>
      </c>
      <c r="G1250" t="s">
        <v>16</v>
      </c>
      <c r="H1250" t="s">
        <v>50</v>
      </c>
      <c r="I1250">
        <v>1003023</v>
      </c>
      <c r="K1250">
        <v>730934513</v>
      </c>
      <c r="L1250" t="s">
        <v>4482</v>
      </c>
      <c r="M1250" t="s">
        <v>4481</v>
      </c>
      <c r="N1250" t="s">
        <v>4483</v>
      </c>
      <c r="O1250" t="s">
        <v>1532</v>
      </c>
    </row>
    <row r="1251" spans="1:15" x14ac:dyDescent="0.25">
      <c r="A1251" t="s">
        <v>4484</v>
      </c>
      <c r="B1251" s="1">
        <v>14</v>
      </c>
      <c r="C1251" s="1" t="s">
        <v>10696</v>
      </c>
      <c r="D1251" s="1" t="s">
        <v>10690</v>
      </c>
      <c r="E1251" s="1">
        <v>1</v>
      </c>
      <c r="F1251" s="1">
        <v>0</v>
      </c>
      <c r="G1251" t="s">
        <v>16</v>
      </c>
      <c r="H1251" t="s">
        <v>46</v>
      </c>
      <c r="I1251">
        <v>1403021</v>
      </c>
      <c r="K1251">
        <v>711582180</v>
      </c>
      <c r="L1251" t="s">
        <v>4485</v>
      </c>
      <c r="M1251" t="s">
        <v>4484</v>
      </c>
      <c r="N1251" t="str">
        <f>"08-450"</f>
        <v>08-450</v>
      </c>
      <c r="O1251" t="s">
        <v>4486</v>
      </c>
    </row>
    <row r="1252" spans="1:15" x14ac:dyDescent="0.25">
      <c r="A1252" t="s">
        <v>4484</v>
      </c>
      <c r="B1252" s="1">
        <v>14</v>
      </c>
      <c r="C1252" s="1" t="s">
        <v>10696</v>
      </c>
      <c r="D1252" s="1" t="s">
        <v>10692</v>
      </c>
      <c r="E1252" s="1">
        <v>2</v>
      </c>
      <c r="F1252" s="1">
        <v>0</v>
      </c>
      <c r="G1252" t="s">
        <v>16</v>
      </c>
      <c r="H1252" t="s">
        <v>17</v>
      </c>
      <c r="I1252">
        <v>1403062</v>
      </c>
      <c r="K1252">
        <v>711582374</v>
      </c>
      <c r="M1252" t="s">
        <v>4484</v>
      </c>
      <c r="N1252" t="str">
        <f>"08-450"</f>
        <v>08-450</v>
      </c>
      <c r="O1252" t="s">
        <v>4486</v>
      </c>
    </row>
    <row r="1253" spans="1:15" x14ac:dyDescent="0.25">
      <c r="A1253" t="s">
        <v>4487</v>
      </c>
      <c r="B1253" s="1">
        <v>10</v>
      </c>
      <c r="C1253" s="1" t="s">
        <v>10696</v>
      </c>
      <c r="D1253" s="1" t="s">
        <v>10694</v>
      </c>
      <c r="E1253" s="1">
        <v>0</v>
      </c>
      <c r="F1253" s="1">
        <v>1</v>
      </c>
      <c r="G1253" t="s">
        <v>32</v>
      </c>
      <c r="I1253">
        <v>1003000</v>
      </c>
      <c r="K1253">
        <v>730934810</v>
      </c>
      <c r="L1253" t="s">
        <v>4488</v>
      </c>
      <c r="M1253" t="s">
        <v>4481</v>
      </c>
      <c r="N1253" t="s">
        <v>4483</v>
      </c>
      <c r="O1253" t="s">
        <v>4489</v>
      </c>
    </row>
    <row r="1254" spans="1:15" x14ac:dyDescent="0.25">
      <c r="A1254" t="s">
        <v>4490</v>
      </c>
      <c r="B1254" s="1" t="s">
        <v>10692</v>
      </c>
      <c r="C1254" s="1">
        <v>18</v>
      </c>
      <c r="D1254" s="1" t="s">
        <v>10692</v>
      </c>
      <c r="E1254" s="1">
        <v>3</v>
      </c>
      <c r="F1254" s="1">
        <v>0</v>
      </c>
      <c r="G1254" t="s">
        <v>16</v>
      </c>
      <c r="H1254" t="s">
        <v>50</v>
      </c>
      <c r="I1254">
        <v>618063</v>
      </c>
      <c r="K1254">
        <v>950368954</v>
      </c>
      <c r="L1254" t="s">
        <v>4491</v>
      </c>
      <c r="M1254" t="s">
        <v>4492</v>
      </c>
      <c r="N1254" t="s">
        <v>4493</v>
      </c>
      <c r="O1254" t="s">
        <v>4494</v>
      </c>
    </row>
    <row r="1255" spans="1:15" x14ac:dyDescent="0.25">
      <c r="A1255" t="s">
        <v>4495</v>
      </c>
      <c r="B1255" s="1" t="s">
        <v>10692</v>
      </c>
      <c r="C1255" s="1">
        <v>12</v>
      </c>
      <c r="D1255" s="1" t="s">
        <v>10691</v>
      </c>
      <c r="E1255" s="1">
        <v>2</v>
      </c>
      <c r="F1255" s="1">
        <v>0</v>
      </c>
      <c r="G1255" t="s">
        <v>16</v>
      </c>
      <c r="H1255" t="s">
        <v>17</v>
      </c>
      <c r="I1255">
        <v>612042</v>
      </c>
      <c r="K1255">
        <v>431019632</v>
      </c>
      <c r="L1255" t="s">
        <v>4496</v>
      </c>
      <c r="M1255" t="s">
        <v>4495</v>
      </c>
      <c r="N1255" t="s">
        <v>4497</v>
      </c>
      <c r="O1255" t="s">
        <v>4498</v>
      </c>
    </row>
    <row r="1256" spans="1:15" x14ac:dyDescent="0.25">
      <c r="A1256" t="s">
        <v>4499</v>
      </c>
      <c r="B1256" s="1">
        <v>24</v>
      </c>
      <c r="C1256" s="1" t="s">
        <v>10693</v>
      </c>
      <c r="D1256" s="1" t="s">
        <v>10695</v>
      </c>
      <c r="E1256" s="1">
        <v>1</v>
      </c>
      <c r="F1256" s="1">
        <v>0</v>
      </c>
      <c r="G1256" t="s">
        <v>16</v>
      </c>
      <c r="H1256" t="s">
        <v>46</v>
      </c>
      <c r="I1256">
        <v>2408011</v>
      </c>
      <c r="K1256">
        <v>276257601</v>
      </c>
      <c r="L1256" t="s">
        <v>4500</v>
      </c>
      <c r="M1256" t="s">
        <v>4499</v>
      </c>
      <c r="N1256" t="s">
        <v>4501</v>
      </c>
      <c r="O1256" t="s">
        <v>4502</v>
      </c>
    </row>
    <row r="1257" spans="1:15" x14ac:dyDescent="0.25">
      <c r="A1257" t="s">
        <v>4503</v>
      </c>
      <c r="B1257" s="1">
        <v>24</v>
      </c>
      <c r="C1257" s="1">
        <v>16</v>
      </c>
      <c r="D1257" s="1" t="s">
        <v>10697</v>
      </c>
      <c r="E1257" s="1">
        <v>3</v>
      </c>
      <c r="F1257" s="1">
        <v>0</v>
      </c>
      <c r="G1257" t="s">
        <v>16</v>
      </c>
      <c r="H1257" t="s">
        <v>50</v>
      </c>
      <c r="I1257">
        <v>2416053</v>
      </c>
      <c r="K1257">
        <v>276258865</v>
      </c>
      <c r="L1257" t="s">
        <v>4504</v>
      </c>
      <c r="M1257" t="s">
        <v>4503</v>
      </c>
      <c r="N1257" t="s">
        <v>4505</v>
      </c>
      <c r="O1257" t="s">
        <v>4506</v>
      </c>
    </row>
    <row r="1258" spans="1:15" x14ac:dyDescent="0.25">
      <c r="A1258" t="s">
        <v>4507</v>
      </c>
      <c r="B1258" s="1">
        <v>14</v>
      </c>
      <c r="C1258" s="1">
        <v>19</v>
      </c>
      <c r="D1258" s="1" t="s">
        <v>10698</v>
      </c>
      <c r="E1258" s="1">
        <v>2</v>
      </c>
      <c r="F1258" s="1">
        <v>0</v>
      </c>
      <c r="G1258" t="s">
        <v>16</v>
      </c>
      <c r="H1258" t="s">
        <v>17</v>
      </c>
      <c r="I1258">
        <v>1419072</v>
      </c>
      <c r="K1258">
        <v>611015738</v>
      </c>
      <c r="L1258" t="s">
        <v>4508</v>
      </c>
      <c r="M1258" t="s">
        <v>4507</v>
      </c>
      <c r="N1258" t="str">
        <f>"09-520"</f>
        <v>09-520</v>
      </c>
      <c r="O1258" t="s">
        <v>4509</v>
      </c>
    </row>
    <row r="1259" spans="1:15" x14ac:dyDescent="0.25">
      <c r="A1259" t="s">
        <v>4510</v>
      </c>
      <c r="B1259" s="1">
        <v>12</v>
      </c>
      <c r="C1259" s="1">
        <v>10</v>
      </c>
      <c r="D1259" s="1" t="s">
        <v>10699</v>
      </c>
      <c r="E1259" s="1">
        <v>2</v>
      </c>
      <c r="F1259" s="1">
        <v>0</v>
      </c>
      <c r="G1259" t="s">
        <v>16</v>
      </c>
      <c r="H1259" t="s">
        <v>17</v>
      </c>
      <c r="I1259">
        <v>1210092</v>
      </c>
      <c r="K1259">
        <v>491892423</v>
      </c>
      <c r="L1259" t="s">
        <v>4511</v>
      </c>
      <c r="M1259" t="s">
        <v>4510</v>
      </c>
      <c r="N1259" t="s">
        <v>4512</v>
      </c>
      <c r="O1259" t="s">
        <v>4513</v>
      </c>
    </row>
    <row r="1260" spans="1:15" x14ac:dyDescent="0.25">
      <c r="A1260" t="s">
        <v>4514</v>
      </c>
      <c r="B1260" s="1">
        <v>26</v>
      </c>
      <c r="C1260" s="1">
        <v>10</v>
      </c>
      <c r="D1260" s="1" t="s">
        <v>10696</v>
      </c>
      <c r="E1260" s="1">
        <v>2</v>
      </c>
      <c r="F1260" s="1">
        <v>0</v>
      </c>
      <c r="G1260" t="s">
        <v>16</v>
      </c>
      <c r="H1260" t="s">
        <v>17</v>
      </c>
      <c r="I1260">
        <v>2610032</v>
      </c>
      <c r="K1260">
        <v>290567124</v>
      </c>
      <c r="L1260" t="s">
        <v>4515</v>
      </c>
      <c r="M1260" t="s">
        <v>4514</v>
      </c>
      <c r="N1260" t="s">
        <v>4516</v>
      </c>
      <c r="O1260" t="s">
        <v>4517</v>
      </c>
    </row>
    <row r="1261" spans="1:15" x14ac:dyDescent="0.25">
      <c r="A1261" t="s">
        <v>4518</v>
      </c>
      <c r="B1261" s="1">
        <v>22</v>
      </c>
      <c r="C1261" s="1" t="s">
        <v>10693</v>
      </c>
      <c r="D1261" s="1" t="s">
        <v>10690</v>
      </c>
      <c r="E1261" s="1">
        <v>1</v>
      </c>
      <c r="F1261" s="1">
        <v>0</v>
      </c>
      <c r="G1261" t="s">
        <v>16</v>
      </c>
      <c r="H1261" t="s">
        <v>46</v>
      </c>
      <c r="I1261">
        <v>2208021</v>
      </c>
      <c r="K1261">
        <v>770979743</v>
      </c>
      <c r="L1261" t="s">
        <v>4519</v>
      </c>
      <c r="M1261" t="s">
        <v>4518</v>
      </c>
      <c r="N1261" t="s">
        <v>4520</v>
      </c>
      <c r="O1261" t="s">
        <v>4521</v>
      </c>
    </row>
    <row r="1262" spans="1:15" x14ac:dyDescent="0.25">
      <c r="A1262" t="s">
        <v>4522</v>
      </c>
      <c r="B1262" s="1" t="s">
        <v>10692</v>
      </c>
      <c r="C1262" s="1">
        <v>10</v>
      </c>
      <c r="D1262" s="1" t="s">
        <v>10696</v>
      </c>
      <c r="E1262" s="1">
        <v>3</v>
      </c>
      <c r="F1262" s="1">
        <v>0</v>
      </c>
      <c r="G1262" t="s">
        <v>16</v>
      </c>
      <c r="H1262" t="s">
        <v>50</v>
      </c>
      <c r="I1262">
        <v>610033</v>
      </c>
      <c r="K1262">
        <v>431020055</v>
      </c>
      <c r="L1262" t="s">
        <v>4523</v>
      </c>
      <c r="M1262" t="s">
        <v>4522</v>
      </c>
      <c r="N1262" t="s">
        <v>4524</v>
      </c>
      <c r="O1262" t="s">
        <v>3097</v>
      </c>
    </row>
    <row r="1263" spans="1:15" x14ac:dyDescent="0.25">
      <c r="A1263" t="s">
        <v>4525</v>
      </c>
      <c r="B1263" s="1">
        <v>10</v>
      </c>
      <c r="C1263" s="1" t="s">
        <v>10691</v>
      </c>
      <c r="D1263" s="1" t="s">
        <v>10695</v>
      </c>
      <c r="E1263" s="1">
        <v>1</v>
      </c>
      <c r="F1263" s="1">
        <v>0</v>
      </c>
      <c r="G1263" t="s">
        <v>16</v>
      </c>
      <c r="H1263" t="s">
        <v>46</v>
      </c>
      <c r="I1263">
        <v>1004011</v>
      </c>
      <c r="K1263">
        <v>611015477</v>
      </c>
      <c r="L1263" t="s">
        <v>4526</v>
      </c>
      <c r="M1263" t="s">
        <v>4525</v>
      </c>
      <c r="N1263" t="s">
        <v>4527</v>
      </c>
      <c r="O1263" t="s">
        <v>4528</v>
      </c>
    </row>
    <row r="1264" spans="1:15" x14ac:dyDescent="0.25">
      <c r="A1264" t="s">
        <v>4525</v>
      </c>
      <c r="B1264" s="1">
        <v>10</v>
      </c>
      <c r="C1264" s="1" t="s">
        <v>10691</v>
      </c>
      <c r="D1264" s="1" t="s">
        <v>10697</v>
      </c>
      <c r="E1264" s="1">
        <v>2</v>
      </c>
      <c r="F1264" s="1">
        <v>0</v>
      </c>
      <c r="G1264" t="s">
        <v>16</v>
      </c>
      <c r="H1264" t="s">
        <v>17</v>
      </c>
      <c r="I1264">
        <v>1004052</v>
      </c>
      <c r="K1264">
        <v>611015767</v>
      </c>
      <c r="L1264" t="s">
        <v>4529</v>
      </c>
      <c r="M1264" t="s">
        <v>4525</v>
      </c>
      <c r="N1264" t="s">
        <v>4527</v>
      </c>
      <c r="O1264" t="s">
        <v>4530</v>
      </c>
    </row>
    <row r="1265" spans="1:15" x14ac:dyDescent="0.25">
      <c r="A1265" t="s">
        <v>4531</v>
      </c>
      <c r="B1265" s="1">
        <v>22</v>
      </c>
      <c r="C1265" s="1">
        <v>15</v>
      </c>
      <c r="D1265" s="1" t="s">
        <v>10693</v>
      </c>
      <c r="E1265" s="1">
        <v>2</v>
      </c>
      <c r="F1265" s="1">
        <v>0</v>
      </c>
      <c r="G1265" t="s">
        <v>16</v>
      </c>
      <c r="H1265" t="s">
        <v>17</v>
      </c>
      <c r="I1265">
        <v>2215082</v>
      </c>
      <c r="K1265">
        <v>191675385</v>
      </c>
      <c r="L1265" t="s">
        <v>4532</v>
      </c>
      <c r="M1265" t="s">
        <v>4531</v>
      </c>
      <c r="N1265" t="s">
        <v>4533</v>
      </c>
      <c r="O1265" t="s">
        <v>4534</v>
      </c>
    </row>
    <row r="1266" spans="1:15" x14ac:dyDescent="0.25">
      <c r="A1266" t="s">
        <v>4535</v>
      </c>
      <c r="B1266" s="1">
        <v>10</v>
      </c>
      <c r="C1266" s="1" t="s">
        <v>10691</v>
      </c>
      <c r="D1266" s="1" t="s">
        <v>10694</v>
      </c>
      <c r="E1266" s="1">
        <v>0</v>
      </c>
      <c r="F1266" s="1">
        <v>1</v>
      </c>
      <c r="G1266" t="s">
        <v>32</v>
      </c>
      <c r="I1266">
        <v>1004000</v>
      </c>
      <c r="K1266">
        <v>611016123</v>
      </c>
      <c r="L1266" t="s">
        <v>4536</v>
      </c>
      <c r="M1266" t="s">
        <v>4537</v>
      </c>
      <c r="N1266" t="s">
        <v>4527</v>
      </c>
      <c r="O1266" t="s">
        <v>4538</v>
      </c>
    </row>
    <row r="1267" spans="1:15" x14ac:dyDescent="0.25">
      <c r="A1267" t="s">
        <v>4539</v>
      </c>
      <c r="B1267" s="1" t="s">
        <v>10692</v>
      </c>
      <c r="C1267" s="1">
        <v>10</v>
      </c>
      <c r="D1267" s="1" t="s">
        <v>10694</v>
      </c>
      <c r="E1267" s="1">
        <v>0</v>
      </c>
      <c r="F1267" s="1">
        <v>1</v>
      </c>
      <c r="G1267" t="s">
        <v>32</v>
      </c>
      <c r="I1267">
        <v>610000</v>
      </c>
      <c r="K1267">
        <v>431019425</v>
      </c>
      <c r="L1267" t="s">
        <v>4540</v>
      </c>
      <c r="M1267" t="s">
        <v>4522</v>
      </c>
      <c r="N1267" t="s">
        <v>4524</v>
      </c>
      <c r="O1267" t="s">
        <v>4541</v>
      </c>
    </row>
    <row r="1268" spans="1:15" x14ac:dyDescent="0.25">
      <c r="A1268" t="s">
        <v>4542</v>
      </c>
      <c r="B1268" s="1">
        <v>30</v>
      </c>
      <c r="C1268" s="1" t="s">
        <v>10693</v>
      </c>
      <c r="D1268" s="1" t="s">
        <v>10691</v>
      </c>
      <c r="E1268" s="1">
        <v>2</v>
      </c>
      <c r="F1268" s="1">
        <v>0</v>
      </c>
      <c r="G1268" t="s">
        <v>16</v>
      </c>
      <c r="H1268" t="s">
        <v>17</v>
      </c>
      <c r="I1268">
        <v>3008042</v>
      </c>
      <c r="K1268">
        <v>250855481</v>
      </c>
      <c r="L1268" t="s">
        <v>4543</v>
      </c>
      <c r="M1268" t="s">
        <v>4542</v>
      </c>
      <c r="N1268" t="s">
        <v>4544</v>
      </c>
      <c r="O1268" t="s">
        <v>4545</v>
      </c>
    </row>
    <row r="1269" spans="1:15" x14ac:dyDescent="0.25">
      <c r="A1269" t="s">
        <v>4546</v>
      </c>
      <c r="B1269" s="1">
        <v>24</v>
      </c>
      <c r="C1269" s="1">
        <v>17</v>
      </c>
      <c r="D1269" s="1" t="s">
        <v>10698</v>
      </c>
      <c r="E1269" s="1">
        <v>2</v>
      </c>
      <c r="F1269" s="1">
        <v>0</v>
      </c>
      <c r="G1269" t="s">
        <v>16</v>
      </c>
      <c r="H1269" t="s">
        <v>17</v>
      </c>
      <c r="I1269">
        <v>2417072</v>
      </c>
      <c r="K1269">
        <v>72182634</v>
      </c>
      <c r="L1269" t="s">
        <v>4547</v>
      </c>
      <c r="M1269" t="s">
        <v>4546</v>
      </c>
      <c r="N1269" t="s">
        <v>4548</v>
      </c>
      <c r="O1269" t="s">
        <v>4549</v>
      </c>
    </row>
    <row r="1270" spans="1:15" x14ac:dyDescent="0.25">
      <c r="A1270" t="s">
        <v>4550</v>
      </c>
      <c r="B1270" s="1">
        <v>10</v>
      </c>
      <c r="C1270" s="1">
        <v>10</v>
      </c>
      <c r="D1270" s="1" t="s">
        <v>10697</v>
      </c>
      <c r="E1270" s="1">
        <v>2</v>
      </c>
      <c r="F1270" s="1">
        <v>0</v>
      </c>
      <c r="G1270" t="s">
        <v>16</v>
      </c>
      <c r="H1270" t="s">
        <v>17</v>
      </c>
      <c r="I1270">
        <v>1010052</v>
      </c>
      <c r="K1270">
        <v>590648250</v>
      </c>
      <c r="L1270" t="s">
        <v>4551</v>
      </c>
      <c r="M1270" t="s">
        <v>4550</v>
      </c>
      <c r="N1270" t="s">
        <v>4552</v>
      </c>
      <c r="O1270" t="s">
        <v>4553</v>
      </c>
    </row>
    <row r="1271" spans="1:15" x14ac:dyDescent="0.25">
      <c r="A1271" t="s">
        <v>4554</v>
      </c>
      <c r="B1271" s="1" t="s">
        <v>10693</v>
      </c>
      <c r="C1271" s="1">
        <v>11</v>
      </c>
      <c r="D1271" s="1" t="s">
        <v>10695</v>
      </c>
      <c r="E1271" s="1">
        <v>1</v>
      </c>
      <c r="F1271" s="1">
        <v>0</v>
      </c>
      <c r="G1271" t="s">
        <v>16</v>
      </c>
      <c r="H1271" t="s">
        <v>46</v>
      </c>
      <c r="I1271">
        <v>811011</v>
      </c>
      <c r="K1271">
        <v>970770528</v>
      </c>
      <c r="L1271" t="s">
        <v>4555</v>
      </c>
      <c r="M1271" t="s">
        <v>4554</v>
      </c>
      <c r="N1271" t="s">
        <v>4556</v>
      </c>
      <c r="O1271" t="s">
        <v>4557</v>
      </c>
    </row>
    <row r="1272" spans="1:15" x14ac:dyDescent="0.25">
      <c r="A1272" t="s">
        <v>4558</v>
      </c>
      <c r="B1272" s="1">
        <v>32</v>
      </c>
      <c r="C1272" s="1">
        <v>18</v>
      </c>
      <c r="D1272" s="1" t="s">
        <v>10694</v>
      </c>
      <c r="E1272" s="1">
        <v>0</v>
      </c>
      <c r="F1272" s="1">
        <v>1</v>
      </c>
      <c r="G1272" t="s">
        <v>32</v>
      </c>
      <c r="I1272">
        <v>3218000</v>
      </c>
      <c r="K1272">
        <v>812690536</v>
      </c>
      <c r="L1272" t="s">
        <v>4559</v>
      </c>
      <c r="M1272" t="s">
        <v>4560</v>
      </c>
      <c r="N1272" t="s">
        <v>4561</v>
      </c>
      <c r="O1272" t="s">
        <v>4562</v>
      </c>
    </row>
    <row r="1273" spans="1:15" x14ac:dyDescent="0.25">
      <c r="A1273" t="s">
        <v>4560</v>
      </c>
      <c r="B1273" s="1">
        <v>32</v>
      </c>
      <c r="C1273" s="1">
        <v>18</v>
      </c>
      <c r="D1273" s="1" t="s">
        <v>10690</v>
      </c>
      <c r="E1273" s="1">
        <v>3</v>
      </c>
      <c r="F1273" s="1">
        <v>0</v>
      </c>
      <c r="G1273" t="s">
        <v>16</v>
      </c>
      <c r="H1273" t="s">
        <v>50</v>
      </c>
      <c r="I1273">
        <v>3218023</v>
      </c>
      <c r="K1273">
        <v>811685616</v>
      </c>
      <c r="L1273" t="s">
        <v>4563</v>
      </c>
      <c r="M1273" t="s">
        <v>4560</v>
      </c>
      <c r="N1273" t="s">
        <v>4561</v>
      </c>
      <c r="O1273" t="s">
        <v>4564</v>
      </c>
    </row>
    <row r="1274" spans="1:15" x14ac:dyDescent="0.25">
      <c r="A1274" t="s">
        <v>4565</v>
      </c>
      <c r="B1274" s="1">
        <v>30</v>
      </c>
      <c r="C1274" s="1">
        <v>19</v>
      </c>
      <c r="D1274" s="1" t="s">
        <v>10691</v>
      </c>
      <c r="E1274" s="1">
        <v>3</v>
      </c>
      <c r="F1274" s="1">
        <v>0</v>
      </c>
      <c r="G1274" t="s">
        <v>16</v>
      </c>
      <c r="H1274" t="s">
        <v>50</v>
      </c>
      <c r="I1274">
        <v>3019043</v>
      </c>
      <c r="K1274">
        <v>527500</v>
      </c>
      <c r="L1274" t="s">
        <v>4566</v>
      </c>
      <c r="M1274" t="s">
        <v>4565</v>
      </c>
      <c r="N1274" t="s">
        <v>4567</v>
      </c>
      <c r="O1274" t="s">
        <v>4568</v>
      </c>
    </row>
    <row r="1275" spans="1:15" x14ac:dyDescent="0.25">
      <c r="A1275" t="s">
        <v>4569</v>
      </c>
      <c r="B1275" s="1">
        <v>14</v>
      </c>
      <c r="C1275" s="1">
        <v>33</v>
      </c>
      <c r="D1275" s="1" t="s">
        <v>10697</v>
      </c>
      <c r="E1275" s="1">
        <v>3</v>
      </c>
      <c r="F1275" s="1">
        <v>0</v>
      </c>
      <c r="G1275" t="s">
        <v>16</v>
      </c>
      <c r="H1275" t="s">
        <v>50</v>
      </c>
      <c r="I1275">
        <v>1433053</v>
      </c>
      <c r="K1275">
        <v>711582090</v>
      </c>
      <c r="L1275" t="s">
        <v>4570</v>
      </c>
      <c r="M1275" t="s">
        <v>4569</v>
      </c>
      <c r="N1275" t="str">
        <f>"07-130"</f>
        <v>07-130</v>
      </c>
      <c r="O1275" t="s">
        <v>4571</v>
      </c>
    </row>
    <row r="1276" spans="1:15" x14ac:dyDescent="0.25">
      <c r="A1276" t="s">
        <v>4572</v>
      </c>
      <c r="B1276" s="1">
        <v>24</v>
      </c>
      <c r="C1276" s="1">
        <v>17</v>
      </c>
      <c r="D1276" s="1" t="s">
        <v>10693</v>
      </c>
      <c r="E1276" s="1">
        <v>2</v>
      </c>
      <c r="F1276" s="1">
        <v>0</v>
      </c>
      <c r="G1276" t="s">
        <v>16</v>
      </c>
      <c r="H1276" t="s">
        <v>17</v>
      </c>
      <c r="I1276">
        <v>2417082</v>
      </c>
      <c r="K1276">
        <v>72182657</v>
      </c>
      <c r="L1276" t="s">
        <v>4573</v>
      </c>
      <c r="M1276" t="s">
        <v>4572</v>
      </c>
      <c r="N1276" t="s">
        <v>4574</v>
      </c>
      <c r="O1276" t="s">
        <v>4575</v>
      </c>
    </row>
    <row r="1277" spans="1:15" x14ac:dyDescent="0.25">
      <c r="A1277" t="s">
        <v>4576</v>
      </c>
      <c r="B1277" s="1" t="s">
        <v>10692</v>
      </c>
      <c r="C1277" s="1" t="s">
        <v>10695</v>
      </c>
      <c r="D1277" s="1" t="s">
        <v>10699</v>
      </c>
      <c r="E1277" s="1">
        <v>2</v>
      </c>
      <c r="F1277" s="1">
        <v>0</v>
      </c>
      <c r="G1277" t="s">
        <v>16</v>
      </c>
      <c r="H1277" t="s">
        <v>17</v>
      </c>
      <c r="I1277">
        <v>601092</v>
      </c>
      <c r="K1277">
        <v>30237606</v>
      </c>
      <c r="L1277" t="s">
        <v>4577</v>
      </c>
      <c r="M1277" t="s">
        <v>4576</v>
      </c>
      <c r="N1277" t="s">
        <v>4578</v>
      </c>
      <c r="O1277" t="s">
        <v>4579</v>
      </c>
    </row>
    <row r="1278" spans="1:15" x14ac:dyDescent="0.25">
      <c r="A1278" t="s">
        <v>4580</v>
      </c>
      <c r="B1278" s="1">
        <v>14</v>
      </c>
      <c r="C1278" s="1">
        <v>32</v>
      </c>
      <c r="D1278" s="1" t="s">
        <v>10697</v>
      </c>
      <c r="E1278" s="1">
        <v>3</v>
      </c>
      <c r="F1278" s="1">
        <v>0</v>
      </c>
      <c r="G1278" t="s">
        <v>16</v>
      </c>
      <c r="H1278" t="s">
        <v>50</v>
      </c>
      <c r="I1278">
        <v>1432053</v>
      </c>
      <c r="K1278">
        <v>13271826</v>
      </c>
      <c r="L1278" t="s">
        <v>4581</v>
      </c>
      <c r="M1278" t="s">
        <v>4580</v>
      </c>
      <c r="N1278" t="str">
        <f>"05-092"</f>
        <v>05-092</v>
      </c>
      <c r="O1278" t="s">
        <v>4582</v>
      </c>
    </row>
    <row r="1279" spans="1:15" x14ac:dyDescent="0.25">
      <c r="A1279" t="s">
        <v>4587</v>
      </c>
      <c r="B1279" s="1">
        <v>20</v>
      </c>
      <c r="C1279" s="1">
        <v>62</v>
      </c>
      <c r="D1279" s="1" t="s">
        <v>10694</v>
      </c>
      <c r="E1279" s="1">
        <v>0</v>
      </c>
      <c r="F1279" s="1">
        <v>2</v>
      </c>
      <c r="G1279" t="s">
        <v>264</v>
      </c>
      <c r="I1279">
        <v>2062000</v>
      </c>
      <c r="K1279">
        <v>450669921</v>
      </c>
      <c r="L1279" t="s">
        <v>4588</v>
      </c>
      <c r="M1279" t="s">
        <v>4583</v>
      </c>
      <c r="N1279" t="s">
        <v>4585</v>
      </c>
      <c r="O1279" t="s">
        <v>4589</v>
      </c>
    </row>
    <row r="1280" spans="1:15" x14ac:dyDescent="0.25">
      <c r="A1280" t="s">
        <v>4583</v>
      </c>
      <c r="B1280" s="1">
        <v>20</v>
      </c>
      <c r="C1280" s="1" t="s">
        <v>10698</v>
      </c>
      <c r="D1280" s="1" t="s">
        <v>10690</v>
      </c>
      <c r="E1280" s="1">
        <v>2</v>
      </c>
      <c r="F1280" s="1">
        <v>0</v>
      </c>
      <c r="G1280" t="s">
        <v>16</v>
      </c>
      <c r="H1280" t="s">
        <v>17</v>
      </c>
      <c r="I1280">
        <v>2007022</v>
      </c>
      <c r="K1280">
        <v>450669944</v>
      </c>
      <c r="L1280" t="s">
        <v>4584</v>
      </c>
      <c r="M1280" t="s">
        <v>4583</v>
      </c>
      <c r="N1280" t="s">
        <v>4585</v>
      </c>
      <c r="O1280" t="s">
        <v>4586</v>
      </c>
    </row>
    <row r="1281" spans="1:15" x14ac:dyDescent="0.25">
      <c r="A1281" t="s">
        <v>4590</v>
      </c>
      <c r="B1281" s="1">
        <v>20</v>
      </c>
      <c r="C1281" s="1" t="s">
        <v>10698</v>
      </c>
      <c r="D1281" s="1" t="s">
        <v>10694</v>
      </c>
      <c r="E1281" s="1">
        <v>0</v>
      </c>
      <c r="F1281" s="1">
        <v>1</v>
      </c>
      <c r="G1281" t="s">
        <v>32</v>
      </c>
      <c r="I1281">
        <v>2007000</v>
      </c>
      <c r="K1281">
        <v>450669915</v>
      </c>
      <c r="L1281" t="s">
        <v>4591</v>
      </c>
      <c r="M1281" t="s">
        <v>4583</v>
      </c>
      <c r="N1281" t="s">
        <v>4585</v>
      </c>
      <c r="O1281" t="s">
        <v>4592</v>
      </c>
    </row>
    <row r="1282" spans="1:15" x14ac:dyDescent="0.25">
      <c r="A1282" t="s">
        <v>4593</v>
      </c>
      <c r="B1282" s="1">
        <v>26</v>
      </c>
      <c r="C1282" s="1" t="s">
        <v>10699</v>
      </c>
      <c r="D1282" s="1" t="s">
        <v>10697</v>
      </c>
      <c r="E1282" s="1">
        <v>2</v>
      </c>
      <c r="F1282" s="1">
        <v>0</v>
      </c>
      <c r="G1282" t="s">
        <v>16</v>
      </c>
      <c r="H1282" t="s">
        <v>17</v>
      </c>
      <c r="I1282">
        <v>2609052</v>
      </c>
      <c r="K1282">
        <v>830409979</v>
      </c>
      <c r="L1282" t="s">
        <v>4594</v>
      </c>
      <c r="M1282" t="s">
        <v>4593</v>
      </c>
      <c r="N1282" t="s">
        <v>4595</v>
      </c>
      <c r="O1282" t="s">
        <v>4596</v>
      </c>
    </row>
    <row r="1283" spans="1:15" x14ac:dyDescent="0.25">
      <c r="A1283" t="s">
        <v>4597</v>
      </c>
      <c r="B1283" s="1" t="s">
        <v>10692</v>
      </c>
      <c r="C1283" s="1" t="s">
        <v>10692</v>
      </c>
      <c r="D1283" s="1" t="s">
        <v>10698</v>
      </c>
      <c r="E1283" s="1">
        <v>2</v>
      </c>
      <c r="F1283" s="1">
        <v>0</v>
      </c>
      <c r="G1283" t="s">
        <v>16</v>
      </c>
      <c r="H1283" t="s">
        <v>17</v>
      </c>
      <c r="I1283">
        <v>606072</v>
      </c>
      <c r="K1283">
        <v>110197948</v>
      </c>
      <c r="L1283" t="s">
        <v>4598</v>
      </c>
      <c r="M1283" t="s">
        <v>4597</v>
      </c>
      <c r="N1283" t="s">
        <v>4599</v>
      </c>
      <c r="O1283" t="s">
        <v>4600</v>
      </c>
    </row>
    <row r="1284" spans="1:15" x14ac:dyDescent="0.25">
      <c r="A1284" t="s">
        <v>4601</v>
      </c>
      <c r="B1284" s="1">
        <v>26</v>
      </c>
      <c r="C1284" s="1" t="s">
        <v>10691</v>
      </c>
      <c r="D1284" s="1" t="s">
        <v>10693</v>
      </c>
      <c r="E1284" s="1">
        <v>2</v>
      </c>
      <c r="F1284" s="1">
        <v>0</v>
      </c>
      <c r="G1284" t="s">
        <v>16</v>
      </c>
      <c r="H1284" t="s">
        <v>17</v>
      </c>
      <c r="I1284">
        <v>2604082</v>
      </c>
      <c r="K1284">
        <v>291010292</v>
      </c>
      <c r="L1284" t="s">
        <v>4602</v>
      </c>
      <c r="M1284" t="s">
        <v>4601</v>
      </c>
      <c r="N1284" t="s">
        <v>4603</v>
      </c>
      <c r="O1284" t="s">
        <v>4604</v>
      </c>
    </row>
    <row r="1285" spans="1:15" x14ac:dyDescent="0.25">
      <c r="A1285" t="s">
        <v>4605</v>
      </c>
      <c r="B1285" s="1">
        <v>14</v>
      </c>
      <c r="C1285" s="1">
        <v>10</v>
      </c>
      <c r="D1285" s="1" t="s">
        <v>10690</v>
      </c>
      <c r="E1285" s="1">
        <v>3</v>
      </c>
      <c r="F1285" s="1">
        <v>0</v>
      </c>
      <c r="G1285" t="s">
        <v>16</v>
      </c>
      <c r="H1285" t="s">
        <v>50</v>
      </c>
      <c r="I1285">
        <v>1410023</v>
      </c>
      <c r="K1285">
        <v>30237405</v>
      </c>
      <c r="L1285" t="s">
        <v>4606</v>
      </c>
      <c r="M1285" t="s">
        <v>4605</v>
      </c>
      <c r="N1285" t="str">
        <f>"08-200"</f>
        <v>08-200</v>
      </c>
      <c r="O1285" t="s">
        <v>4607</v>
      </c>
    </row>
    <row r="1286" spans="1:15" x14ac:dyDescent="0.25">
      <c r="A1286" t="s">
        <v>4608</v>
      </c>
      <c r="B1286" s="1">
        <v>14</v>
      </c>
      <c r="C1286" s="1">
        <v>10</v>
      </c>
      <c r="D1286" s="1" t="s">
        <v>10694</v>
      </c>
      <c r="E1286" s="1">
        <v>0</v>
      </c>
      <c r="F1286" s="1">
        <v>1</v>
      </c>
      <c r="G1286" t="s">
        <v>32</v>
      </c>
      <c r="I1286">
        <v>1410000</v>
      </c>
      <c r="K1286">
        <v>30237351</v>
      </c>
      <c r="L1286" t="s">
        <v>4609</v>
      </c>
      <c r="M1286" t="s">
        <v>4605</v>
      </c>
      <c r="N1286" t="str">
        <f>"08-200"</f>
        <v>08-200</v>
      </c>
      <c r="O1286" t="s">
        <v>4610</v>
      </c>
    </row>
    <row r="1287" spans="1:15" x14ac:dyDescent="0.25">
      <c r="A1287" t="s">
        <v>4611</v>
      </c>
      <c r="B1287" s="1">
        <v>12</v>
      </c>
      <c r="C1287" s="1">
        <v>10</v>
      </c>
      <c r="D1287" s="1">
        <v>10</v>
      </c>
      <c r="E1287" s="1">
        <v>2</v>
      </c>
      <c r="F1287" s="1">
        <v>0</v>
      </c>
      <c r="G1287" t="s">
        <v>16</v>
      </c>
      <c r="H1287" t="s">
        <v>17</v>
      </c>
      <c r="I1287">
        <v>1210102</v>
      </c>
      <c r="K1287">
        <v>491892446</v>
      </c>
      <c r="L1287" t="s">
        <v>4612</v>
      </c>
      <c r="M1287" t="s">
        <v>4611</v>
      </c>
      <c r="N1287" t="s">
        <v>4613</v>
      </c>
      <c r="O1287" t="s">
        <v>4614</v>
      </c>
    </row>
    <row r="1288" spans="1:15" x14ac:dyDescent="0.25">
      <c r="A1288" t="s">
        <v>4615</v>
      </c>
      <c r="B1288" s="1">
        <v>10</v>
      </c>
      <c r="C1288" s="1" t="s">
        <v>10697</v>
      </c>
      <c r="D1288" s="1" t="s">
        <v>10694</v>
      </c>
      <c r="E1288" s="1">
        <v>0</v>
      </c>
      <c r="F1288" s="1">
        <v>1</v>
      </c>
      <c r="G1288" t="s">
        <v>32</v>
      </c>
      <c r="I1288">
        <v>1005000</v>
      </c>
      <c r="K1288">
        <v>750147768</v>
      </c>
      <c r="L1288" t="s">
        <v>412</v>
      </c>
      <c r="M1288" t="s">
        <v>4616</v>
      </c>
      <c r="N1288" t="s">
        <v>4617</v>
      </c>
      <c r="O1288" t="s">
        <v>4618</v>
      </c>
    </row>
    <row r="1289" spans="1:15" x14ac:dyDescent="0.25">
      <c r="A1289" t="s">
        <v>4619</v>
      </c>
      <c r="B1289" s="1">
        <v>10</v>
      </c>
      <c r="C1289" s="1" t="s">
        <v>10697</v>
      </c>
      <c r="D1289" s="1" t="s">
        <v>10695</v>
      </c>
      <c r="E1289" s="1">
        <v>1</v>
      </c>
      <c r="F1289" s="1">
        <v>0</v>
      </c>
      <c r="G1289" t="s">
        <v>16</v>
      </c>
      <c r="H1289" t="s">
        <v>46</v>
      </c>
      <c r="I1289">
        <v>1005011</v>
      </c>
      <c r="K1289">
        <v>750148621</v>
      </c>
      <c r="L1289" t="s">
        <v>4620</v>
      </c>
      <c r="M1289" t="s">
        <v>4619</v>
      </c>
      <c r="N1289" t="s">
        <v>4617</v>
      </c>
      <c r="O1289" t="s">
        <v>2978</v>
      </c>
    </row>
    <row r="1290" spans="1:15" x14ac:dyDescent="0.25">
      <c r="A1290" t="s">
        <v>4619</v>
      </c>
      <c r="B1290" s="1">
        <v>10</v>
      </c>
      <c r="C1290" s="1" t="s">
        <v>10697</v>
      </c>
      <c r="D1290" s="1" t="s">
        <v>10698</v>
      </c>
      <c r="E1290" s="1">
        <v>2</v>
      </c>
      <c r="F1290" s="1">
        <v>0</v>
      </c>
      <c r="G1290" t="s">
        <v>16</v>
      </c>
      <c r="H1290" t="s">
        <v>17</v>
      </c>
      <c r="I1290">
        <v>1005072</v>
      </c>
      <c r="K1290">
        <v>750148319</v>
      </c>
      <c r="L1290" t="s">
        <v>4621</v>
      </c>
      <c r="M1290" t="s">
        <v>4619</v>
      </c>
      <c r="N1290" t="s">
        <v>4617</v>
      </c>
      <c r="O1290" t="s">
        <v>4622</v>
      </c>
    </row>
    <row r="1291" spans="1:15" x14ac:dyDescent="0.25">
      <c r="A1291" t="s">
        <v>4623</v>
      </c>
      <c r="B1291" s="1">
        <v>10</v>
      </c>
      <c r="C1291" s="1" t="s">
        <v>10692</v>
      </c>
      <c r="D1291" s="1" t="s">
        <v>10694</v>
      </c>
      <c r="E1291" s="1">
        <v>0</v>
      </c>
      <c r="F1291" s="1">
        <v>1</v>
      </c>
      <c r="G1291" t="s">
        <v>32</v>
      </c>
      <c r="I1291">
        <v>1006000</v>
      </c>
      <c r="K1291">
        <v>472057649</v>
      </c>
      <c r="L1291" t="s">
        <v>4624</v>
      </c>
      <c r="M1291" t="s">
        <v>4625</v>
      </c>
      <c r="N1291" t="s">
        <v>4626</v>
      </c>
      <c r="O1291" t="s">
        <v>4627</v>
      </c>
    </row>
    <row r="1292" spans="1:15" x14ac:dyDescent="0.25">
      <c r="A1292" t="s">
        <v>4628</v>
      </c>
      <c r="B1292" s="1">
        <v>10</v>
      </c>
      <c r="C1292" s="1" t="s">
        <v>10694</v>
      </c>
      <c r="D1292" s="1" t="s">
        <v>10694</v>
      </c>
      <c r="E1292" s="1">
        <v>0</v>
      </c>
      <c r="F1292" s="1">
        <v>0</v>
      </c>
      <c r="G1292" t="s">
        <v>1575</v>
      </c>
      <c r="I1292">
        <v>1000000</v>
      </c>
      <c r="K1292">
        <v>472057626</v>
      </c>
      <c r="L1292" t="s">
        <v>4629</v>
      </c>
      <c r="M1292" t="s">
        <v>4630</v>
      </c>
      <c r="N1292" t="s">
        <v>4631</v>
      </c>
      <c r="O1292" t="s">
        <v>4632</v>
      </c>
    </row>
    <row r="1293" spans="1:15" x14ac:dyDescent="0.25">
      <c r="A1293" t="s">
        <v>4630</v>
      </c>
      <c r="B1293" s="1">
        <v>10</v>
      </c>
      <c r="C1293" s="1">
        <v>61</v>
      </c>
      <c r="D1293" s="1" t="s">
        <v>10694</v>
      </c>
      <c r="E1293" s="1">
        <v>0</v>
      </c>
      <c r="F1293" s="1">
        <v>2</v>
      </c>
      <c r="G1293" t="s">
        <v>264</v>
      </c>
      <c r="I1293">
        <v>1061000</v>
      </c>
      <c r="K1293">
        <v>472057632</v>
      </c>
      <c r="M1293" t="s">
        <v>4630</v>
      </c>
      <c r="N1293" t="s">
        <v>4633</v>
      </c>
      <c r="O1293" t="s">
        <v>4634</v>
      </c>
    </row>
    <row r="1294" spans="1:15" x14ac:dyDescent="0.25">
      <c r="A1294" t="s">
        <v>4635</v>
      </c>
      <c r="B1294" s="1" t="s">
        <v>10691</v>
      </c>
      <c r="C1294" s="1">
        <v>15</v>
      </c>
      <c r="D1294" s="1" t="s">
        <v>10697</v>
      </c>
      <c r="E1294" s="1">
        <v>2</v>
      </c>
      <c r="F1294" s="1">
        <v>0</v>
      </c>
      <c r="G1294" t="s">
        <v>16</v>
      </c>
      <c r="H1294" t="s">
        <v>17</v>
      </c>
      <c r="I1294">
        <v>415052</v>
      </c>
      <c r="K1294">
        <v>871118721</v>
      </c>
      <c r="L1294" t="s">
        <v>4636</v>
      </c>
      <c r="M1294" t="s">
        <v>4635</v>
      </c>
      <c r="N1294" t="s">
        <v>4637</v>
      </c>
      <c r="O1294" t="s">
        <v>4638</v>
      </c>
    </row>
    <row r="1295" spans="1:15" x14ac:dyDescent="0.25">
      <c r="A1295" t="s">
        <v>4639</v>
      </c>
      <c r="B1295" s="1">
        <v>16</v>
      </c>
      <c r="C1295" s="1" t="s">
        <v>10699</v>
      </c>
      <c r="D1295" s="1" t="s">
        <v>10697</v>
      </c>
      <c r="E1295" s="1">
        <v>2</v>
      </c>
      <c r="F1295" s="1">
        <v>0</v>
      </c>
      <c r="G1295" t="s">
        <v>16</v>
      </c>
      <c r="H1295" t="s">
        <v>17</v>
      </c>
      <c r="I1295">
        <v>1609052</v>
      </c>
      <c r="K1295">
        <v>531413142</v>
      </c>
      <c r="L1295" t="s">
        <v>4640</v>
      </c>
      <c r="M1295" t="s">
        <v>4639</v>
      </c>
      <c r="N1295" t="s">
        <v>4641</v>
      </c>
      <c r="O1295" t="s">
        <v>4642</v>
      </c>
    </row>
    <row r="1296" spans="1:15" x14ac:dyDescent="0.25">
      <c r="A1296" t="s">
        <v>4643</v>
      </c>
      <c r="B1296" s="1">
        <v>26</v>
      </c>
      <c r="C1296" s="1">
        <v>12</v>
      </c>
      <c r="D1296" s="1" t="s">
        <v>10690</v>
      </c>
      <c r="E1296" s="1">
        <v>2</v>
      </c>
      <c r="F1296" s="1">
        <v>0</v>
      </c>
      <c r="G1296" t="s">
        <v>16</v>
      </c>
      <c r="H1296" t="s">
        <v>17</v>
      </c>
      <c r="I1296">
        <v>2612022</v>
      </c>
      <c r="K1296">
        <v>991373</v>
      </c>
      <c r="L1296" t="s">
        <v>4647</v>
      </c>
      <c r="M1296" t="s">
        <v>4643</v>
      </c>
      <c r="N1296" t="s">
        <v>4648</v>
      </c>
      <c r="O1296" t="s">
        <v>4649</v>
      </c>
    </row>
    <row r="1297" spans="1:15" x14ac:dyDescent="0.25">
      <c r="A1297" t="s">
        <v>4643</v>
      </c>
      <c r="B1297" s="1">
        <v>10</v>
      </c>
      <c r="C1297" s="1">
        <v>18</v>
      </c>
      <c r="D1297" s="1" t="s">
        <v>10697</v>
      </c>
      <c r="E1297" s="1">
        <v>2</v>
      </c>
      <c r="F1297" s="1">
        <v>0</v>
      </c>
      <c r="G1297" t="s">
        <v>16</v>
      </c>
      <c r="H1297" t="s">
        <v>17</v>
      </c>
      <c r="I1297">
        <v>1018052</v>
      </c>
      <c r="K1297">
        <v>250855506</v>
      </c>
      <c r="L1297" t="s">
        <v>4644</v>
      </c>
      <c r="M1297" t="s">
        <v>4643</v>
      </c>
      <c r="N1297" t="s">
        <v>4645</v>
      </c>
      <c r="O1297" t="s">
        <v>4646</v>
      </c>
    </row>
    <row r="1298" spans="1:15" x14ac:dyDescent="0.25">
      <c r="A1298" t="s">
        <v>4650</v>
      </c>
      <c r="B1298" s="1">
        <v>30</v>
      </c>
      <c r="C1298" s="1" t="s">
        <v>10696</v>
      </c>
      <c r="D1298" s="1" t="s">
        <v>10692</v>
      </c>
      <c r="E1298" s="1">
        <v>2</v>
      </c>
      <c r="F1298" s="1">
        <v>0</v>
      </c>
      <c r="G1298" t="s">
        <v>16</v>
      </c>
      <c r="H1298" t="s">
        <v>17</v>
      </c>
      <c r="I1298">
        <v>3003062</v>
      </c>
      <c r="K1298">
        <v>631259459</v>
      </c>
      <c r="L1298" t="s">
        <v>4651</v>
      </c>
      <c r="M1298" t="s">
        <v>4650</v>
      </c>
      <c r="N1298" t="s">
        <v>4652</v>
      </c>
      <c r="O1298" t="s">
        <v>4653</v>
      </c>
    </row>
    <row r="1299" spans="1:15" x14ac:dyDescent="0.25">
      <c r="A1299" t="s">
        <v>4654</v>
      </c>
      <c r="B1299" s="1" t="s">
        <v>10692</v>
      </c>
      <c r="C1299" s="1" t="s">
        <v>10690</v>
      </c>
      <c r="D1299" s="1" t="s">
        <v>10699</v>
      </c>
      <c r="E1299" s="1">
        <v>2</v>
      </c>
      <c r="F1299" s="1">
        <v>0</v>
      </c>
      <c r="G1299" t="s">
        <v>16</v>
      </c>
      <c r="H1299" t="s">
        <v>17</v>
      </c>
      <c r="I1299">
        <v>602092</v>
      </c>
      <c r="K1299">
        <v>950369126</v>
      </c>
      <c r="L1299" t="s">
        <v>4655</v>
      </c>
      <c r="M1299" t="s">
        <v>4654</v>
      </c>
      <c r="N1299" t="s">
        <v>4656</v>
      </c>
      <c r="O1299" t="s">
        <v>4657</v>
      </c>
    </row>
    <row r="1300" spans="1:15" x14ac:dyDescent="0.25">
      <c r="A1300" t="s">
        <v>4658</v>
      </c>
      <c r="B1300" s="1">
        <v>12</v>
      </c>
      <c r="C1300" s="1" t="s">
        <v>10698</v>
      </c>
      <c r="D1300" s="1" t="s">
        <v>10693</v>
      </c>
      <c r="E1300" s="1">
        <v>2</v>
      </c>
      <c r="F1300" s="1">
        <v>0</v>
      </c>
      <c r="G1300" t="s">
        <v>16</v>
      </c>
      <c r="H1300" t="s">
        <v>17</v>
      </c>
      <c r="I1300">
        <v>1207082</v>
      </c>
      <c r="K1300">
        <v>491892452</v>
      </c>
      <c r="L1300" t="s">
        <v>4659</v>
      </c>
      <c r="M1300" t="s">
        <v>4658</v>
      </c>
      <c r="N1300" t="s">
        <v>4660</v>
      </c>
      <c r="O1300" t="s">
        <v>4661</v>
      </c>
    </row>
    <row r="1301" spans="1:15" x14ac:dyDescent="0.25">
      <c r="A1301" t="s">
        <v>4662</v>
      </c>
      <c r="B1301" s="1" t="s">
        <v>10692</v>
      </c>
      <c r="C1301" s="1">
        <v>11</v>
      </c>
      <c r="D1301" s="1" t="s">
        <v>10694</v>
      </c>
      <c r="E1301" s="1">
        <v>0</v>
      </c>
      <c r="F1301" s="1">
        <v>1</v>
      </c>
      <c r="G1301" t="s">
        <v>32</v>
      </c>
      <c r="I1301">
        <v>611000</v>
      </c>
      <c r="K1301">
        <v>711581825</v>
      </c>
      <c r="L1301" t="s">
        <v>4663</v>
      </c>
      <c r="M1301" t="s">
        <v>4664</v>
      </c>
      <c r="N1301" t="s">
        <v>4665</v>
      </c>
      <c r="O1301" t="s">
        <v>4666</v>
      </c>
    </row>
    <row r="1302" spans="1:15" x14ac:dyDescent="0.25">
      <c r="A1302" t="s">
        <v>4664</v>
      </c>
      <c r="B1302" s="1" t="s">
        <v>10692</v>
      </c>
      <c r="C1302" s="1">
        <v>11</v>
      </c>
      <c r="D1302" s="1" t="s">
        <v>10695</v>
      </c>
      <c r="E1302" s="1">
        <v>1</v>
      </c>
      <c r="F1302" s="1">
        <v>0</v>
      </c>
      <c r="G1302" t="s">
        <v>16</v>
      </c>
      <c r="H1302" t="s">
        <v>46</v>
      </c>
      <c r="I1302">
        <v>611011</v>
      </c>
      <c r="K1302">
        <v>711582380</v>
      </c>
      <c r="L1302" t="s">
        <v>4667</v>
      </c>
      <c r="M1302" t="s">
        <v>4664</v>
      </c>
      <c r="N1302" t="s">
        <v>4665</v>
      </c>
      <c r="O1302" t="s">
        <v>4666</v>
      </c>
    </row>
    <row r="1303" spans="1:15" x14ac:dyDescent="0.25">
      <c r="A1303" t="s">
        <v>4664</v>
      </c>
      <c r="B1303" s="1" t="s">
        <v>10692</v>
      </c>
      <c r="C1303" s="1">
        <v>11</v>
      </c>
      <c r="D1303" s="1" t="s">
        <v>10697</v>
      </c>
      <c r="E1303" s="1">
        <v>2</v>
      </c>
      <c r="F1303" s="1">
        <v>0</v>
      </c>
      <c r="G1303" t="s">
        <v>16</v>
      </c>
      <c r="H1303" t="s">
        <v>17</v>
      </c>
      <c r="I1303">
        <v>611052</v>
      </c>
      <c r="K1303">
        <v>711582440</v>
      </c>
      <c r="L1303" t="s">
        <v>4668</v>
      </c>
      <c r="M1303" t="s">
        <v>4664</v>
      </c>
      <c r="N1303" t="s">
        <v>4665</v>
      </c>
      <c r="O1303" t="s">
        <v>4669</v>
      </c>
    </row>
    <row r="1304" spans="1:15" x14ac:dyDescent="0.25">
      <c r="A1304" t="s">
        <v>4670</v>
      </c>
      <c r="B1304" s="1">
        <v>28</v>
      </c>
      <c r="C1304" s="1">
        <v>15</v>
      </c>
      <c r="D1304" s="1" t="s">
        <v>10691</v>
      </c>
      <c r="E1304" s="1">
        <v>2</v>
      </c>
      <c r="F1304" s="1">
        <v>0</v>
      </c>
      <c r="G1304" t="s">
        <v>16</v>
      </c>
      <c r="H1304" t="s">
        <v>17</v>
      </c>
      <c r="I1304">
        <v>2815042</v>
      </c>
      <c r="K1304">
        <v>538283</v>
      </c>
      <c r="L1304" t="s">
        <v>4671</v>
      </c>
      <c r="M1304" t="s">
        <v>4670</v>
      </c>
      <c r="N1304" t="s">
        <v>4672</v>
      </c>
      <c r="O1304" t="s">
        <v>4673</v>
      </c>
    </row>
    <row r="1305" spans="1:15" x14ac:dyDescent="0.25">
      <c r="A1305" t="s">
        <v>4674</v>
      </c>
      <c r="B1305" s="1">
        <v>12</v>
      </c>
      <c r="C1305" s="1" t="s">
        <v>10697</v>
      </c>
      <c r="D1305" s="1" t="s">
        <v>10692</v>
      </c>
      <c r="E1305" s="1">
        <v>2</v>
      </c>
      <c r="F1305" s="1">
        <v>0</v>
      </c>
      <c r="G1305" t="s">
        <v>16</v>
      </c>
      <c r="H1305" t="s">
        <v>17</v>
      </c>
      <c r="I1305">
        <v>1205062</v>
      </c>
      <c r="K1305">
        <v>491892469</v>
      </c>
      <c r="L1305" t="s">
        <v>4675</v>
      </c>
      <c r="M1305" t="s">
        <v>4674</v>
      </c>
      <c r="N1305" t="s">
        <v>4676</v>
      </c>
      <c r="O1305" t="s">
        <v>4677</v>
      </c>
    </row>
    <row r="1306" spans="1:15" x14ac:dyDescent="0.25">
      <c r="A1306" t="s">
        <v>4678</v>
      </c>
      <c r="B1306" s="1" t="s">
        <v>10693</v>
      </c>
      <c r="C1306" s="1">
        <v>10</v>
      </c>
      <c r="D1306" s="1" t="s">
        <v>10690</v>
      </c>
      <c r="E1306" s="1" t="s">
        <v>219</v>
      </c>
      <c r="F1306" s="1">
        <v>8</v>
      </c>
      <c r="G1306" t="s">
        <v>220</v>
      </c>
      <c r="I1306" t="s">
        <v>4679</v>
      </c>
      <c r="J1306">
        <v>242</v>
      </c>
      <c r="K1306">
        <v>978009950</v>
      </c>
      <c r="L1306" t="s">
        <v>4680</v>
      </c>
      <c r="M1306" t="s">
        <v>4681</v>
      </c>
      <c r="N1306" t="s">
        <v>4682</v>
      </c>
      <c r="O1306" t="s">
        <v>4683</v>
      </c>
    </row>
    <row r="1307" spans="1:15" x14ac:dyDescent="0.25">
      <c r="A1307" t="s">
        <v>4684</v>
      </c>
      <c r="B1307" s="1">
        <v>14</v>
      </c>
      <c r="C1307" s="1">
        <v>15</v>
      </c>
      <c r="D1307" s="1" t="s">
        <v>10698</v>
      </c>
      <c r="E1307" s="1">
        <v>2</v>
      </c>
      <c r="F1307" s="1">
        <v>0</v>
      </c>
      <c r="G1307" t="s">
        <v>16</v>
      </c>
      <c r="H1307" t="s">
        <v>17</v>
      </c>
      <c r="I1307">
        <v>1415072</v>
      </c>
      <c r="K1307">
        <v>550668172</v>
      </c>
      <c r="L1307" t="s">
        <v>4685</v>
      </c>
      <c r="M1307" t="s">
        <v>4684</v>
      </c>
      <c r="N1307" t="str">
        <f>"07-437"</f>
        <v>07-437</v>
      </c>
      <c r="O1307" t="s">
        <v>4686</v>
      </c>
    </row>
    <row r="1308" spans="1:15" x14ac:dyDescent="0.25">
      <c r="A1308" t="s">
        <v>4687</v>
      </c>
      <c r="B1308" s="1" t="s">
        <v>10691</v>
      </c>
      <c r="C1308" s="1">
        <v>15</v>
      </c>
      <c r="D1308" s="1" t="s">
        <v>10692</v>
      </c>
      <c r="E1308" s="1">
        <v>2</v>
      </c>
      <c r="F1308" s="1">
        <v>0</v>
      </c>
      <c r="G1308" t="s">
        <v>16</v>
      </c>
      <c r="H1308" t="s">
        <v>17</v>
      </c>
      <c r="I1308">
        <v>415062</v>
      </c>
      <c r="K1308">
        <v>871118738</v>
      </c>
      <c r="L1308" t="s">
        <v>4688</v>
      </c>
      <c r="M1308" t="s">
        <v>4687</v>
      </c>
      <c r="N1308" t="s">
        <v>4689</v>
      </c>
      <c r="O1308" t="s">
        <v>4690</v>
      </c>
    </row>
    <row r="1309" spans="1:15" x14ac:dyDescent="0.25">
      <c r="A1309" t="s">
        <v>4691</v>
      </c>
      <c r="B1309" s="1">
        <v>10</v>
      </c>
      <c r="C1309" s="1" t="s">
        <v>10697</v>
      </c>
      <c r="D1309" s="1" t="s">
        <v>10693</v>
      </c>
      <c r="E1309" s="1">
        <v>2</v>
      </c>
      <c r="F1309" s="1">
        <v>0</v>
      </c>
      <c r="G1309" t="s">
        <v>16</v>
      </c>
      <c r="H1309" t="s">
        <v>17</v>
      </c>
      <c r="I1309">
        <v>1005082</v>
      </c>
      <c r="K1309">
        <v>750148325</v>
      </c>
      <c r="M1309" t="s">
        <v>4691</v>
      </c>
      <c r="N1309" t="s">
        <v>4692</v>
      </c>
      <c r="O1309" t="s">
        <v>4693</v>
      </c>
    </row>
    <row r="1310" spans="1:15" x14ac:dyDescent="0.25">
      <c r="A1310" t="s">
        <v>4694</v>
      </c>
      <c r="B1310" s="1">
        <v>14</v>
      </c>
      <c r="C1310" s="1">
        <v>65</v>
      </c>
      <c r="D1310" s="1" t="s">
        <v>10694</v>
      </c>
      <c r="E1310" s="1">
        <v>0</v>
      </c>
      <c r="F1310" s="1">
        <v>2</v>
      </c>
      <c r="G1310" t="s">
        <v>264</v>
      </c>
      <c r="I1310">
        <v>1465000</v>
      </c>
      <c r="K1310">
        <v>15259640</v>
      </c>
      <c r="L1310" t="s">
        <v>4695</v>
      </c>
      <c r="M1310" t="s">
        <v>4696</v>
      </c>
      <c r="N1310" t="s">
        <v>4697</v>
      </c>
      <c r="O1310" t="s">
        <v>4698</v>
      </c>
    </row>
    <row r="1311" spans="1:15" x14ac:dyDescent="0.25">
      <c r="A1311" t="s">
        <v>4699</v>
      </c>
      <c r="B1311" s="1">
        <v>14</v>
      </c>
      <c r="C1311" s="1" t="s">
        <v>10696</v>
      </c>
      <c r="D1311" s="1" t="s">
        <v>10698</v>
      </c>
      <c r="E1311" s="1">
        <v>2</v>
      </c>
      <c r="F1311" s="1">
        <v>0</v>
      </c>
      <c r="G1311" t="s">
        <v>16</v>
      </c>
      <c r="H1311" t="s">
        <v>17</v>
      </c>
      <c r="I1311">
        <v>1403072</v>
      </c>
      <c r="K1311">
        <v>711582291</v>
      </c>
      <c r="L1311" t="s">
        <v>4700</v>
      </c>
      <c r="M1311" t="s">
        <v>4699</v>
      </c>
      <c r="N1311" t="str">
        <f>"08-480"</f>
        <v>08-480</v>
      </c>
      <c r="O1311" t="s">
        <v>4701</v>
      </c>
    </row>
    <row r="1312" spans="1:15" x14ac:dyDescent="0.25">
      <c r="A1312" t="s">
        <v>4702</v>
      </c>
      <c r="B1312" s="1">
        <v>14</v>
      </c>
      <c r="C1312" s="1" t="s">
        <v>10698</v>
      </c>
      <c r="D1312" s="1" t="s">
        <v>10692</v>
      </c>
      <c r="E1312" s="1">
        <v>2</v>
      </c>
      <c r="F1312" s="1">
        <v>0</v>
      </c>
      <c r="G1312" t="s">
        <v>16</v>
      </c>
      <c r="H1312" t="s">
        <v>17</v>
      </c>
      <c r="I1312">
        <v>1407062</v>
      </c>
      <c r="K1312">
        <v>670223830</v>
      </c>
      <c r="L1312" t="s">
        <v>4703</v>
      </c>
      <c r="M1312" t="s">
        <v>4702</v>
      </c>
      <c r="N1312" t="s">
        <v>4704</v>
      </c>
      <c r="O1312" t="s">
        <v>4705</v>
      </c>
    </row>
    <row r="1313" spans="1:15" x14ac:dyDescent="0.25">
      <c r="A1313" t="s">
        <v>4706</v>
      </c>
      <c r="B1313" s="1">
        <v>18</v>
      </c>
      <c r="C1313" s="1" t="s">
        <v>10692</v>
      </c>
      <c r="D1313" s="1" t="s">
        <v>10696</v>
      </c>
      <c r="E1313" s="1">
        <v>2</v>
      </c>
      <c r="F1313" s="1">
        <v>0</v>
      </c>
      <c r="G1313" t="s">
        <v>16</v>
      </c>
      <c r="H1313" t="s">
        <v>17</v>
      </c>
      <c r="I1313">
        <v>1806032</v>
      </c>
      <c r="K1313">
        <v>830409695</v>
      </c>
      <c r="L1313" t="s">
        <v>4707</v>
      </c>
      <c r="M1313" t="s">
        <v>4706</v>
      </c>
      <c r="N1313" t="s">
        <v>4708</v>
      </c>
      <c r="O1313" t="s">
        <v>4709</v>
      </c>
    </row>
    <row r="1314" spans="1:15" x14ac:dyDescent="0.25">
      <c r="A1314" t="s">
        <v>4710</v>
      </c>
      <c r="B1314" s="1">
        <v>14</v>
      </c>
      <c r="C1314" s="1">
        <v>11</v>
      </c>
      <c r="D1314" s="1" t="s">
        <v>10694</v>
      </c>
      <c r="E1314" s="1">
        <v>0</v>
      </c>
      <c r="F1314" s="1">
        <v>1</v>
      </c>
      <c r="G1314" t="s">
        <v>32</v>
      </c>
      <c r="I1314">
        <v>1411000</v>
      </c>
      <c r="K1314">
        <v>550668841</v>
      </c>
      <c r="L1314" t="s">
        <v>4711</v>
      </c>
      <c r="M1314" t="s">
        <v>4712</v>
      </c>
      <c r="N1314" t="str">
        <f>"06-200"</f>
        <v>06-200</v>
      </c>
      <c r="O1314" t="s">
        <v>333</v>
      </c>
    </row>
    <row r="1315" spans="1:15" x14ac:dyDescent="0.25">
      <c r="A1315" t="s">
        <v>4713</v>
      </c>
      <c r="B1315" s="1">
        <v>10</v>
      </c>
      <c r="C1315" s="1">
        <v>15</v>
      </c>
      <c r="D1315" s="1" t="s">
        <v>10692</v>
      </c>
      <c r="E1315" s="1">
        <v>2</v>
      </c>
      <c r="F1315" s="1">
        <v>0</v>
      </c>
      <c r="G1315" t="s">
        <v>16</v>
      </c>
      <c r="H1315" t="s">
        <v>17</v>
      </c>
      <c r="I1315">
        <v>1015062</v>
      </c>
      <c r="K1315">
        <v>750148331</v>
      </c>
      <c r="L1315" t="s">
        <v>4714</v>
      </c>
      <c r="M1315" t="s">
        <v>4713</v>
      </c>
      <c r="N1315" t="s">
        <v>4715</v>
      </c>
      <c r="O1315" t="s">
        <v>4716</v>
      </c>
    </row>
    <row r="1316" spans="1:15" x14ac:dyDescent="0.25">
      <c r="A1316" t="s">
        <v>4717</v>
      </c>
      <c r="B1316" s="1">
        <v>14</v>
      </c>
      <c r="C1316" s="1">
        <v>11</v>
      </c>
      <c r="D1316" s="1" t="s">
        <v>10695</v>
      </c>
      <c r="E1316" s="1">
        <v>1</v>
      </c>
      <c r="F1316" s="1">
        <v>0</v>
      </c>
      <c r="G1316" t="s">
        <v>16</v>
      </c>
      <c r="H1316" t="s">
        <v>46</v>
      </c>
      <c r="I1316">
        <v>1411011</v>
      </c>
      <c r="K1316">
        <v>550668309</v>
      </c>
      <c r="L1316" t="s">
        <v>4718</v>
      </c>
      <c r="M1316" t="s">
        <v>4717</v>
      </c>
      <c r="N1316" t="str">
        <f>"06-200"</f>
        <v>06-200</v>
      </c>
      <c r="O1316" t="s">
        <v>4719</v>
      </c>
    </row>
    <row r="1317" spans="1:15" x14ac:dyDescent="0.25">
      <c r="A1317" t="s">
        <v>4720</v>
      </c>
      <c r="B1317" s="1">
        <v>12</v>
      </c>
      <c r="C1317" s="1">
        <v>15</v>
      </c>
      <c r="D1317" s="1" t="s">
        <v>10692</v>
      </c>
      <c r="E1317" s="1">
        <v>3</v>
      </c>
      <c r="F1317" s="1">
        <v>0</v>
      </c>
      <c r="G1317" t="s">
        <v>16</v>
      </c>
      <c r="H1317" t="s">
        <v>50</v>
      </c>
      <c r="I1317">
        <v>1215063</v>
      </c>
      <c r="K1317">
        <v>72181959</v>
      </c>
      <c r="L1317" t="s">
        <v>4721</v>
      </c>
      <c r="M1317" t="s">
        <v>4720</v>
      </c>
      <c r="N1317" t="s">
        <v>4722</v>
      </c>
      <c r="O1317" t="s">
        <v>4723</v>
      </c>
    </row>
    <row r="1318" spans="1:15" x14ac:dyDescent="0.25">
      <c r="A1318" t="s">
        <v>4724</v>
      </c>
      <c r="B1318" s="1">
        <v>30</v>
      </c>
      <c r="C1318" s="1">
        <v>27</v>
      </c>
      <c r="D1318" s="1" t="s">
        <v>10697</v>
      </c>
      <c r="E1318" s="1">
        <v>2</v>
      </c>
      <c r="F1318" s="1">
        <v>0</v>
      </c>
      <c r="G1318" t="s">
        <v>16</v>
      </c>
      <c r="H1318" t="s">
        <v>17</v>
      </c>
      <c r="I1318">
        <v>3027052</v>
      </c>
      <c r="K1318">
        <v>311019504</v>
      </c>
      <c r="L1318" t="s">
        <v>4725</v>
      </c>
      <c r="M1318" t="s">
        <v>4724</v>
      </c>
      <c r="N1318" t="s">
        <v>4726</v>
      </c>
      <c r="O1318" t="s">
        <v>4727</v>
      </c>
    </row>
    <row r="1319" spans="1:15" x14ac:dyDescent="0.25">
      <c r="A1319" t="s">
        <v>4728</v>
      </c>
      <c r="B1319" s="1">
        <v>22</v>
      </c>
      <c r="C1319" s="1" t="s">
        <v>10699</v>
      </c>
      <c r="D1319" s="1" t="s">
        <v>10695</v>
      </c>
      <c r="E1319" s="1">
        <v>1</v>
      </c>
      <c r="F1319" s="1">
        <v>0</v>
      </c>
      <c r="G1319" t="s">
        <v>16</v>
      </c>
      <c r="H1319" t="s">
        <v>46</v>
      </c>
      <c r="I1319">
        <v>2209011</v>
      </c>
      <c r="K1319">
        <v>170747827</v>
      </c>
      <c r="L1319" t="s">
        <v>4729</v>
      </c>
      <c r="M1319" t="s">
        <v>4728</v>
      </c>
      <c r="N1319" t="s">
        <v>4730</v>
      </c>
      <c r="O1319" t="s">
        <v>4731</v>
      </c>
    </row>
    <row r="1320" spans="1:15" x14ac:dyDescent="0.25">
      <c r="A1320" t="s">
        <v>4728</v>
      </c>
      <c r="B1320" s="1">
        <v>22</v>
      </c>
      <c r="C1320" s="1" t="s">
        <v>10699</v>
      </c>
      <c r="D1320" s="1" t="s">
        <v>10691</v>
      </c>
      <c r="E1320" s="1">
        <v>2</v>
      </c>
      <c r="F1320" s="1">
        <v>0</v>
      </c>
      <c r="G1320" t="s">
        <v>16</v>
      </c>
      <c r="H1320" t="s">
        <v>17</v>
      </c>
      <c r="I1320">
        <v>2209042</v>
      </c>
      <c r="K1320">
        <v>170747856</v>
      </c>
      <c r="L1320" t="s">
        <v>4732</v>
      </c>
      <c r="M1320" t="s">
        <v>4728</v>
      </c>
      <c r="N1320" t="s">
        <v>4730</v>
      </c>
      <c r="O1320" t="s">
        <v>4733</v>
      </c>
    </row>
    <row r="1321" spans="1:15" x14ac:dyDescent="0.25">
      <c r="A1321" t="s">
        <v>4734</v>
      </c>
      <c r="B1321" s="1">
        <v>22</v>
      </c>
      <c r="C1321" s="1" t="s">
        <v>10699</v>
      </c>
      <c r="D1321" s="1" t="s">
        <v>10694</v>
      </c>
      <c r="E1321" s="1">
        <v>0</v>
      </c>
      <c r="F1321" s="1">
        <v>1</v>
      </c>
      <c r="G1321" t="s">
        <v>32</v>
      </c>
      <c r="I1321">
        <v>2209000</v>
      </c>
      <c r="K1321">
        <v>192644731</v>
      </c>
      <c r="L1321" t="s">
        <v>4735</v>
      </c>
      <c r="M1321" t="s">
        <v>4728</v>
      </c>
      <c r="N1321" t="s">
        <v>4730</v>
      </c>
      <c r="O1321" t="s">
        <v>4736</v>
      </c>
    </row>
    <row r="1322" spans="1:15" x14ac:dyDescent="0.25">
      <c r="A1322" t="s">
        <v>4737</v>
      </c>
      <c r="B1322" s="1" t="s">
        <v>10690</v>
      </c>
      <c r="C1322" s="1">
        <v>18</v>
      </c>
      <c r="D1322" s="1" t="s">
        <v>10690</v>
      </c>
      <c r="E1322" s="1">
        <v>2</v>
      </c>
      <c r="F1322" s="1">
        <v>0</v>
      </c>
      <c r="G1322" t="s">
        <v>16</v>
      </c>
      <c r="H1322" t="s">
        <v>17</v>
      </c>
      <c r="I1322">
        <v>218022</v>
      </c>
      <c r="K1322">
        <v>931935023</v>
      </c>
      <c r="L1322" t="s">
        <v>4738</v>
      </c>
      <c r="M1322" t="s">
        <v>4737</v>
      </c>
      <c r="N1322" t="s">
        <v>4739</v>
      </c>
      <c r="O1322" t="s">
        <v>4506</v>
      </c>
    </row>
    <row r="1323" spans="1:15" x14ac:dyDescent="0.25">
      <c r="A1323" t="s">
        <v>4740</v>
      </c>
      <c r="B1323" s="1">
        <v>32</v>
      </c>
      <c r="C1323" s="1">
        <v>13</v>
      </c>
      <c r="D1323" s="1" t="s">
        <v>10691</v>
      </c>
      <c r="E1323" s="1">
        <v>2</v>
      </c>
      <c r="F1323" s="1">
        <v>0</v>
      </c>
      <c r="G1323" t="s">
        <v>16</v>
      </c>
      <c r="H1323" t="s">
        <v>17</v>
      </c>
      <c r="I1323">
        <v>3213042</v>
      </c>
      <c r="K1323">
        <v>330920920</v>
      </c>
      <c r="L1323" t="s">
        <v>4741</v>
      </c>
      <c r="M1323" t="s">
        <v>4740</v>
      </c>
      <c r="N1323" t="s">
        <v>4742</v>
      </c>
      <c r="O1323" t="s">
        <v>4743</v>
      </c>
    </row>
    <row r="1324" spans="1:15" x14ac:dyDescent="0.25">
      <c r="A1324" t="s">
        <v>4744</v>
      </c>
      <c r="B1324" s="1">
        <v>14</v>
      </c>
      <c r="C1324" s="1">
        <v>19</v>
      </c>
      <c r="D1324" s="1" t="s">
        <v>10693</v>
      </c>
      <c r="E1324" s="1">
        <v>2</v>
      </c>
      <c r="F1324" s="1">
        <v>0</v>
      </c>
      <c r="G1324" t="s">
        <v>16</v>
      </c>
      <c r="H1324" t="s">
        <v>17</v>
      </c>
      <c r="I1324">
        <v>1419082</v>
      </c>
      <c r="K1324">
        <v>611015750</v>
      </c>
      <c r="M1324" t="s">
        <v>4744</v>
      </c>
      <c r="N1324" t="str">
        <f>"09-460"</f>
        <v>09-460</v>
      </c>
      <c r="O1324" t="s">
        <v>4745</v>
      </c>
    </row>
    <row r="1325" spans="1:15" x14ac:dyDescent="0.25">
      <c r="A1325" t="s">
        <v>4746</v>
      </c>
      <c r="B1325" s="1">
        <v>28</v>
      </c>
      <c r="C1325" s="1">
        <v>15</v>
      </c>
      <c r="D1325" s="1" t="s">
        <v>10697</v>
      </c>
      <c r="E1325" s="1">
        <v>2</v>
      </c>
      <c r="F1325" s="1">
        <v>0</v>
      </c>
      <c r="G1325" t="s">
        <v>16</v>
      </c>
      <c r="H1325" t="s">
        <v>17</v>
      </c>
      <c r="I1325">
        <v>2815052</v>
      </c>
      <c r="K1325">
        <v>510743249</v>
      </c>
      <c r="L1325" t="s">
        <v>4747</v>
      </c>
      <c r="M1325" t="s">
        <v>4746</v>
      </c>
      <c r="N1325" t="s">
        <v>4748</v>
      </c>
      <c r="O1325" t="s">
        <v>4749</v>
      </c>
    </row>
    <row r="1326" spans="1:15" x14ac:dyDescent="0.25">
      <c r="A1326" t="s">
        <v>4750</v>
      </c>
      <c r="B1326" s="1">
        <v>14</v>
      </c>
      <c r="C1326" s="1">
        <v>16</v>
      </c>
      <c r="D1326" s="1" t="s">
        <v>10697</v>
      </c>
      <c r="E1326" s="1">
        <v>2</v>
      </c>
      <c r="F1326" s="1">
        <v>0</v>
      </c>
      <c r="G1326" t="s">
        <v>16</v>
      </c>
      <c r="H1326" t="s">
        <v>17</v>
      </c>
      <c r="I1326">
        <v>1416052</v>
      </c>
      <c r="K1326">
        <v>550667920</v>
      </c>
      <c r="L1326" t="s">
        <v>4751</v>
      </c>
      <c r="M1326" t="s">
        <v>4750</v>
      </c>
      <c r="N1326" t="str">
        <f>"07-320"</f>
        <v>07-320</v>
      </c>
      <c r="O1326" t="s">
        <v>4752</v>
      </c>
    </row>
    <row r="1327" spans="1:15" x14ac:dyDescent="0.25">
      <c r="A1327" t="s">
        <v>4753</v>
      </c>
      <c r="B1327" s="1">
        <v>26</v>
      </c>
      <c r="C1327" s="1" t="s">
        <v>10690</v>
      </c>
      <c r="D1327" s="1" t="s">
        <v>10696</v>
      </c>
      <c r="E1327" s="1">
        <v>3</v>
      </c>
      <c r="F1327" s="1">
        <v>0</v>
      </c>
      <c r="G1327" t="s">
        <v>16</v>
      </c>
      <c r="H1327" t="s">
        <v>50</v>
      </c>
      <c r="I1327">
        <v>2602033</v>
      </c>
      <c r="K1327">
        <v>291009811</v>
      </c>
      <c r="L1327" t="s">
        <v>4754</v>
      </c>
      <c r="M1327" t="s">
        <v>4753</v>
      </c>
      <c r="N1327" t="s">
        <v>4755</v>
      </c>
      <c r="O1327" t="s">
        <v>4756</v>
      </c>
    </row>
    <row r="1328" spans="1:15" x14ac:dyDescent="0.25">
      <c r="A1328" t="s">
        <v>4757</v>
      </c>
      <c r="B1328" s="1" t="s">
        <v>10693</v>
      </c>
      <c r="C1328" s="1">
        <v>10</v>
      </c>
      <c r="D1328" s="1" t="s">
        <v>10697</v>
      </c>
      <c r="E1328" s="1">
        <v>3</v>
      </c>
      <c r="F1328" s="1">
        <v>0</v>
      </c>
      <c r="G1328" t="s">
        <v>16</v>
      </c>
      <c r="H1328" t="s">
        <v>50</v>
      </c>
      <c r="I1328">
        <v>810053</v>
      </c>
      <c r="K1328">
        <v>528770</v>
      </c>
      <c r="M1328" t="s">
        <v>4757</v>
      </c>
      <c r="N1328" t="s">
        <v>4758</v>
      </c>
      <c r="O1328" t="s">
        <v>4759</v>
      </c>
    </row>
    <row r="1329" spans="1:15" x14ac:dyDescent="0.25">
      <c r="A1329" t="s">
        <v>4760</v>
      </c>
      <c r="B1329" s="1">
        <v>12</v>
      </c>
      <c r="C1329" s="1" t="s">
        <v>10694</v>
      </c>
      <c r="D1329" s="1" t="s">
        <v>10694</v>
      </c>
      <c r="E1329" s="1">
        <v>0</v>
      </c>
      <c r="F1329" s="1">
        <v>0</v>
      </c>
      <c r="G1329" t="s">
        <v>1575</v>
      </c>
      <c r="I1329">
        <v>1200000</v>
      </c>
      <c r="K1329">
        <v>351554287</v>
      </c>
      <c r="L1329" t="s">
        <v>4761</v>
      </c>
      <c r="M1329" t="s">
        <v>3664</v>
      </c>
      <c r="N1329" t="s">
        <v>4762</v>
      </c>
      <c r="O1329" t="s">
        <v>4763</v>
      </c>
    </row>
    <row r="1330" spans="1:15" x14ac:dyDescent="0.25">
      <c r="A1330" t="s">
        <v>4764</v>
      </c>
      <c r="B1330" s="1">
        <v>20</v>
      </c>
      <c r="C1330" s="1" t="s">
        <v>10692</v>
      </c>
      <c r="D1330" s="1" t="s">
        <v>10691</v>
      </c>
      <c r="E1330" s="1">
        <v>2</v>
      </c>
      <c r="F1330" s="1">
        <v>0</v>
      </c>
      <c r="G1330" t="s">
        <v>16</v>
      </c>
      <c r="H1330" t="s">
        <v>17</v>
      </c>
      <c r="I1330">
        <v>2006042</v>
      </c>
      <c r="K1330">
        <v>450669878</v>
      </c>
      <c r="L1330" t="s">
        <v>4765</v>
      </c>
      <c r="M1330" t="s">
        <v>4764</v>
      </c>
      <c r="N1330" t="s">
        <v>4766</v>
      </c>
      <c r="O1330" t="s">
        <v>4767</v>
      </c>
    </row>
    <row r="1331" spans="1:15" x14ac:dyDescent="0.25">
      <c r="A1331" t="s">
        <v>4768</v>
      </c>
      <c r="B1331" s="1">
        <v>32</v>
      </c>
      <c r="C1331" s="1" t="s">
        <v>10699</v>
      </c>
      <c r="D1331" s="1" t="s">
        <v>10691</v>
      </c>
      <c r="E1331" s="1">
        <v>2</v>
      </c>
      <c r="F1331" s="1">
        <v>0</v>
      </c>
      <c r="G1331" t="s">
        <v>16</v>
      </c>
      <c r="H1331" t="s">
        <v>17</v>
      </c>
      <c r="I1331">
        <v>3209042</v>
      </c>
      <c r="K1331">
        <v>330920570</v>
      </c>
      <c r="L1331" t="s">
        <v>4769</v>
      </c>
      <c r="M1331" t="s">
        <v>4768</v>
      </c>
      <c r="N1331" t="s">
        <v>4770</v>
      </c>
      <c r="O1331" t="s">
        <v>4771</v>
      </c>
    </row>
    <row r="1332" spans="1:15" x14ac:dyDescent="0.25">
      <c r="A1332" t="s">
        <v>4772</v>
      </c>
      <c r="B1332" s="1" t="s">
        <v>10690</v>
      </c>
      <c r="C1332" s="1">
        <v>19</v>
      </c>
      <c r="D1332" s="1" t="s">
        <v>10697</v>
      </c>
      <c r="E1332" s="1">
        <v>2</v>
      </c>
      <c r="F1332" s="1">
        <v>0</v>
      </c>
      <c r="G1332" t="s">
        <v>16</v>
      </c>
      <c r="H1332" t="s">
        <v>17</v>
      </c>
      <c r="I1332">
        <v>219052</v>
      </c>
      <c r="K1332">
        <v>890718366</v>
      </c>
      <c r="L1332" t="s">
        <v>4773</v>
      </c>
      <c r="M1332" t="s">
        <v>4772</v>
      </c>
      <c r="N1332" t="s">
        <v>4774</v>
      </c>
      <c r="O1332" t="s">
        <v>4775</v>
      </c>
    </row>
    <row r="1333" spans="1:15" x14ac:dyDescent="0.25">
      <c r="A1333" t="s">
        <v>4776</v>
      </c>
      <c r="B1333" s="1" t="s">
        <v>10690</v>
      </c>
      <c r="C1333" s="1" t="s">
        <v>10698</v>
      </c>
      <c r="D1333" s="1" t="s">
        <v>10691</v>
      </c>
      <c r="E1333" s="1">
        <v>2</v>
      </c>
      <c r="F1333" s="1">
        <v>0</v>
      </c>
      <c r="G1333" t="s">
        <v>16</v>
      </c>
      <c r="H1333" t="s">
        <v>17</v>
      </c>
      <c r="I1333">
        <v>207042</v>
      </c>
      <c r="K1333">
        <v>230821345</v>
      </c>
      <c r="L1333" t="s">
        <v>4777</v>
      </c>
      <c r="M1333" t="s">
        <v>4776</v>
      </c>
      <c r="N1333" t="s">
        <v>4778</v>
      </c>
      <c r="O1333" t="s">
        <v>4779</v>
      </c>
    </row>
    <row r="1334" spans="1:15" x14ac:dyDescent="0.25">
      <c r="A1334" t="s">
        <v>4780</v>
      </c>
      <c r="B1334" s="1">
        <v>30</v>
      </c>
      <c r="C1334" s="1" t="s">
        <v>10695</v>
      </c>
      <c r="D1334" s="1" t="s">
        <v>10691</v>
      </c>
      <c r="E1334" s="1">
        <v>3</v>
      </c>
      <c r="F1334" s="1">
        <v>0</v>
      </c>
      <c r="G1334" t="s">
        <v>16</v>
      </c>
      <c r="H1334" t="s">
        <v>50</v>
      </c>
      <c r="I1334">
        <v>3001043</v>
      </c>
      <c r="K1334">
        <v>570791030</v>
      </c>
      <c r="L1334" t="s">
        <v>4781</v>
      </c>
      <c r="M1334" t="s">
        <v>4780</v>
      </c>
      <c r="N1334" t="s">
        <v>4782</v>
      </c>
      <c r="O1334" t="s">
        <v>4783</v>
      </c>
    </row>
    <row r="1335" spans="1:15" x14ac:dyDescent="0.25">
      <c r="A1335" t="s">
        <v>4784</v>
      </c>
      <c r="B1335" s="1">
        <v>32</v>
      </c>
      <c r="C1335" s="1">
        <v>14</v>
      </c>
      <c r="D1335" s="1" t="s">
        <v>10693</v>
      </c>
      <c r="E1335" s="1">
        <v>2</v>
      </c>
      <c r="F1335" s="1">
        <v>0</v>
      </c>
      <c r="G1335" t="s">
        <v>16</v>
      </c>
      <c r="H1335" t="s">
        <v>17</v>
      </c>
      <c r="I1335">
        <v>3214082</v>
      </c>
      <c r="K1335">
        <v>811685600</v>
      </c>
      <c r="M1335" t="s">
        <v>4784</v>
      </c>
      <c r="N1335" t="s">
        <v>4785</v>
      </c>
      <c r="O1335" t="s">
        <v>4786</v>
      </c>
    </row>
    <row r="1336" spans="1:15" x14ac:dyDescent="0.25">
      <c r="A1336" t="s">
        <v>4787</v>
      </c>
      <c r="B1336" s="1">
        <v>14</v>
      </c>
      <c r="C1336" s="1">
        <v>34</v>
      </c>
      <c r="D1336" s="1" t="s">
        <v>10690</v>
      </c>
      <c r="E1336" s="1">
        <v>1</v>
      </c>
      <c r="F1336" s="1">
        <v>0</v>
      </c>
      <c r="G1336" t="s">
        <v>16</v>
      </c>
      <c r="H1336" t="s">
        <v>46</v>
      </c>
      <c r="I1336">
        <v>1434021</v>
      </c>
      <c r="K1336">
        <v>13269670</v>
      </c>
      <c r="L1336" t="s">
        <v>4788</v>
      </c>
      <c r="M1336" t="s">
        <v>4787</v>
      </c>
      <c r="N1336" t="str">
        <f>"05-270"</f>
        <v>05-270</v>
      </c>
      <c r="O1336" t="s">
        <v>4789</v>
      </c>
    </row>
    <row r="1337" spans="1:15" x14ac:dyDescent="0.25">
      <c r="A1337" t="s">
        <v>4790</v>
      </c>
      <c r="B1337" s="1">
        <v>24</v>
      </c>
      <c r="C1337" s="1">
        <v>15</v>
      </c>
      <c r="D1337" s="1" t="s">
        <v>10693</v>
      </c>
      <c r="E1337" s="1">
        <v>2</v>
      </c>
      <c r="F1337" s="1">
        <v>0</v>
      </c>
      <c r="G1337" t="s">
        <v>16</v>
      </c>
      <c r="H1337" t="s">
        <v>17</v>
      </c>
      <c r="I1337">
        <v>2415082</v>
      </c>
      <c r="K1337">
        <v>276258701</v>
      </c>
      <c r="L1337" t="s">
        <v>4791</v>
      </c>
      <c r="M1337" t="s">
        <v>4790</v>
      </c>
      <c r="N1337" t="s">
        <v>4792</v>
      </c>
      <c r="O1337" t="s">
        <v>4793</v>
      </c>
    </row>
    <row r="1338" spans="1:15" x14ac:dyDescent="0.25">
      <c r="A1338" t="s">
        <v>4794</v>
      </c>
      <c r="B1338" s="1">
        <v>18</v>
      </c>
      <c r="C1338" s="1">
        <v>10</v>
      </c>
      <c r="D1338" s="1" t="s">
        <v>10697</v>
      </c>
      <c r="E1338" s="1">
        <v>2</v>
      </c>
      <c r="F1338" s="1">
        <v>0</v>
      </c>
      <c r="G1338" t="s">
        <v>16</v>
      </c>
      <c r="H1338" t="s">
        <v>17</v>
      </c>
      <c r="I1338">
        <v>1810052</v>
      </c>
      <c r="K1338">
        <v>690581809</v>
      </c>
      <c r="L1338" t="s">
        <v>4795</v>
      </c>
      <c r="M1338" t="s">
        <v>4794</v>
      </c>
      <c r="N1338" t="s">
        <v>4796</v>
      </c>
      <c r="O1338" t="s">
        <v>4797</v>
      </c>
    </row>
    <row r="1339" spans="1:15" x14ac:dyDescent="0.25">
      <c r="A1339" t="s">
        <v>4798</v>
      </c>
      <c r="B1339" s="1">
        <v>28</v>
      </c>
      <c r="C1339" s="1" t="s">
        <v>10691</v>
      </c>
      <c r="D1339" s="1" t="s">
        <v>10691</v>
      </c>
      <c r="E1339" s="1">
        <v>2</v>
      </c>
      <c r="F1339" s="1">
        <v>0</v>
      </c>
      <c r="G1339" t="s">
        <v>16</v>
      </c>
      <c r="H1339" t="s">
        <v>17</v>
      </c>
      <c r="I1339">
        <v>2804042</v>
      </c>
      <c r="K1339">
        <v>170748123</v>
      </c>
      <c r="L1339" t="s">
        <v>4799</v>
      </c>
      <c r="M1339" t="s">
        <v>4798</v>
      </c>
      <c r="N1339" t="s">
        <v>4800</v>
      </c>
      <c r="O1339" t="s">
        <v>4801</v>
      </c>
    </row>
    <row r="1340" spans="1:15" x14ac:dyDescent="0.25">
      <c r="A1340" t="s">
        <v>4802</v>
      </c>
      <c r="B1340" s="1" t="s">
        <v>10692</v>
      </c>
      <c r="C1340" s="1">
        <v>14</v>
      </c>
      <c r="D1340" s="1" t="s">
        <v>10698</v>
      </c>
      <c r="E1340" s="1">
        <v>2</v>
      </c>
      <c r="F1340" s="1">
        <v>0</v>
      </c>
      <c r="G1340" t="s">
        <v>16</v>
      </c>
      <c r="H1340" t="s">
        <v>17</v>
      </c>
      <c r="I1340">
        <v>614072</v>
      </c>
      <c r="K1340">
        <v>431019603</v>
      </c>
      <c r="L1340" t="s">
        <v>4803</v>
      </c>
      <c r="M1340" t="s">
        <v>4802</v>
      </c>
      <c r="N1340" t="s">
        <v>4804</v>
      </c>
      <c r="O1340" t="s">
        <v>4805</v>
      </c>
    </row>
    <row r="1341" spans="1:15" x14ac:dyDescent="0.25">
      <c r="A1341" t="s">
        <v>4806</v>
      </c>
      <c r="B1341" s="1">
        <v>10</v>
      </c>
      <c r="C1341" s="1">
        <v>12</v>
      </c>
      <c r="D1341" s="1">
        <v>10</v>
      </c>
      <c r="E1341" s="1">
        <v>2</v>
      </c>
      <c r="F1341" s="1">
        <v>0</v>
      </c>
      <c r="G1341" t="s">
        <v>16</v>
      </c>
      <c r="H1341" t="s">
        <v>17</v>
      </c>
      <c r="I1341">
        <v>1012102</v>
      </c>
      <c r="K1341">
        <v>590648103</v>
      </c>
      <c r="L1341" t="s">
        <v>4807</v>
      </c>
      <c r="M1341" t="s">
        <v>4806</v>
      </c>
      <c r="N1341" t="s">
        <v>4808</v>
      </c>
      <c r="O1341" t="s">
        <v>4809</v>
      </c>
    </row>
    <row r="1342" spans="1:15" x14ac:dyDescent="0.25">
      <c r="A1342" t="s">
        <v>4810</v>
      </c>
      <c r="B1342" s="1">
        <v>26</v>
      </c>
      <c r="C1342" s="1" t="s">
        <v>10691</v>
      </c>
      <c r="D1342" s="1" t="s">
        <v>10699</v>
      </c>
      <c r="E1342" s="1">
        <v>2</v>
      </c>
      <c r="F1342" s="1">
        <v>0</v>
      </c>
      <c r="G1342" t="s">
        <v>16</v>
      </c>
      <c r="H1342" t="s">
        <v>17</v>
      </c>
      <c r="I1342">
        <v>2604092</v>
      </c>
      <c r="K1342">
        <v>291010300</v>
      </c>
      <c r="L1342" t="s">
        <v>4811</v>
      </c>
      <c r="M1342" t="s">
        <v>4810</v>
      </c>
      <c r="N1342" t="s">
        <v>4812</v>
      </c>
      <c r="O1342" t="s">
        <v>4813</v>
      </c>
    </row>
    <row r="1343" spans="1:15" x14ac:dyDescent="0.25">
      <c r="A1343" t="s">
        <v>4814</v>
      </c>
      <c r="B1343" s="1">
        <v>32</v>
      </c>
      <c r="C1343" s="1" t="s">
        <v>10691</v>
      </c>
      <c r="D1343" s="1" t="s">
        <v>10696</v>
      </c>
      <c r="E1343" s="1">
        <v>3</v>
      </c>
      <c r="F1343" s="1">
        <v>0</v>
      </c>
      <c r="G1343" t="s">
        <v>16</v>
      </c>
      <c r="H1343" t="s">
        <v>50</v>
      </c>
      <c r="I1343">
        <v>3204033</v>
      </c>
      <c r="K1343">
        <v>811684284</v>
      </c>
      <c r="L1343" t="s">
        <v>4818</v>
      </c>
      <c r="M1343" t="s">
        <v>4814</v>
      </c>
      <c r="N1343" t="s">
        <v>4819</v>
      </c>
      <c r="O1343" t="s">
        <v>4820</v>
      </c>
    </row>
    <row r="1344" spans="1:15" x14ac:dyDescent="0.25">
      <c r="A1344" t="s">
        <v>4814</v>
      </c>
      <c r="B1344" s="1" t="s">
        <v>10693</v>
      </c>
      <c r="C1344" s="1" t="s">
        <v>10690</v>
      </c>
      <c r="D1344" s="1" t="s">
        <v>10698</v>
      </c>
      <c r="E1344" s="1">
        <v>2</v>
      </c>
      <c r="F1344" s="1">
        <v>0</v>
      </c>
      <c r="G1344" t="s">
        <v>16</v>
      </c>
      <c r="H1344" t="s">
        <v>17</v>
      </c>
      <c r="I1344">
        <v>802072</v>
      </c>
      <c r="K1344">
        <v>544740</v>
      </c>
      <c r="L1344" t="s">
        <v>4815</v>
      </c>
      <c r="M1344" t="s">
        <v>4814</v>
      </c>
      <c r="N1344" t="s">
        <v>4816</v>
      </c>
      <c r="O1344" t="s">
        <v>4817</v>
      </c>
    </row>
    <row r="1345" spans="1:15" x14ac:dyDescent="0.25">
      <c r="A1345" t="s">
        <v>4821</v>
      </c>
      <c r="B1345" s="1">
        <v>14</v>
      </c>
      <c r="C1345" s="1" t="s">
        <v>10694</v>
      </c>
      <c r="D1345" s="1" t="s">
        <v>10694</v>
      </c>
      <c r="E1345" s="1">
        <v>0</v>
      </c>
      <c r="F1345" s="1">
        <v>0</v>
      </c>
      <c r="G1345" t="s">
        <v>1575</v>
      </c>
      <c r="I1345">
        <v>1400000</v>
      </c>
      <c r="K1345">
        <v>15528910</v>
      </c>
      <c r="L1345" t="s">
        <v>4822</v>
      </c>
      <c r="M1345" t="s">
        <v>4823</v>
      </c>
      <c r="N1345" t="str">
        <f>"03-719"</f>
        <v>03-719</v>
      </c>
      <c r="O1345" t="s">
        <v>4824</v>
      </c>
    </row>
    <row r="1346" spans="1:15" x14ac:dyDescent="0.25">
      <c r="A1346" t="s">
        <v>4825</v>
      </c>
      <c r="B1346" s="1">
        <v>28</v>
      </c>
      <c r="C1346" s="1" t="s">
        <v>10692</v>
      </c>
      <c r="D1346" s="1" t="s">
        <v>10695</v>
      </c>
      <c r="E1346" s="1" t="s">
        <v>219</v>
      </c>
      <c r="F1346" s="1">
        <v>8</v>
      </c>
      <c r="G1346" t="s">
        <v>220</v>
      </c>
      <c r="I1346" t="s">
        <v>4826</v>
      </c>
      <c r="J1346">
        <v>267</v>
      </c>
      <c r="K1346">
        <v>519648044</v>
      </c>
      <c r="L1346" t="s">
        <v>4827</v>
      </c>
      <c r="M1346" t="s">
        <v>1952</v>
      </c>
      <c r="N1346" t="str">
        <f>"11-500"</f>
        <v>11-500</v>
      </c>
      <c r="O1346" t="s">
        <v>4828</v>
      </c>
    </row>
    <row r="1347" spans="1:15" x14ac:dyDescent="0.25">
      <c r="A1347" t="s">
        <v>4829</v>
      </c>
      <c r="B1347" s="1">
        <v>18</v>
      </c>
      <c r="C1347" s="1">
        <v>13</v>
      </c>
      <c r="D1347" s="1" t="s">
        <v>10692</v>
      </c>
      <c r="E1347" s="1">
        <v>2</v>
      </c>
      <c r="F1347" s="1">
        <v>0</v>
      </c>
      <c r="G1347" t="s">
        <v>16</v>
      </c>
      <c r="H1347" t="s">
        <v>17</v>
      </c>
      <c r="I1347">
        <v>1813062</v>
      </c>
      <c r="K1347">
        <v>650900370</v>
      </c>
      <c r="L1347" t="s">
        <v>4830</v>
      </c>
      <c r="M1347" t="s">
        <v>4829</v>
      </c>
      <c r="N1347" t="s">
        <v>4831</v>
      </c>
      <c r="O1347" t="s">
        <v>4832</v>
      </c>
    </row>
    <row r="1348" spans="1:15" x14ac:dyDescent="0.25">
      <c r="A1348" t="s">
        <v>4833</v>
      </c>
      <c r="B1348" s="1" t="s">
        <v>10692</v>
      </c>
      <c r="C1348" s="1">
        <v>17</v>
      </c>
      <c r="D1348" s="1" t="s">
        <v>10690</v>
      </c>
      <c r="E1348" s="1">
        <v>2</v>
      </c>
      <c r="F1348" s="1">
        <v>0</v>
      </c>
      <c r="G1348" t="s">
        <v>16</v>
      </c>
      <c r="H1348" t="s">
        <v>17</v>
      </c>
      <c r="I1348">
        <v>617022</v>
      </c>
      <c r="K1348">
        <v>431019589</v>
      </c>
      <c r="L1348" t="s">
        <v>4834</v>
      </c>
      <c r="M1348" t="s">
        <v>4833</v>
      </c>
      <c r="N1348" t="s">
        <v>4835</v>
      </c>
      <c r="O1348" t="s">
        <v>4836</v>
      </c>
    </row>
    <row r="1349" spans="1:15" x14ac:dyDescent="0.25">
      <c r="A1349" t="s">
        <v>4837</v>
      </c>
      <c r="B1349" s="1">
        <v>22</v>
      </c>
      <c r="C1349" s="1">
        <v>61</v>
      </c>
      <c r="D1349" s="1" t="s">
        <v>10695</v>
      </c>
      <c r="E1349" s="1" t="s">
        <v>219</v>
      </c>
      <c r="F1349" s="1">
        <v>8</v>
      </c>
      <c r="G1349" t="s">
        <v>220</v>
      </c>
      <c r="I1349" t="s">
        <v>4838</v>
      </c>
      <c r="J1349">
        <v>283</v>
      </c>
      <c r="K1349">
        <v>220453903</v>
      </c>
      <c r="M1349" t="s">
        <v>1900</v>
      </c>
      <c r="N1349" t="s">
        <v>4839</v>
      </c>
      <c r="O1349" t="s">
        <v>4840</v>
      </c>
    </row>
    <row r="1350" spans="1:15" x14ac:dyDescent="0.25">
      <c r="A1350" t="s">
        <v>4841</v>
      </c>
      <c r="B1350" s="1" t="s">
        <v>10690</v>
      </c>
      <c r="C1350" s="1" t="s">
        <v>10697</v>
      </c>
      <c r="D1350" s="1" t="s">
        <v>10696</v>
      </c>
      <c r="E1350" s="1">
        <v>2</v>
      </c>
      <c r="F1350" s="1">
        <v>0</v>
      </c>
      <c r="G1350" t="s">
        <v>16</v>
      </c>
      <c r="H1350" t="s">
        <v>17</v>
      </c>
      <c r="I1350">
        <v>205032</v>
      </c>
      <c r="K1350">
        <v>390647400</v>
      </c>
      <c r="L1350" t="s">
        <v>4842</v>
      </c>
      <c r="M1350" t="s">
        <v>4841</v>
      </c>
      <c r="N1350" t="s">
        <v>4843</v>
      </c>
      <c r="O1350" t="s">
        <v>4844</v>
      </c>
    </row>
    <row r="1351" spans="1:15" x14ac:dyDescent="0.25">
      <c r="A1351" t="s">
        <v>4845</v>
      </c>
      <c r="B1351" s="1">
        <v>12</v>
      </c>
      <c r="C1351" s="1" t="s">
        <v>10691</v>
      </c>
      <c r="D1351" s="1" t="s">
        <v>10691</v>
      </c>
      <c r="E1351" s="1">
        <v>2</v>
      </c>
      <c r="F1351" s="1">
        <v>0</v>
      </c>
      <c r="G1351" t="s">
        <v>16</v>
      </c>
      <c r="H1351" t="s">
        <v>17</v>
      </c>
      <c r="I1351">
        <v>1204042</v>
      </c>
      <c r="K1351">
        <v>851660826</v>
      </c>
      <c r="L1351" t="s">
        <v>4846</v>
      </c>
      <c r="M1351" t="s">
        <v>4845</v>
      </c>
      <c r="N1351" t="s">
        <v>4847</v>
      </c>
      <c r="O1351" t="s">
        <v>4848</v>
      </c>
    </row>
    <row r="1352" spans="1:15" x14ac:dyDescent="0.25">
      <c r="A1352" t="s">
        <v>4849</v>
      </c>
      <c r="B1352" s="1">
        <v>30</v>
      </c>
      <c r="C1352" s="1">
        <v>19</v>
      </c>
      <c r="D1352" s="1" t="s">
        <v>10697</v>
      </c>
      <c r="E1352" s="1">
        <v>2</v>
      </c>
      <c r="F1352" s="1">
        <v>0</v>
      </c>
      <c r="G1352" t="s">
        <v>16</v>
      </c>
      <c r="H1352" t="s">
        <v>17</v>
      </c>
      <c r="I1352">
        <v>3019052</v>
      </c>
      <c r="K1352">
        <v>570791454</v>
      </c>
      <c r="L1352" t="s">
        <v>4850</v>
      </c>
      <c r="M1352" t="s">
        <v>4849</v>
      </c>
      <c r="N1352" t="s">
        <v>4851</v>
      </c>
      <c r="O1352" t="s">
        <v>4852</v>
      </c>
    </row>
    <row r="1353" spans="1:15" x14ac:dyDescent="0.25">
      <c r="A1353" t="s">
        <v>4853</v>
      </c>
      <c r="B1353" s="1">
        <v>24</v>
      </c>
      <c r="C1353" s="1">
        <v>13</v>
      </c>
      <c r="D1353" s="1" t="s">
        <v>10690</v>
      </c>
      <c r="E1353" s="1">
        <v>1</v>
      </c>
      <c r="F1353" s="1">
        <v>0</v>
      </c>
      <c r="G1353" t="s">
        <v>16</v>
      </c>
      <c r="H1353" t="s">
        <v>46</v>
      </c>
      <c r="I1353">
        <v>2413021</v>
      </c>
      <c r="K1353">
        <v>272463812</v>
      </c>
      <c r="L1353" t="s">
        <v>4854</v>
      </c>
      <c r="M1353" t="s">
        <v>4853</v>
      </c>
      <c r="N1353" t="s">
        <v>4855</v>
      </c>
      <c r="O1353" t="s">
        <v>645</v>
      </c>
    </row>
    <row r="1354" spans="1:15" x14ac:dyDescent="0.25">
      <c r="A1354" t="s">
        <v>4856</v>
      </c>
      <c r="B1354" s="1">
        <v>22</v>
      </c>
      <c r="C1354" s="1" t="s">
        <v>10695</v>
      </c>
      <c r="D1354" s="1" t="s">
        <v>10692</v>
      </c>
      <c r="E1354" s="1">
        <v>3</v>
      </c>
      <c r="F1354" s="1">
        <v>0</v>
      </c>
      <c r="G1354" t="s">
        <v>16</v>
      </c>
      <c r="H1354" t="s">
        <v>50</v>
      </c>
      <c r="I1354">
        <v>2201063</v>
      </c>
      <c r="K1354">
        <v>770979536</v>
      </c>
      <c r="L1354" t="s">
        <v>4857</v>
      </c>
      <c r="M1354" t="s">
        <v>4856</v>
      </c>
      <c r="N1354" t="s">
        <v>4858</v>
      </c>
      <c r="O1354" t="s">
        <v>4859</v>
      </c>
    </row>
    <row r="1355" spans="1:15" x14ac:dyDescent="0.25">
      <c r="A1355" t="s">
        <v>4860</v>
      </c>
      <c r="B1355" s="1">
        <v>20</v>
      </c>
      <c r="C1355" s="1" t="s">
        <v>10698</v>
      </c>
      <c r="D1355" s="1" t="s">
        <v>10696</v>
      </c>
      <c r="E1355" s="1">
        <v>2</v>
      </c>
      <c r="F1355" s="1">
        <v>0</v>
      </c>
      <c r="G1355" t="s">
        <v>16</v>
      </c>
      <c r="H1355" t="s">
        <v>17</v>
      </c>
      <c r="I1355">
        <v>2007032</v>
      </c>
      <c r="K1355">
        <v>450669950</v>
      </c>
      <c r="L1355" t="s">
        <v>4861</v>
      </c>
      <c r="M1355" t="s">
        <v>4860</v>
      </c>
      <c r="N1355" t="s">
        <v>4862</v>
      </c>
      <c r="O1355" t="s">
        <v>4863</v>
      </c>
    </row>
    <row r="1356" spans="1:15" x14ac:dyDescent="0.25">
      <c r="A1356" t="s">
        <v>4864</v>
      </c>
      <c r="B1356" s="1">
        <v>14</v>
      </c>
      <c r="C1356" s="1" t="s">
        <v>10696</v>
      </c>
      <c r="D1356" s="1" t="s">
        <v>10693</v>
      </c>
      <c r="E1356" s="1">
        <v>2</v>
      </c>
      <c r="F1356" s="1">
        <v>0</v>
      </c>
      <c r="G1356" t="s">
        <v>16</v>
      </c>
      <c r="H1356" t="s">
        <v>17</v>
      </c>
      <c r="I1356">
        <v>1403082</v>
      </c>
      <c r="K1356">
        <v>711582322</v>
      </c>
      <c r="L1356" t="s">
        <v>4865</v>
      </c>
      <c r="M1356" t="s">
        <v>4864</v>
      </c>
      <c r="N1356" t="str">
        <f>"08-420"</f>
        <v>08-420</v>
      </c>
      <c r="O1356" t="s">
        <v>463</v>
      </c>
    </row>
    <row r="1357" spans="1:15" x14ac:dyDescent="0.25">
      <c r="A1357" t="s">
        <v>4866</v>
      </c>
      <c r="B1357" s="1" t="s">
        <v>10692</v>
      </c>
      <c r="C1357" s="1">
        <v>20</v>
      </c>
      <c r="D1357" s="1" t="s">
        <v>10692</v>
      </c>
      <c r="E1357" s="1">
        <v>2</v>
      </c>
      <c r="F1357" s="1">
        <v>0</v>
      </c>
      <c r="G1357" t="s">
        <v>16</v>
      </c>
      <c r="H1357" t="s">
        <v>17</v>
      </c>
      <c r="I1357">
        <v>620062</v>
      </c>
      <c r="K1357">
        <v>950368523</v>
      </c>
      <c r="L1357" t="s">
        <v>4867</v>
      </c>
      <c r="M1357" t="s">
        <v>4866</v>
      </c>
      <c r="N1357" t="s">
        <v>4868</v>
      </c>
      <c r="O1357" t="s">
        <v>4869</v>
      </c>
    </row>
    <row r="1358" spans="1:15" x14ac:dyDescent="0.25">
      <c r="A1358" t="s">
        <v>4870</v>
      </c>
      <c r="B1358" s="1">
        <v>14</v>
      </c>
      <c r="C1358" s="1">
        <v>21</v>
      </c>
      <c r="D1358" s="1" t="s">
        <v>10691</v>
      </c>
      <c r="E1358" s="1">
        <v>2</v>
      </c>
      <c r="F1358" s="1">
        <v>0</v>
      </c>
      <c r="G1358" t="s">
        <v>16</v>
      </c>
      <c r="H1358" t="s">
        <v>17</v>
      </c>
      <c r="I1358">
        <v>1421042</v>
      </c>
      <c r="K1358">
        <v>13269290</v>
      </c>
      <c r="L1358" t="s">
        <v>4871</v>
      </c>
      <c r="M1358" t="s">
        <v>4870</v>
      </c>
      <c r="N1358" t="str">
        <f>"05-816"</f>
        <v>05-816</v>
      </c>
      <c r="O1358" t="s">
        <v>4872</v>
      </c>
    </row>
    <row r="1359" spans="1:15" x14ac:dyDescent="0.25">
      <c r="A1359" t="s">
        <v>4870</v>
      </c>
      <c r="B1359" s="1">
        <v>12</v>
      </c>
      <c r="C1359" s="1" t="s">
        <v>10692</v>
      </c>
      <c r="D1359" s="1" t="s">
        <v>10693</v>
      </c>
      <c r="E1359" s="1">
        <v>2</v>
      </c>
      <c r="F1359" s="1">
        <v>0</v>
      </c>
      <c r="G1359" t="s">
        <v>16</v>
      </c>
      <c r="H1359" t="s">
        <v>17</v>
      </c>
      <c r="I1359">
        <v>1206082</v>
      </c>
      <c r="K1359">
        <v>351555714</v>
      </c>
      <c r="L1359" t="s">
        <v>4873</v>
      </c>
      <c r="M1359" t="s">
        <v>4870</v>
      </c>
      <c r="N1359" t="s">
        <v>4874</v>
      </c>
      <c r="O1359" t="s">
        <v>4875</v>
      </c>
    </row>
    <row r="1360" spans="1:15" x14ac:dyDescent="0.25">
      <c r="A1360" t="s">
        <v>4876</v>
      </c>
      <c r="B1360" s="1">
        <v>20</v>
      </c>
      <c r="C1360" s="1" t="s">
        <v>10690</v>
      </c>
      <c r="D1360" s="1" t="s">
        <v>10698</v>
      </c>
      <c r="E1360" s="1">
        <v>3</v>
      </c>
      <c r="F1360" s="1">
        <v>0</v>
      </c>
      <c r="G1360" t="s">
        <v>16</v>
      </c>
      <c r="H1360" t="s">
        <v>50</v>
      </c>
      <c r="I1360">
        <v>2002073</v>
      </c>
      <c r="K1360">
        <v>50659438</v>
      </c>
      <c r="L1360" t="s">
        <v>4877</v>
      </c>
      <c r="M1360" t="s">
        <v>4876</v>
      </c>
      <c r="N1360" t="s">
        <v>4878</v>
      </c>
      <c r="O1360" t="s">
        <v>4879</v>
      </c>
    </row>
    <row r="1361" spans="1:15" x14ac:dyDescent="0.25">
      <c r="A1361" t="s">
        <v>4880</v>
      </c>
      <c r="B1361" s="1">
        <v>26</v>
      </c>
      <c r="C1361" s="1" t="s">
        <v>10693</v>
      </c>
      <c r="D1361" s="1" t="s">
        <v>10696</v>
      </c>
      <c r="E1361" s="1">
        <v>2</v>
      </c>
      <c r="F1361" s="1">
        <v>0</v>
      </c>
      <c r="G1361" t="s">
        <v>16</v>
      </c>
      <c r="H1361" t="s">
        <v>17</v>
      </c>
      <c r="I1361">
        <v>2608032</v>
      </c>
      <c r="K1361">
        <v>537467</v>
      </c>
      <c r="M1361" t="s">
        <v>4880</v>
      </c>
      <c r="N1361" t="s">
        <v>4881</v>
      </c>
      <c r="O1361" t="s">
        <v>4882</v>
      </c>
    </row>
    <row r="1362" spans="1:15" x14ac:dyDescent="0.25">
      <c r="A1362" t="s">
        <v>4883</v>
      </c>
      <c r="B1362" s="1" t="s">
        <v>10692</v>
      </c>
      <c r="C1362" s="1" t="s">
        <v>10693</v>
      </c>
      <c r="D1362" s="1" t="s">
        <v>10693</v>
      </c>
      <c r="E1362" s="1">
        <v>2</v>
      </c>
      <c r="F1362" s="1">
        <v>0</v>
      </c>
      <c r="G1362" t="s">
        <v>16</v>
      </c>
      <c r="H1362" t="s">
        <v>17</v>
      </c>
      <c r="I1362">
        <v>608082</v>
      </c>
      <c r="K1362">
        <v>431019566</v>
      </c>
      <c r="L1362" t="s">
        <v>4884</v>
      </c>
      <c r="M1362" t="s">
        <v>4883</v>
      </c>
      <c r="N1362" t="s">
        <v>4885</v>
      </c>
      <c r="O1362" t="s">
        <v>4886</v>
      </c>
    </row>
    <row r="1363" spans="1:15" x14ac:dyDescent="0.25">
      <c r="A1363" t="s">
        <v>4887</v>
      </c>
      <c r="B1363" s="1">
        <v>12</v>
      </c>
      <c r="C1363" s="1" t="s">
        <v>10693</v>
      </c>
      <c r="D1363" s="1" t="s">
        <v>10694</v>
      </c>
      <c r="E1363" s="1">
        <v>0</v>
      </c>
      <c r="F1363" s="1">
        <v>1</v>
      </c>
      <c r="G1363" t="s">
        <v>32</v>
      </c>
      <c r="I1363">
        <v>1208000</v>
      </c>
      <c r="K1363">
        <v>291009461</v>
      </c>
      <c r="M1363" t="s">
        <v>4888</v>
      </c>
      <c r="N1363" t="s">
        <v>4889</v>
      </c>
      <c r="O1363" t="s">
        <v>4890</v>
      </c>
    </row>
    <row r="1364" spans="1:15" x14ac:dyDescent="0.25">
      <c r="A1364" t="s">
        <v>4888</v>
      </c>
      <c r="B1364" s="1">
        <v>12</v>
      </c>
      <c r="C1364" s="1" t="s">
        <v>10693</v>
      </c>
      <c r="D1364" s="1" t="s">
        <v>10697</v>
      </c>
      <c r="E1364" s="1">
        <v>3</v>
      </c>
      <c r="F1364" s="1">
        <v>0</v>
      </c>
      <c r="G1364" t="s">
        <v>16</v>
      </c>
      <c r="H1364" t="s">
        <v>50</v>
      </c>
      <c r="I1364">
        <v>1208053</v>
      </c>
      <c r="K1364">
        <v>291009828</v>
      </c>
      <c r="L1364" t="s">
        <v>4891</v>
      </c>
      <c r="M1364" t="s">
        <v>4888</v>
      </c>
      <c r="N1364" t="s">
        <v>4889</v>
      </c>
      <c r="O1364" t="s">
        <v>4892</v>
      </c>
    </row>
    <row r="1365" spans="1:15" x14ac:dyDescent="0.25">
      <c r="A1365" t="s">
        <v>4893</v>
      </c>
      <c r="B1365" s="1">
        <v>26</v>
      </c>
      <c r="C1365" s="1" t="s">
        <v>10691</v>
      </c>
      <c r="D1365" s="1">
        <v>10</v>
      </c>
      <c r="E1365" s="1">
        <v>2</v>
      </c>
      <c r="F1365" s="1">
        <v>0</v>
      </c>
      <c r="G1365" t="s">
        <v>16</v>
      </c>
      <c r="H1365" t="s">
        <v>17</v>
      </c>
      <c r="I1365">
        <v>2604102</v>
      </c>
      <c r="K1365">
        <v>548755</v>
      </c>
      <c r="L1365" t="s">
        <v>4894</v>
      </c>
      <c r="M1365" t="s">
        <v>4893</v>
      </c>
      <c r="N1365" t="s">
        <v>4895</v>
      </c>
      <c r="O1365" t="s">
        <v>4896</v>
      </c>
    </row>
    <row r="1366" spans="1:15" x14ac:dyDescent="0.25">
      <c r="A1366" t="s">
        <v>4897</v>
      </c>
      <c r="B1366" s="1">
        <v>30</v>
      </c>
      <c r="C1366" s="1">
        <v>15</v>
      </c>
      <c r="D1366" s="1" t="s">
        <v>10696</v>
      </c>
      <c r="E1366" s="1">
        <v>2</v>
      </c>
      <c r="F1366" s="1">
        <v>0</v>
      </c>
      <c r="G1366" t="s">
        <v>16</v>
      </c>
      <c r="H1366" t="s">
        <v>17</v>
      </c>
      <c r="I1366">
        <v>3015032</v>
      </c>
      <c r="K1366">
        <v>210967053</v>
      </c>
      <c r="L1366" t="s">
        <v>4898</v>
      </c>
      <c r="M1366" t="s">
        <v>4897</v>
      </c>
      <c r="N1366" t="s">
        <v>4899</v>
      </c>
      <c r="O1366" t="s">
        <v>4900</v>
      </c>
    </row>
    <row r="1367" spans="1:15" x14ac:dyDescent="0.25">
      <c r="A1367" t="s">
        <v>4901</v>
      </c>
      <c r="B1367" s="1">
        <v>14</v>
      </c>
      <c r="C1367" s="1">
        <v>33</v>
      </c>
      <c r="D1367" s="1" t="s">
        <v>10692</v>
      </c>
      <c r="E1367" s="1">
        <v>2</v>
      </c>
      <c r="F1367" s="1">
        <v>0</v>
      </c>
      <c r="G1367" t="s">
        <v>16</v>
      </c>
      <c r="H1367" t="s">
        <v>17</v>
      </c>
      <c r="I1367">
        <v>1433062</v>
      </c>
      <c r="K1367">
        <v>711582196</v>
      </c>
      <c r="L1367" t="s">
        <v>4902</v>
      </c>
      <c r="M1367" t="s">
        <v>4901</v>
      </c>
      <c r="N1367" t="str">
        <f>"07-106"</f>
        <v>07-106</v>
      </c>
      <c r="O1367" t="s">
        <v>4903</v>
      </c>
    </row>
    <row r="1368" spans="1:15" x14ac:dyDescent="0.25">
      <c r="A1368" t="s">
        <v>4904</v>
      </c>
      <c r="B1368" s="1" t="s">
        <v>10690</v>
      </c>
      <c r="C1368" s="1">
        <v>14</v>
      </c>
      <c r="D1368" s="1" t="s">
        <v>10697</v>
      </c>
      <c r="E1368" s="1">
        <v>3</v>
      </c>
      <c r="F1368" s="1">
        <v>0</v>
      </c>
      <c r="G1368" t="s">
        <v>16</v>
      </c>
      <c r="H1368" t="s">
        <v>50</v>
      </c>
      <c r="I1368">
        <v>214053</v>
      </c>
      <c r="K1368">
        <v>250854889</v>
      </c>
      <c r="L1368" t="s">
        <v>4905</v>
      </c>
      <c r="M1368" t="s">
        <v>4906</v>
      </c>
      <c r="N1368" t="s">
        <v>4907</v>
      </c>
      <c r="O1368" t="s">
        <v>4908</v>
      </c>
    </row>
    <row r="1369" spans="1:15" x14ac:dyDescent="0.25">
      <c r="A1369" t="s">
        <v>4909</v>
      </c>
      <c r="B1369" s="1">
        <v>24</v>
      </c>
      <c r="C1369" s="1">
        <v>10</v>
      </c>
      <c r="D1369" s="1" t="s">
        <v>10696</v>
      </c>
      <c r="E1369" s="1">
        <v>2</v>
      </c>
      <c r="F1369" s="1">
        <v>0</v>
      </c>
      <c r="G1369" t="s">
        <v>16</v>
      </c>
      <c r="H1369" t="s">
        <v>17</v>
      </c>
      <c r="I1369">
        <v>2410032</v>
      </c>
      <c r="K1369">
        <v>276258291</v>
      </c>
      <c r="L1369" t="s">
        <v>4910</v>
      </c>
      <c r="M1369" t="s">
        <v>4909</v>
      </c>
      <c r="N1369" t="s">
        <v>4911</v>
      </c>
      <c r="O1369" t="s">
        <v>4912</v>
      </c>
    </row>
    <row r="1370" spans="1:15" x14ac:dyDescent="0.25">
      <c r="A1370" t="s">
        <v>4913</v>
      </c>
      <c r="B1370" s="1">
        <v>24</v>
      </c>
      <c r="C1370" s="1" t="s">
        <v>10692</v>
      </c>
      <c r="D1370" s="1" t="s">
        <v>10691</v>
      </c>
      <c r="E1370" s="1">
        <v>2</v>
      </c>
      <c r="F1370" s="1">
        <v>0</v>
      </c>
      <c r="G1370" t="s">
        <v>16</v>
      </c>
      <c r="H1370" t="s">
        <v>17</v>
      </c>
      <c r="I1370">
        <v>2406042</v>
      </c>
      <c r="K1370">
        <v>151398327</v>
      </c>
      <c r="L1370" t="s">
        <v>4914</v>
      </c>
      <c r="M1370" t="s">
        <v>4913</v>
      </c>
      <c r="N1370" t="s">
        <v>4915</v>
      </c>
      <c r="O1370" t="s">
        <v>4916</v>
      </c>
    </row>
    <row r="1371" spans="1:15" x14ac:dyDescent="0.25">
      <c r="A1371" t="s">
        <v>4917</v>
      </c>
      <c r="B1371" s="1">
        <v>18</v>
      </c>
      <c r="C1371" s="1" t="s">
        <v>10698</v>
      </c>
      <c r="D1371" s="1" t="s">
        <v>10698</v>
      </c>
      <c r="E1371" s="1">
        <v>2</v>
      </c>
      <c r="F1371" s="1">
        <v>0</v>
      </c>
      <c r="G1371" t="s">
        <v>16</v>
      </c>
      <c r="H1371" t="s">
        <v>17</v>
      </c>
      <c r="I1371">
        <v>1807072</v>
      </c>
      <c r="K1371">
        <v>370440583</v>
      </c>
      <c r="L1371" t="s">
        <v>4918</v>
      </c>
      <c r="M1371" t="s">
        <v>4917</v>
      </c>
      <c r="N1371" t="s">
        <v>4919</v>
      </c>
      <c r="O1371" t="s">
        <v>4920</v>
      </c>
    </row>
    <row r="1372" spans="1:15" x14ac:dyDescent="0.25">
      <c r="A1372" t="s">
        <v>4921</v>
      </c>
      <c r="B1372" s="1">
        <v>30</v>
      </c>
      <c r="C1372" s="1">
        <v>22</v>
      </c>
      <c r="D1372" s="1" t="s">
        <v>10696</v>
      </c>
      <c r="E1372" s="1">
        <v>3</v>
      </c>
      <c r="F1372" s="1">
        <v>0</v>
      </c>
      <c r="G1372" t="s">
        <v>16</v>
      </c>
      <c r="H1372" t="s">
        <v>50</v>
      </c>
      <c r="I1372">
        <v>3022033</v>
      </c>
      <c r="K1372">
        <v>411050770</v>
      </c>
      <c r="L1372" t="s">
        <v>4922</v>
      </c>
      <c r="M1372" t="s">
        <v>4921</v>
      </c>
      <c r="N1372" t="s">
        <v>4923</v>
      </c>
      <c r="O1372" t="s">
        <v>4924</v>
      </c>
    </row>
    <row r="1373" spans="1:15" x14ac:dyDescent="0.25">
      <c r="A1373" t="s">
        <v>4925</v>
      </c>
      <c r="B1373" s="1">
        <v>18</v>
      </c>
      <c r="C1373" s="1">
        <v>11</v>
      </c>
      <c r="D1373" s="1" t="s">
        <v>10695</v>
      </c>
      <c r="E1373" s="1">
        <v>1</v>
      </c>
      <c r="F1373" s="1">
        <v>0</v>
      </c>
      <c r="G1373" t="s">
        <v>16</v>
      </c>
      <c r="H1373" t="s">
        <v>46</v>
      </c>
      <c r="I1373">
        <v>1811011</v>
      </c>
      <c r="K1373">
        <v>690581867</v>
      </c>
      <c r="L1373" t="s">
        <v>4926</v>
      </c>
      <c r="M1373" t="s">
        <v>4925</v>
      </c>
      <c r="N1373" t="s">
        <v>4927</v>
      </c>
      <c r="O1373" t="s">
        <v>4928</v>
      </c>
    </row>
    <row r="1374" spans="1:15" x14ac:dyDescent="0.25">
      <c r="A1374" t="s">
        <v>4925</v>
      </c>
      <c r="B1374" s="1">
        <v>18</v>
      </c>
      <c r="C1374" s="1">
        <v>11</v>
      </c>
      <c r="D1374" s="1" t="s">
        <v>10697</v>
      </c>
      <c r="E1374" s="1">
        <v>2</v>
      </c>
      <c r="F1374" s="1">
        <v>0</v>
      </c>
      <c r="G1374" t="s">
        <v>16</v>
      </c>
      <c r="H1374" t="s">
        <v>17</v>
      </c>
      <c r="I1374">
        <v>1811052</v>
      </c>
      <c r="K1374">
        <v>690581910</v>
      </c>
      <c r="L1374" t="s">
        <v>4929</v>
      </c>
      <c r="M1374" t="s">
        <v>4925</v>
      </c>
      <c r="N1374" t="s">
        <v>4927</v>
      </c>
      <c r="O1374" t="s">
        <v>4930</v>
      </c>
    </row>
    <row r="1375" spans="1:15" x14ac:dyDescent="0.25">
      <c r="A1375" t="s">
        <v>4931</v>
      </c>
      <c r="B1375" s="1">
        <v>18</v>
      </c>
      <c r="C1375" s="1">
        <v>11</v>
      </c>
      <c r="D1375" s="1" t="s">
        <v>10694</v>
      </c>
      <c r="E1375" s="1">
        <v>0</v>
      </c>
      <c r="F1375" s="1">
        <v>1</v>
      </c>
      <c r="G1375" t="s">
        <v>32</v>
      </c>
      <c r="I1375">
        <v>1811000</v>
      </c>
      <c r="K1375">
        <v>690581442</v>
      </c>
      <c r="L1375" t="s">
        <v>4932</v>
      </c>
      <c r="M1375" t="s">
        <v>4925</v>
      </c>
      <c r="N1375" t="s">
        <v>4927</v>
      </c>
      <c r="O1375" t="s">
        <v>4933</v>
      </c>
    </row>
    <row r="1376" spans="1:15" x14ac:dyDescent="0.25">
      <c r="A1376" t="s">
        <v>4934</v>
      </c>
      <c r="B1376" s="1">
        <v>30</v>
      </c>
      <c r="C1376" s="1" t="s">
        <v>10696</v>
      </c>
      <c r="D1376" s="1" t="s">
        <v>10698</v>
      </c>
      <c r="E1376" s="1">
        <v>2</v>
      </c>
      <c r="F1376" s="1">
        <v>0</v>
      </c>
      <c r="G1376" t="s">
        <v>16</v>
      </c>
      <c r="H1376" t="s">
        <v>17</v>
      </c>
      <c r="I1376">
        <v>3003072</v>
      </c>
      <c r="K1376">
        <v>631259442</v>
      </c>
      <c r="M1376" t="s">
        <v>4934</v>
      </c>
      <c r="N1376" t="s">
        <v>4935</v>
      </c>
      <c r="O1376" t="s">
        <v>4936</v>
      </c>
    </row>
    <row r="1377" spans="1:15" x14ac:dyDescent="0.25">
      <c r="A1377" t="s">
        <v>4937</v>
      </c>
      <c r="B1377" s="1">
        <v>20</v>
      </c>
      <c r="C1377" s="1">
        <v>10</v>
      </c>
      <c r="D1377" s="1" t="s">
        <v>10697</v>
      </c>
      <c r="E1377" s="1">
        <v>2</v>
      </c>
      <c r="F1377" s="1">
        <v>0</v>
      </c>
      <c r="G1377" t="s">
        <v>16</v>
      </c>
      <c r="H1377" t="s">
        <v>17</v>
      </c>
      <c r="I1377">
        <v>2010052</v>
      </c>
      <c r="K1377">
        <v>50659450</v>
      </c>
      <c r="L1377" t="s">
        <v>4938</v>
      </c>
      <c r="M1377" t="s">
        <v>4937</v>
      </c>
      <c r="N1377" t="s">
        <v>4939</v>
      </c>
      <c r="O1377" t="s">
        <v>4940</v>
      </c>
    </row>
    <row r="1378" spans="1:15" x14ac:dyDescent="0.25">
      <c r="A1378" t="s">
        <v>4941</v>
      </c>
      <c r="B1378" s="1">
        <v>32</v>
      </c>
      <c r="C1378" s="1" t="s">
        <v>10699</v>
      </c>
      <c r="D1378" s="1" t="s">
        <v>10697</v>
      </c>
      <c r="E1378" s="1">
        <v>3</v>
      </c>
      <c r="F1378" s="1">
        <v>0</v>
      </c>
      <c r="G1378" t="s">
        <v>16</v>
      </c>
      <c r="H1378" t="s">
        <v>50</v>
      </c>
      <c r="I1378">
        <v>3209053</v>
      </c>
      <c r="K1378">
        <v>330920653</v>
      </c>
      <c r="L1378" t="s">
        <v>4942</v>
      </c>
      <c r="M1378" t="s">
        <v>4941</v>
      </c>
      <c r="N1378" t="s">
        <v>4943</v>
      </c>
      <c r="O1378" t="s">
        <v>4944</v>
      </c>
    </row>
    <row r="1379" spans="1:15" x14ac:dyDescent="0.25">
      <c r="A1379" t="s">
        <v>4945</v>
      </c>
      <c r="B1379" s="1" t="s">
        <v>10690</v>
      </c>
      <c r="C1379" s="1">
        <v>21</v>
      </c>
      <c r="D1379" s="1" t="s">
        <v>10692</v>
      </c>
      <c r="E1379" s="1">
        <v>3</v>
      </c>
      <c r="F1379" s="1">
        <v>0</v>
      </c>
      <c r="G1379" t="s">
        <v>16</v>
      </c>
      <c r="H1379" t="s">
        <v>50</v>
      </c>
      <c r="I1379">
        <v>221063</v>
      </c>
      <c r="K1379">
        <v>890718260</v>
      </c>
      <c r="L1379" t="s">
        <v>4946</v>
      </c>
      <c r="M1379" t="s">
        <v>4945</v>
      </c>
      <c r="N1379" t="s">
        <v>4947</v>
      </c>
      <c r="O1379" t="s">
        <v>3655</v>
      </c>
    </row>
    <row r="1380" spans="1:15" x14ac:dyDescent="0.25">
      <c r="A1380" t="s">
        <v>4948</v>
      </c>
      <c r="B1380" s="1">
        <v>24</v>
      </c>
      <c r="C1380" s="1" t="s">
        <v>10695</v>
      </c>
      <c r="D1380" s="1" t="s">
        <v>10697</v>
      </c>
      <c r="E1380" s="1">
        <v>2</v>
      </c>
      <c r="F1380" s="1">
        <v>0</v>
      </c>
      <c r="G1380" t="s">
        <v>16</v>
      </c>
      <c r="H1380" t="s">
        <v>17</v>
      </c>
      <c r="I1380">
        <v>2401052</v>
      </c>
      <c r="K1380">
        <v>276258003</v>
      </c>
      <c r="L1380" t="s">
        <v>4949</v>
      </c>
      <c r="M1380" t="s">
        <v>4948</v>
      </c>
      <c r="N1380" t="s">
        <v>4950</v>
      </c>
      <c r="O1380" t="s">
        <v>4951</v>
      </c>
    </row>
    <row r="1381" spans="1:15" x14ac:dyDescent="0.25">
      <c r="A1381" t="s">
        <v>4952</v>
      </c>
      <c r="B1381" s="1">
        <v>32</v>
      </c>
      <c r="C1381" s="1" t="s">
        <v>10692</v>
      </c>
      <c r="D1381" s="1" t="s">
        <v>10697</v>
      </c>
      <c r="E1381" s="1">
        <v>3</v>
      </c>
      <c r="F1381" s="1">
        <v>0</v>
      </c>
      <c r="G1381" t="s">
        <v>16</v>
      </c>
      <c r="H1381" t="s">
        <v>50</v>
      </c>
      <c r="I1381">
        <v>3206053</v>
      </c>
      <c r="K1381">
        <v>811686544</v>
      </c>
      <c r="L1381" t="s">
        <v>4953</v>
      </c>
      <c r="M1381" t="s">
        <v>4952</v>
      </c>
      <c r="N1381" t="s">
        <v>4954</v>
      </c>
      <c r="O1381" t="s">
        <v>4955</v>
      </c>
    </row>
    <row r="1382" spans="1:15" x14ac:dyDescent="0.25">
      <c r="A1382" t="s">
        <v>4956</v>
      </c>
      <c r="B1382" s="1">
        <v>30</v>
      </c>
      <c r="C1382" s="1">
        <v>28</v>
      </c>
      <c r="D1382" s="1" t="s">
        <v>10691</v>
      </c>
      <c r="E1382" s="1">
        <v>2</v>
      </c>
      <c r="F1382" s="1">
        <v>0</v>
      </c>
      <c r="G1382" t="s">
        <v>16</v>
      </c>
      <c r="H1382" t="s">
        <v>17</v>
      </c>
      <c r="I1382">
        <v>3028042</v>
      </c>
      <c r="K1382">
        <v>572140590</v>
      </c>
      <c r="L1382" t="s">
        <v>4957</v>
      </c>
      <c r="M1382" t="s">
        <v>4956</v>
      </c>
      <c r="N1382" t="s">
        <v>4958</v>
      </c>
      <c r="O1382" t="s">
        <v>4959</v>
      </c>
    </row>
    <row r="1383" spans="1:15" x14ac:dyDescent="0.25">
      <c r="A1383" t="s">
        <v>4960</v>
      </c>
      <c r="B1383" s="1" t="s">
        <v>10690</v>
      </c>
      <c r="C1383" s="1">
        <v>23</v>
      </c>
      <c r="D1383" s="1" t="s">
        <v>10692</v>
      </c>
      <c r="E1383" s="1">
        <v>2</v>
      </c>
      <c r="F1383" s="1">
        <v>0</v>
      </c>
      <c r="G1383" t="s">
        <v>16</v>
      </c>
      <c r="H1383" t="s">
        <v>17</v>
      </c>
      <c r="I1383">
        <v>223062</v>
      </c>
      <c r="K1383">
        <v>931935098</v>
      </c>
      <c r="L1383" t="s">
        <v>4961</v>
      </c>
      <c r="M1383" t="s">
        <v>4960</v>
      </c>
      <c r="N1383" t="s">
        <v>4962</v>
      </c>
      <c r="O1383" t="s">
        <v>4963</v>
      </c>
    </row>
    <row r="1384" spans="1:15" x14ac:dyDescent="0.25">
      <c r="A1384" t="s">
        <v>4964</v>
      </c>
      <c r="B1384" s="1">
        <v>30</v>
      </c>
      <c r="C1384" s="1">
        <v>14</v>
      </c>
      <c r="D1384" s="1" t="s">
        <v>10694</v>
      </c>
      <c r="E1384" s="1">
        <v>0</v>
      </c>
      <c r="F1384" s="1">
        <v>1</v>
      </c>
      <c r="G1384" t="s">
        <v>32</v>
      </c>
      <c r="I1384">
        <v>3014000</v>
      </c>
      <c r="K1384">
        <v>210967343</v>
      </c>
      <c r="M1384" t="s">
        <v>4965</v>
      </c>
      <c r="N1384" t="s">
        <v>4966</v>
      </c>
      <c r="O1384" t="s">
        <v>4967</v>
      </c>
    </row>
    <row r="1385" spans="1:15" x14ac:dyDescent="0.25">
      <c r="A1385" t="s">
        <v>4965</v>
      </c>
      <c r="B1385" s="1">
        <v>30</v>
      </c>
      <c r="C1385" s="1">
        <v>14</v>
      </c>
      <c r="D1385" s="1" t="s">
        <v>10696</v>
      </c>
      <c r="E1385" s="1">
        <v>3</v>
      </c>
      <c r="F1385" s="1">
        <v>0</v>
      </c>
      <c r="G1385" t="s">
        <v>16</v>
      </c>
      <c r="H1385" t="s">
        <v>50</v>
      </c>
      <c r="I1385">
        <v>3014033</v>
      </c>
      <c r="K1385">
        <v>210967060</v>
      </c>
      <c r="L1385" t="s">
        <v>4968</v>
      </c>
      <c r="M1385" t="s">
        <v>4965</v>
      </c>
      <c r="N1385" t="s">
        <v>4966</v>
      </c>
      <c r="O1385" t="s">
        <v>329</v>
      </c>
    </row>
    <row r="1386" spans="1:15" x14ac:dyDescent="0.25">
      <c r="A1386" t="s">
        <v>4969</v>
      </c>
      <c r="B1386" s="1">
        <v>26</v>
      </c>
      <c r="C1386" s="1">
        <v>61</v>
      </c>
      <c r="D1386" s="1" t="s">
        <v>10695</v>
      </c>
      <c r="E1386" s="1" t="s">
        <v>219</v>
      </c>
      <c r="F1386" s="1">
        <v>8</v>
      </c>
      <c r="G1386" t="s">
        <v>220</v>
      </c>
      <c r="I1386" t="s">
        <v>4970</v>
      </c>
      <c r="J1386">
        <v>182</v>
      </c>
      <c r="K1386">
        <v>299943936</v>
      </c>
      <c r="L1386" t="s">
        <v>4971</v>
      </c>
      <c r="M1386" t="s">
        <v>3117</v>
      </c>
      <c r="N1386" t="s">
        <v>4972</v>
      </c>
      <c r="O1386" t="s">
        <v>4973</v>
      </c>
    </row>
    <row r="1387" spans="1:15" x14ac:dyDescent="0.25">
      <c r="A1387" t="s">
        <v>4974</v>
      </c>
      <c r="B1387" s="1" t="s">
        <v>10692</v>
      </c>
      <c r="C1387" s="1">
        <v>19</v>
      </c>
      <c r="D1387" s="1" t="s">
        <v>10695</v>
      </c>
      <c r="E1387" s="1" t="s">
        <v>219</v>
      </c>
      <c r="F1387" s="1">
        <v>8</v>
      </c>
      <c r="G1387" t="s">
        <v>220</v>
      </c>
      <c r="I1387" t="s">
        <v>4975</v>
      </c>
      <c r="J1387">
        <v>270</v>
      </c>
      <c r="K1387">
        <v>60012278</v>
      </c>
      <c r="L1387" t="s">
        <v>4976</v>
      </c>
      <c r="M1387" t="s">
        <v>4977</v>
      </c>
      <c r="N1387" t="s">
        <v>4978</v>
      </c>
      <c r="O1387" t="s">
        <v>4979</v>
      </c>
    </row>
    <row r="1388" spans="1:15" x14ac:dyDescent="0.25">
      <c r="A1388" t="s">
        <v>4980</v>
      </c>
      <c r="B1388" s="1" t="s">
        <v>10693</v>
      </c>
      <c r="C1388" s="1" t="s">
        <v>10690</v>
      </c>
      <c r="D1388" s="1" t="s">
        <v>10692</v>
      </c>
      <c r="E1388" s="1" t="s">
        <v>219</v>
      </c>
      <c r="F1388" s="1">
        <v>8</v>
      </c>
      <c r="G1388" t="s">
        <v>220</v>
      </c>
      <c r="I1388" t="s">
        <v>3769</v>
      </c>
      <c r="J1388">
        <v>274</v>
      </c>
      <c r="K1388">
        <v>81087392</v>
      </c>
      <c r="L1388" t="s">
        <v>4981</v>
      </c>
      <c r="M1388" t="s">
        <v>3763</v>
      </c>
      <c r="N1388" t="s">
        <v>3747</v>
      </c>
      <c r="O1388" t="s">
        <v>4982</v>
      </c>
    </row>
    <row r="1389" spans="1:15" x14ac:dyDescent="0.25">
      <c r="A1389" t="s">
        <v>4983</v>
      </c>
      <c r="B1389" s="1" t="s">
        <v>10692</v>
      </c>
      <c r="C1389" s="1" t="s">
        <v>10695</v>
      </c>
      <c r="D1389" s="1" t="s">
        <v>10695</v>
      </c>
      <c r="E1389" s="1" t="s">
        <v>219</v>
      </c>
      <c r="F1389" s="1">
        <v>8</v>
      </c>
      <c r="G1389" t="s">
        <v>220</v>
      </c>
      <c r="I1389" t="s">
        <v>4985</v>
      </c>
      <c r="J1389">
        <v>188</v>
      </c>
      <c r="K1389">
        <v>30291416</v>
      </c>
      <c r="L1389" t="s">
        <v>412</v>
      </c>
      <c r="M1389" t="s">
        <v>4986</v>
      </c>
      <c r="N1389" t="s">
        <v>4987</v>
      </c>
      <c r="O1389" t="s">
        <v>4986</v>
      </c>
    </row>
    <row r="1390" spans="1:15" x14ac:dyDescent="0.25">
      <c r="A1390" t="s">
        <v>4983</v>
      </c>
      <c r="B1390" s="1" t="s">
        <v>10692</v>
      </c>
      <c r="C1390" s="1" t="s">
        <v>10698</v>
      </c>
      <c r="D1390" s="1" t="s">
        <v>10695</v>
      </c>
      <c r="E1390" s="1" t="s">
        <v>219</v>
      </c>
      <c r="F1390" s="1">
        <v>8</v>
      </c>
      <c r="G1390" t="s">
        <v>220</v>
      </c>
      <c r="I1390" t="s">
        <v>4984</v>
      </c>
      <c r="J1390">
        <v>187</v>
      </c>
      <c r="K1390">
        <v>431209485</v>
      </c>
    </row>
    <row r="1391" spans="1:15" x14ac:dyDescent="0.25">
      <c r="A1391" t="s">
        <v>4988</v>
      </c>
      <c r="B1391" s="1" t="s">
        <v>10692</v>
      </c>
      <c r="C1391" s="1" t="s">
        <v>10690</v>
      </c>
      <c r="D1391" s="1" t="s">
        <v>10695</v>
      </c>
      <c r="E1391" s="1" t="s">
        <v>219</v>
      </c>
      <c r="F1391" s="1">
        <v>8</v>
      </c>
      <c r="G1391" t="s">
        <v>220</v>
      </c>
      <c r="I1391" t="s">
        <v>4989</v>
      </c>
      <c r="J1391">
        <v>221</v>
      </c>
      <c r="K1391">
        <v>951163693</v>
      </c>
    </row>
    <row r="1392" spans="1:15" x14ac:dyDescent="0.25">
      <c r="A1392" t="s">
        <v>4990</v>
      </c>
      <c r="B1392" s="1" t="s">
        <v>10692</v>
      </c>
      <c r="C1392" s="1">
        <v>13</v>
      </c>
      <c r="D1392" s="1" t="s">
        <v>10691</v>
      </c>
      <c r="E1392" s="1" t="s">
        <v>219</v>
      </c>
      <c r="F1392" s="1">
        <v>8</v>
      </c>
      <c r="G1392" t="s">
        <v>220</v>
      </c>
      <c r="I1392" t="s">
        <v>4991</v>
      </c>
      <c r="J1392">
        <v>186</v>
      </c>
      <c r="K1392">
        <v>30239232</v>
      </c>
      <c r="M1392" t="s">
        <v>4992</v>
      </c>
      <c r="N1392" t="s">
        <v>4993</v>
      </c>
      <c r="O1392" t="s">
        <v>360</v>
      </c>
    </row>
    <row r="1393" spans="1:15" x14ac:dyDescent="0.25">
      <c r="A1393" t="s">
        <v>4994</v>
      </c>
      <c r="B1393" s="1">
        <v>24</v>
      </c>
      <c r="C1393" s="1">
        <v>13</v>
      </c>
      <c r="D1393" s="1" t="s">
        <v>10698</v>
      </c>
      <c r="E1393" s="1" t="s">
        <v>219</v>
      </c>
      <c r="F1393" s="1">
        <v>8</v>
      </c>
      <c r="G1393" t="s">
        <v>220</v>
      </c>
      <c r="I1393" t="s">
        <v>4995</v>
      </c>
      <c r="J1393">
        <v>62</v>
      </c>
      <c r="K1393">
        <v>271253627</v>
      </c>
      <c r="M1393" t="s">
        <v>4996</v>
      </c>
      <c r="N1393" t="s">
        <v>4997</v>
      </c>
      <c r="O1393" t="s">
        <v>4998</v>
      </c>
    </row>
    <row r="1394" spans="1:15" x14ac:dyDescent="0.25">
      <c r="A1394" t="s">
        <v>4999</v>
      </c>
      <c r="B1394" s="1">
        <v>30</v>
      </c>
      <c r="C1394" s="1">
        <v>21</v>
      </c>
      <c r="D1394" s="1">
        <v>17</v>
      </c>
      <c r="E1394" s="1" t="s">
        <v>219</v>
      </c>
      <c r="F1394" s="1">
        <v>8</v>
      </c>
      <c r="G1394" t="s">
        <v>220</v>
      </c>
      <c r="I1394" t="s">
        <v>5000</v>
      </c>
      <c r="J1394">
        <v>50</v>
      </c>
      <c r="K1394">
        <v>630292590</v>
      </c>
    </row>
    <row r="1395" spans="1:15" x14ac:dyDescent="0.25">
      <c r="A1395" t="s">
        <v>5001</v>
      </c>
      <c r="B1395" s="1">
        <v>24</v>
      </c>
      <c r="C1395" s="1">
        <v>67</v>
      </c>
      <c r="D1395" s="1" t="s">
        <v>10695</v>
      </c>
      <c r="E1395" s="1" t="s">
        <v>219</v>
      </c>
      <c r="F1395" s="1">
        <v>8</v>
      </c>
      <c r="G1395" t="s">
        <v>220</v>
      </c>
      <c r="I1395" t="s">
        <v>5002</v>
      </c>
      <c r="J1395">
        <v>13</v>
      </c>
      <c r="K1395">
        <v>271506643</v>
      </c>
    </row>
    <row r="1396" spans="1:15" x14ac:dyDescent="0.25">
      <c r="A1396" t="s">
        <v>5003</v>
      </c>
      <c r="B1396" s="1">
        <v>14</v>
      </c>
      <c r="C1396" s="1" t="s">
        <v>10690</v>
      </c>
      <c r="D1396" s="1" t="s">
        <v>10695</v>
      </c>
      <c r="E1396" s="1" t="s">
        <v>219</v>
      </c>
      <c r="F1396" s="1">
        <v>8</v>
      </c>
      <c r="G1396" t="s">
        <v>220</v>
      </c>
      <c r="I1396" t="s">
        <v>5004</v>
      </c>
      <c r="J1396">
        <v>293</v>
      </c>
      <c r="K1396">
        <v>142036031</v>
      </c>
      <c r="L1396" t="s">
        <v>5005</v>
      </c>
      <c r="M1396" t="s">
        <v>5006</v>
      </c>
      <c r="N1396" t="str">
        <f>"06-400"</f>
        <v>06-400</v>
      </c>
      <c r="O1396" t="s">
        <v>5007</v>
      </c>
    </row>
    <row r="1397" spans="1:15" x14ac:dyDescent="0.25">
      <c r="A1397" t="s">
        <v>5008</v>
      </c>
      <c r="B1397" s="1">
        <v>30</v>
      </c>
      <c r="C1397" s="1" t="s">
        <v>10691</v>
      </c>
      <c r="D1397" s="1" t="s">
        <v>10691</v>
      </c>
      <c r="E1397" s="1" t="s">
        <v>219</v>
      </c>
      <c r="F1397" s="1">
        <v>8</v>
      </c>
      <c r="G1397" t="s">
        <v>220</v>
      </c>
      <c r="I1397" t="s">
        <v>5009</v>
      </c>
      <c r="J1397">
        <v>240</v>
      </c>
      <c r="K1397">
        <v>411490753</v>
      </c>
    </row>
    <row r="1398" spans="1:15" x14ac:dyDescent="0.25">
      <c r="A1398" t="s">
        <v>5010</v>
      </c>
      <c r="B1398" s="1">
        <v>30</v>
      </c>
      <c r="C1398" s="1" t="s">
        <v>10691</v>
      </c>
      <c r="D1398" s="1" t="s">
        <v>10697</v>
      </c>
      <c r="E1398" s="1" t="s">
        <v>219</v>
      </c>
      <c r="F1398" s="1">
        <v>8</v>
      </c>
      <c r="G1398" t="s">
        <v>220</v>
      </c>
      <c r="I1398" t="s">
        <v>5011</v>
      </c>
      <c r="J1398">
        <v>47</v>
      </c>
      <c r="K1398">
        <v>410513920</v>
      </c>
      <c r="L1398" t="s">
        <v>5012</v>
      </c>
      <c r="M1398" t="s">
        <v>5013</v>
      </c>
      <c r="N1398" t="s">
        <v>5014</v>
      </c>
      <c r="O1398" t="s">
        <v>5015</v>
      </c>
    </row>
    <row r="1399" spans="1:15" x14ac:dyDescent="0.25">
      <c r="A1399" t="s">
        <v>5016</v>
      </c>
      <c r="B1399" s="1">
        <v>24</v>
      </c>
      <c r="C1399" s="1">
        <v>15</v>
      </c>
      <c r="D1399" s="1" t="s">
        <v>10691</v>
      </c>
      <c r="E1399" s="1" t="s">
        <v>219</v>
      </c>
      <c r="F1399" s="1">
        <v>8</v>
      </c>
      <c r="G1399" t="s">
        <v>220</v>
      </c>
      <c r="I1399" t="s">
        <v>5017</v>
      </c>
      <c r="J1399">
        <v>19</v>
      </c>
      <c r="K1399">
        <v>272533961</v>
      </c>
    </row>
    <row r="1400" spans="1:15" x14ac:dyDescent="0.25">
      <c r="A1400" t="s">
        <v>5018</v>
      </c>
      <c r="B1400" s="1">
        <v>18</v>
      </c>
      <c r="C1400" s="1">
        <v>11</v>
      </c>
      <c r="D1400" s="1" t="s">
        <v>10693</v>
      </c>
      <c r="E1400" s="1" t="s">
        <v>219</v>
      </c>
      <c r="F1400" s="1">
        <v>8</v>
      </c>
      <c r="G1400" t="s">
        <v>220</v>
      </c>
      <c r="I1400" t="s">
        <v>5019</v>
      </c>
      <c r="J1400">
        <v>253</v>
      </c>
      <c r="K1400">
        <v>180053554</v>
      </c>
      <c r="L1400" t="s">
        <v>5020</v>
      </c>
      <c r="M1400" t="s">
        <v>5021</v>
      </c>
      <c r="N1400" t="s">
        <v>5022</v>
      </c>
      <c r="O1400" t="s">
        <v>5023</v>
      </c>
    </row>
    <row r="1401" spans="1:15" x14ac:dyDescent="0.25">
      <c r="A1401" t="s">
        <v>5024</v>
      </c>
      <c r="B1401" s="1" t="s">
        <v>10690</v>
      </c>
      <c r="C1401" s="1" t="s">
        <v>10693</v>
      </c>
      <c r="D1401" s="1">
        <v>10</v>
      </c>
      <c r="E1401" s="1">
        <v>3</v>
      </c>
      <c r="F1401" s="1">
        <v>0</v>
      </c>
      <c r="G1401" t="s">
        <v>16</v>
      </c>
      <c r="H1401" t="s">
        <v>50</v>
      </c>
      <c r="I1401">
        <v>208103</v>
      </c>
      <c r="K1401">
        <v>890718136</v>
      </c>
      <c r="L1401" t="s">
        <v>5025</v>
      </c>
      <c r="M1401" t="s">
        <v>5024</v>
      </c>
      <c r="N1401" t="s">
        <v>5026</v>
      </c>
      <c r="O1401" t="s">
        <v>855</v>
      </c>
    </row>
    <row r="1402" spans="1:15" x14ac:dyDescent="0.25">
      <c r="A1402" t="s">
        <v>5027</v>
      </c>
      <c r="B1402" s="1" t="s">
        <v>10692</v>
      </c>
      <c r="C1402" s="1" t="s">
        <v>10695</v>
      </c>
      <c r="D1402" s="1" t="s">
        <v>10695</v>
      </c>
      <c r="E1402" s="1">
        <v>1</v>
      </c>
      <c r="F1402" s="1">
        <v>0</v>
      </c>
      <c r="G1402" t="s">
        <v>16</v>
      </c>
      <c r="H1402" t="s">
        <v>46</v>
      </c>
      <c r="I1402">
        <v>601011</v>
      </c>
      <c r="K1402">
        <v>525576</v>
      </c>
      <c r="L1402" t="s">
        <v>5028</v>
      </c>
      <c r="M1402" t="s">
        <v>5027</v>
      </c>
      <c r="N1402" t="s">
        <v>4987</v>
      </c>
      <c r="O1402" t="s">
        <v>5029</v>
      </c>
    </row>
    <row r="1403" spans="1:15" x14ac:dyDescent="0.25">
      <c r="A1403" t="s">
        <v>5027</v>
      </c>
      <c r="B1403" s="1" t="s">
        <v>10692</v>
      </c>
      <c r="C1403" s="1" t="s">
        <v>10695</v>
      </c>
      <c r="D1403" s="1">
        <v>10</v>
      </c>
      <c r="E1403" s="1">
        <v>2</v>
      </c>
      <c r="F1403" s="1">
        <v>0</v>
      </c>
      <c r="G1403" t="s">
        <v>16</v>
      </c>
      <c r="H1403" t="s">
        <v>17</v>
      </c>
      <c r="I1403">
        <v>601102</v>
      </c>
      <c r="K1403">
        <v>30237428</v>
      </c>
      <c r="L1403" t="s">
        <v>5030</v>
      </c>
      <c r="M1403" t="s">
        <v>5027</v>
      </c>
      <c r="N1403" t="s">
        <v>4987</v>
      </c>
      <c r="O1403" t="s">
        <v>5031</v>
      </c>
    </row>
    <row r="1404" spans="1:15" x14ac:dyDescent="0.25">
      <c r="A1404" t="s">
        <v>5032</v>
      </c>
      <c r="B1404" s="1" t="s">
        <v>10693</v>
      </c>
      <c r="C1404" s="1" t="s">
        <v>10696</v>
      </c>
      <c r="D1404" s="1" t="s">
        <v>10694</v>
      </c>
      <c r="E1404" s="1">
        <v>0</v>
      </c>
      <c r="F1404" s="1">
        <v>1</v>
      </c>
      <c r="G1404" t="s">
        <v>32</v>
      </c>
      <c r="I1404">
        <v>803000</v>
      </c>
      <c r="K1404">
        <v>210967372</v>
      </c>
      <c r="L1404" t="s">
        <v>5033</v>
      </c>
      <c r="M1404" t="s">
        <v>5034</v>
      </c>
      <c r="N1404" t="s">
        <v>5035</v>
      </c>
      <c r="O1404" t="s">
        <v>5036</v>
      </c>
    </row>
    <row r="1405" spans="1:15" x14ac:dyDescent="0.25">
      <c r="A1405" t="s">
        <v>5034</v>
      </c>
      <c r="B1405" s="1" t="s">
        <v>10693</v>
      </c>
      <c r="C1405" s="1" t="s">
        <v>10696</v>
      </c>
      <c r="D1405" s="1" t="s">
        <v>10690</v>
      </c>
      <c r="E1405" s="1">
        <v>3</v>
      </c>
      <c r="F1405" s="1">
        <v>0</v>
      </c>
      <c r="G1405" t="s">
        <v>16</v>
      </c>
      <c r="H1405" t="s">
        <v>50</v>
      </c>
      <c r="I1405">
        <v>803023</v>
      </c>
      <c r="K1405">
        <v>210966846</v>
      </c>
      <c r="L1405" t="s">
        <v>5037</v>
      </c>
      <c r="M1405" t="s">
        <v>5034</v>
      </c>
      <c r="N1405" t="s">
        <v>5035</v>
      </c>
      <c r="O1405" t="s">
        <v>333</v>
      </c>
    </row>
    <row r="1406" spans="1:15" x14ac:dyDescent="0.25">
      <c r="A1406" t="s">
        <v>5038</v>
      </c>
      <c r="B1406" s="1">
        <v>10</v>
      </c>
      <c r="C1406" s="1">
        <v>20</v>
      </c>
      <c r="D1406" s="1" t="s">
        <v>10693</v>
      </c>
      <c r="E1406" s="1" t="s">
        <v>219</v>
      </c>
      <c r="F1406" s="1">
        <v>8</v>
      </c>
      <c r="G1406" t="s">
        <v>220</v>
      </c>
      <c r="I1406" t="s">
        <v>5039</v>
      </c>
      <c r="J1406">
        <v>115</v>
      </c>
      <c r="K1406">
        <v>470935318</v>
      </c>
    </row>
    <row r="1407" spans="1:15" x14ac:dyDescent="0.25">
      <c r="A1407" t="s">
        <v>5040</v>
      </c>
      <c r="B1407" s="1">
        <v>32</v>
      </c>
      <c r="C1407" s="1" t="s">
        <v>10698</v>
      </c>
      <c r="D1407" s="1" t="s">
        <v>10691</v>
      </c>
      <c r="E1407" s="1">
        <v>3</v>
      </c>
      <c r="F1407" s="1">
        <v>0</v>
      </c>
      <c r="G1407" t="s">
        <v>16</v>
      </c>
      <c r="H1407" t="s">
        <v>50</v>
      </c>
      <c r="I1407">
        <v>3207043</v>
      </c>
      <c r="K1407">
        <v>811685591</v>
      </c>
      <c r="L1407" t="s">
        <v>5041</v>
      </c>
      <c r="M1407" t="s">
        <v>5040</v>
      </c>
      <c r="N1407" t="s">
        <v>5042</v>
      </c>
      <c r="O1407" t="s">
        <v>5043</v>
      </c>
    </row>
    <row r="1408" spans="1:15" x14ac:dyDescent="0.25">
      <c r="A1408" t="s">
        <v>5044</v>
      </c>
      <c r="B1408" s="1" t="s">
        <v>10690</v>
      </c>
      <c r="C1408" s="1">
        <v>18</v>
      </c>
      <c r="D1408" s="1" t="s">
        <v>10696</v>
      </c>
      <c r="E1408" s="1">
        <v>2</v>
      </c>
      <c r="F1408" s="1">
        <v>0</v>
      </c>
      <c r="G1408" t="s">
        <v>16</v>
      </c>
      <c r="H1408" t="s">
        <v>17</v>
      </c>
      <c r="I1408">
        <v>218032</v>
      </c>
      <c r="K1408">
        <v>931935046</v>
      </c>
      <c r="L1408" t="s">
        <v>5045</v>
      </c>
      <c r="M1408" t="s">
        <v>5044</v>
      </c>
      <c r="N1408" t="s">
        <v>5046</v>
      </c>
      <c r="O1408" t="s">
        <v>5047</v>
      </c>
    </row>
    <row r="1409" spans="1:15" x14ac:dyDescent="0.25">
      <c r="A1409" t="s">
        <v>5048</v>
      </c>
      <c r="B1409" s="1">
        <v>28</v>
      </c>
      <c r="C1409" s="1">
        <v>10</v>
      </c>
      <c r="D1409" s="1" t="s">
        <v>10690</v>
      </c>
      <c r="E1409" s="1">
        <v>3</v>
      </c>
      <c r="F1409" s="1">
        <v>0</v>
      </c>
      <c r="G1409" t="s">
        <v>16</v>
      </c>
      <c r="H1409" t="s">
        <v>50</v>
      </c>
      <c r="I1409">
        <v>2810023</v>
      </c>
      <c r="K1409">
        <v>790671521</v>
      </c>
      <c r="L1409" t="s">
        <v>5049</v>
      </c>
      <c r="M1409" t="s">
        <v>5048</v>
      </c>
      <c r="N1409" t="str">
        <f>"11-730"</f>
        <v>11-730</v>
      </c>
      <c r="O1409" t="s">
        <v>5050</v>
      </c>
    </row>
    <row r="1410" spans="1:15" x14ac:dyDescent="0.25">
      <c r="A1410" t="s">
        <v>5051</v>
      </c>
      <c r="B1410" s="1">
        <v>22</v>
      </c>
      <c r="C1410" s="1">
        <v>16</v>
      </c>
      <c r="D1410" s="1" t="s">
        <v>10690</v>
      </c>
      <c r="E1410" s="1">
        <v>2</v>
      </c>
      <c r="F1410" s="1">
        <v>0</v>
      </c>
      <c r="G1410" t="s">
        <v>16</v>
      </c>
      <c r="H1410" t="s">
        <v>17</v>
      </c>
      <c r="I1410">
        <v>2216022</v>
      </c>
      <c r="K1410">
        <v>170747862</v>
      </c>
      <c r="M1410" t="s">
        <v>5051</v>
      </c>
      <c r="N1410" t="s">
        <v>5052</v>
      </c>
      <c r="O1410" t="s">
        <v>5053</v>
      </c>
    </row>
    <row r="1411" spans="1:15" x14ac:dyDescent="0.25">
      <c r="A1411" t="s">
        <v>5054</v>
      </c>
      <c r="B1411" s="1">
        <v>24</v>
      </c>
      <c r="C1411" s="1" t="s">
        <v>10693</v>
      </c>
      <c r="D1411" s="1" t="s">
        <v>10694</v>
      </c>
      <c r="E1411" s="1">
        <v>0</v>
      </c>
      <c r="F1411" s="1">
        <v>1</v>
      </c>
      <c r="G1411" t="s">
        <v>32</v>
      </c>
      <c r="I1411">
        <v>2408000</v>
      </c>
      <c r="K1411">
        <v>276255016</v>
      </c>
      <c r="L1411" t="s">
        <v>5055</v>
      </c>
      <c r="M1411" t="s">
        <v>5056</v>
      </c>
      <c r="N1411" t="s">
        <v>5057</v>
      </c>
      <c r="O1411" t="s">
        <v>5058</v>
      </c>
    </row>
    <row r="1412" spans="1:15" x14ac:dyDescent="0.25">
      <c r="A1412" t="s">
        <v>5056</v>
      </c>
      <c r="B1412" s="1">
        <v>24</v>
      </c>
      <c r="C1412" s="1" t="s">
        <v>10693</v>
      </c>
      <c r="D1412" s="1" t="s">
        <v>10690</v>
      </c>
      <c r="E1412" s="1">
        <v>1</v>
      </c>
      <c r="F1412" s="1">
        <v>0</v>
      </c>
      <c r="G1412" t="s">
        <v>16</v>
      </c>
      <c r="H1412" t="s">
        <v>46</v>
      </c>
      <c r="I1412">
        <v>2408021</v>
      </c>
      <c r="K1412">
        <v>276257630</v>
      </c>
      <c r="L1412" t="s">
        <v>5059</v>
      </c>
      <c r="M1412" t="s">
        <v>5056</v>
      </c>
      <c r="N1412" t="s">
        <v>5057</v>
      </c>
      <c r="O1412" t="s">
        <v>1547</v>
      </c>
    </row>
    <row r="1413" spans="1:15" x14ac:dyDescent="0.25">
      <c r="A1413" t="s">
        <v>5060</v>
      </c>
      <c r="B1413" s="1">
        <v>30</v>
      </c>
      <c r="C1413" s="1">
        <v>18</v>
      </c>
      <c r="D1413" s="1" t="s">
        <v>10692</v>
      </c>
      <c r="E1413" s="1">
        <v>3</v>
      </c>
      <c r="F1413" s="1">
        <v>0</v>
      </c>
      <c r="G1413" t="s">
        <v>16</v>
      </c>
      <c r="H1413" t="s">
        <v>50</v>
      </c>
      <c r="I1413">
        <v>3018063</v>
      </c>
      <c r="K1413">
        <v>250854895</v>
      </c>
      <c r="M1413" t="s">
        <v>5060</v>
      </c>
      <c r="N1413" t="s">
        <v>5061</v>
      </c>
      <c r="O1413" t="s">
        <v>5062</v>
      </c>
    </row>
    <row r="1414" spans="1:15" x14ac:dyDescent="0.25">
      <c r="A1414" t="s">
        <v>5063</v>
      </c>
      <c r="B1414" s="1" t="s">
        <v>10692</v>
      </c>
      <c r="C1414" s="1">
        <v>13</v>
      </c>
      <c r="D1414" s="1" t="s">
        <v>10696</v>
      </c>
      <c r="E1414" s="1">
        <v>2</v>
      </c>
      <c r="F1414" s="1">
        <v>0</v>
      </c>
      <c r="G1414" t="s">
        <v>16</v>
      </c>
      <c r="H1414" t="s">
        <v>17</v>
      </c>
      <c r="I1414">
        <v>613032</v>
      </c>
      <c r="K1414">
        <v>30237612</v>
      </c>
      <c r="L1414" t="s">
        <v>5064</v>
      </c>
      <c r="M1414" t="s">
        <v>5063</v>
      </c>
      <c r="N1414" t="s">
        <v>5065</v>
      </c>
      <c r="O1414" t="s">
        <v>5066</v>
      </c>
    </row>
    <row r="1415" spans="1:15" x14ac:dyDescent="0.25">
      <c r="A1415" t="s">
        <v>5067</v>
      </c>
      <c r="B1415" s="1">
        <v>14</v>
      </c>
      <c r="C1415" s="1" t="s">
        <v>10697</v>
      </c>
      <c r="D1415" s="1" t="s">
        <v>10695</v>
      </c>
      <c r="E1415" s="1">
        <v>1</v>
      </c>
      <c r="F1415" s="1">
        <v>0</v>
      </c>
      <c r="G1415" t="s">
        <v>16</v>
      </c>
      <c r="H1415" t="s">
        <v>46</v>
      </c>
      <c r="I1415">
        <v>1405011</v>
      </c>
      <c r="K1415">
        <v>13269150</v>
      </c>
      <c r="L1415" t="s">
        <v>5068</v>
      </c>
      <c r="M1415" t="s">
        <v>5067</v>
      </c>
      <c r="N1415" t="str">
        <f>"05-822"</f>
        <v>05-822</v>
      </c>
      <c r="O1415" t="s">
        <v>5069</v>
      </c>
    </row>
    <row r="1416" spans="1:15" x14ac:dyDescent="0.25">
      <c r="A1416" t="s">
        <v>5070</v>
      </c>
      <c r="B1416" s="1">
        <v>20</v>
      </c>
      <c r="C1416" s="1">
        <v>10</v>
      </c>
      <c r="D1416" s="1" t="s">
        <v>10692</v>
      </c>
      <c r="E1416" s="1">
        <v>2</v>
      </c>
      <c r="F1416" s="1">
        <v>0</v>
      </c>
      <c r="G1416" t="s">
        <v>16</v>
      </c>
      <c r="H1416" t="s">
        <v>17</v>
      </c>
      <c r="I1416">
        <v>2010062</v>
      </c>
      <c r="K1416">
        <v>50658976</v>
      </c>
      <c r="M1416" t="s">
        <v>5070</v>
      </c>
      <c r="N1416" t="s">
        <v>5071</v>
      </c>
      <c r="O1416" t="s">
        <v>1173</v>
      </c>
    </row>
    <row r="1417" spans="1:15" x14ac:dyDescent="0.25">
      <c r="A1417" t="s">
        <v>5072</v>
      </c>
      <c r="B1417" s="1">
        <v>28</v>
      </c>
      <c r="C1417" s="1" t="s">
        <v>10691</v>
      </c>
      <c r="D1417" s="1" t="s">
        <v>10697</v>
      </c>
      <c r="E1417" s="1">
        <v>2</v>
      </c>
      <c r="F1417" s="1">
        <v>0</v>
      </c>
      <c r="G1417" t="s">
        <v>16</v>
      </c>
      <c r="H1417" t="s">
        <v>17</v>
      </c>
      <c r="I1417">
        <v>2804052</v>
      </c>
      <c r="K1417">
        <v>542563</v>
      </c>
      <c r="L1417" t="s">
        <v>5073</v>
      </c>
      <c r="M1417" t="s">
        <v>5072</v>
      </c>
      <c r="N1417" t="s">
        <v>5074</v>
      </c>
      <c r="O1417" t="s">
        <v>5075</v>
      </c>
    </row>
    <row r="1418" spans="1:15" x14ac:dyDescent="0.25">
      <c r="A1418" t="s">
        <v>5076</v>
      </c>
      <c r="B1418" s="1" t="s">
        <v>10692</v>
      </c>
      <c r="C1418" s="1">
        <v>10</v>
      </c>
      <c r="D1418" s="1" t="s">
        <v>10691</v>
      </c>
      <c r="E1418" s="1">
        <v>2</v>
      </c>
      <c r="F1418" s="1">
        <v>0</v>
      </c>
      <c r="G1418" t="s">
        <v>16</v>
      </c>
      <c r="H1418" t="s">
        <v>17</v>
      </c>
      <c r="I1418">
        <v>610042</v>
      </c>
      <c r="K1418">
        <v>431019550</v>
      </c>
      <c r="L1418" t="s">
        <v>5077</v>
      </c>
      <c r="M1418" t="s">
        <v>5076</v>
      </c>
      <c r="N1418" t="s">
        <v>5078</v>
      </c>
      <c r="O1418" t="s">
        <v>5079</v>
      </c>
    </row>
    <row r="1419" spans="1:15" x14ac:dyDescent="0.25">
      <c r="A1419" t="s">
        <v>5080</v>
      </c>
      <c r="B1419" s="1" t="s">
        <v>10690</v>
      </c>
      <c r="C1419" s="1">
        <v>13</v>
      </c>
      <c r="D1419" s="1" t="s">
        <v>10694</v>
      </c>
      <c r="E1419" s="1">
        <v>0</v>
      </c>
      <c r="F1419" s="1">
        <v>1</v>
      </c>
      <c r="G1419" t="s">
        <v>32</v>
      </c>
      <c r="I1419">
        <v>213000</v>
      </c>
      <c r="K1419">
        <v>931934673</v>
      </c>
      <c r="L1419" t="s">
        <v>5081</v>
      </c>
      <c r="M1419" t="s">
        <v>5082</v>
      </c>
      <c r="N1419" t="s">
        <v>5083</v>
      </c>
      <c r="O1419" t="s">
        <v>5084</v>
      </c>
    </row>
    <row r="1420" spans="1:15" x14ac:dyDescent="0.25">
      <c r="A1420" t="s">
        <v>5082</v>
      </c>
      <c r="B1420" s="1" t="s">
        <v>10690</v>
      </c>
      <c r="C1420" s="1">
        <v>13</v>
      </c>
      <c r="D1420" s="1" t="s">
        <v>10696</v>
      </c>
      <c r="E1420" s="1">
        <v>3</v>
      </c>
      <c r="F1420" s="1">
        <v>0</v>
      </c>
      <c r="G1420" t="s">
        <v>16</v>
      </c>
      <c r="H1420" t="s">
        <v>50</v>
      </c>
      <c r="I1420">
        <v>213033</v>
      </c>
      <c r="K1420">
        <v>931934710</v>
      </c>
      <c r="L1420" t="s">
        <v>5085</v>
      </c>
      <c r="M1420" t="s">
        <v>5082</v>
      </c>
      <c r="N1420" t="s">
        <v>5083</v>
      </c>
      <c r="O1420" t="s">
        <v>5086</v>
      </c>
    </row>
    <row r="1421" spans="1:15" x14ac:dyDescent="0.25">
      <c r="A1421" t="s">
        <v>5087</v>
      </c>
      <c r="B1421" s="1">
        <v>24</v>
      </c>
      <c r="C1421" s="1">
        <v>17</v>
      </c>
      <c r="D1421" s="1" t="s">
        <v>10699</v>
      </c>
      <c r="E1421" s="1">
        <v>2</v>
      </c>
      <c r="F1421" s="1">
        <v>0</v>
      </c>
      <c r="G1421" t="s">
        <v>16</v>
      </c>
      <c r="H1421" t="s">
        <v>17</v>
      </c>
      <c r="I1421">
        <v>2417092</v>
      </c>
      <c r="K1421">
        <v>72182663</v>
      </c>
      <c r="L1421" t="s">
        <v>5088</v>
      </c>
      <c r="M1421" t="s">
        <v>5087</v>
      </c>
      <c r="N1421" t="s">
        <v>5089</v>
      </c>
      <c r="O1421" t="s">
        <v>5090</v>
      </c>
    </row>
    <row r="1422" spans="1:15" x14ac:dyDescent="0.25">
      <c r="A1422" t="s">
        <v>5091</v>
      </c>
      <c r="B1422" s="1">
        <v>28</v>
      </c>
      <c r="C1422" s="1">
        <v>15</v>
      </c>
      <c r="D1422" s="1" t="s">
        <v>10692</v>
      </c>
      <c r="E1422" s="1">
        <v>3</v>
      </c>
      <c r="F1422" s="1">
        <v>0</v>
      </c>
      <c r="G1422" t="s">
        <v>16</v>
      </c>
      <c r="H1422" t="s">
        <v>50</v>
      </c>
      <c r="I1422">
        <v>2815063</v>
      </c>
      <c r="K1422">
        <v>510743692</v>
      </c>
      <c r="L1422" t="s">
        <v>5092</v>
      </c>
      <c r="M1422" t="s">
        <v>5091</v>
      </c>
      <c r="N1422" t="s">
        <v>5093</v>
      </c>
      <c r="O1422" t="s">
        <v>5094</v>
      </c>
    </row>
    <row r="1423" spans="1:15" x14ac:dyDescent="0.25">
      <c r="A1423" t="s">
        <v>5095</v>
      </c>
      <c r="B1423" s="1">
        <v>28</v>
      </c>
      <c r="C1423" s="1" t="s">
        <v>10692</v>
      </c>
      <c r="D1423" s="1" t="s">
        <v>10692</v>
      </c>
      <c r="E1423" s="1">
        <v>2</v>
      </c>
      <c r="F1423" s="1">
        <v>0</v>
      </c>
      <c r="G1423" t="s">
        <v>16</v>
      </c>
      <c r="H1423" t="s">
        <v>17</v>
      </c>
      <c r="I1423">
        <v>2806062</v>
      </c>
      <c r="K1423">
        <v>535511</v>
      </c>
      <c r="L1423" t="s">
        <v>5096</v>
      </c>
      <c r="M1423" t="s">
        <v>5095</v>
      </c>
      <c r="N1423" t="str">
        <f>"11-513"</f>
        <v>11-513</v>
      </c>
      <c r="O1423" t="s">
        <v>4673</v>
      </c>
    </row>
    <row r="1424" spans="1:15" x14ac:dyDescent="0.25">
      <c r="A1424" t="s">
        <v>5097</v>
      </c>
      <c r="B1424" s="1" t="s">
        <v>10690</v>
      </c>
      <c r="C1424" s="1" t="s">
        <v>10699</v>
      </c>
      <c r="D1424" s="1" t="s">
        <v>10692</v>
      </c>
      <c r="E1424" s="1">
        <v>2</v>
      </c>
      <c r="F1424" s="1">
        <v>0</v>
      </c>
      <c r="G1424" t="s">
        <v>16</v>
      </c>
      <c r="H1424" t="s">
        <v>17</v>
      </c>
      <c r="I1424">
        <v>209062</v>
      </c>
      <c r="K1424">
        <v>390647506</v>
      </c>
      <c r="L1424" t="s">
        <v>5098</v>
      </c>
      <c r="M1424" t="s">
        <v>5097</v>
      </c>
      <c r="N1424" t="s">
        <v>5099</v>
      </c>
      <c r="O1424" t="s">
        <v>5100</v>
      </c>
    </row>
    <row r="1425" spans="1:15" x14ac:dyDescent="0.25">
      <c r="A1425" t="s">
        <v>5101</v>
      </c>
      <c r="B1425" s="1">
        <v>28</v>
      </c>
      <c r="C1425" s="1">
        <v>15</v>
      </c>
      <c r="D1425" s="1" t="s">
        <v>10698</v>
      </c>
      <c r="E1425" s="1">
        <v>3</v>
      </c>
      <c r="F1425" s="1">
        <v>0</v>
      </c>
      <c r="G1425" t="s">
        <v>16</v>
      </c>
      <c r="H1425" t="s">
        <v>50</v>
      </c>
      <c r="I1425">
        <v>2815073</v>
      </c>
      <c r="K1425">
        <v>540989</v>
      </c>
      <c r="M1425" t="s">
        <v>5101</v>
      </c>
      <c r="N1425" t="s">
        <v>5102</v>
      </c>
      <c r="O1425" t="s">
        <v>5103</v>
      </c>
    </row>
    <row r="1426" spans="1:15" x14ac:dyDescent="0.25">
      <c r="A1426" t="s">
        <v>5104</v>
      </c>
      <c r="B1426" s="1">
        <v>22</v>
      </c>
      <c r="C1426" s="1" t="s">
        <v>10699</v>
      </c>
      <c r="D1426" s="1" t="s">
        <v>10692</v>
      </c>
      <c r="E1426" s="1">
        <v>2</v>
      </c>
      <c r="F1426" s="1">
        <v>0</v>
      </c>
      <c r="G1426" t="s">
        <v>16</v>
      </c>
      <c r="H1426" t="s">
        <v>17</v>
      </c>
      <c r="I1426">
        <v>2209062</v>
      </c>
      <c r="K1426">
        <v>170747916</v>
      </c>
      <c r="L1426" t="s">
        <v>5105</v>
      </c>
      <c r="M1426" t="s">
        <v>5104</v>
      </c>
      <c r="N1426" t="s">
        <v>5106</v>
      </c>
      <c r="O1426" t="s">
        <v>5107</v>
      </c>
    </row>
    <row r="1427" spans="1:15" x14ac:dyDescent="0.25">
      <c r="A1427" t="s">
        <v>5108</v>
      </c>
      <c r="B1427" s="1">
        <v>30</v>
      </c>
      <c r="C1427" s="1">
        <v>30</v>
      </c>
      <c r="D1427" s="1" t="s">
        <v>10690</v>
      </c>
      <c r="E1427" s="1">
        <v>3</v>
      </c>
      <c r="F1427" s="1">
        <v>0</v>
      </c>
      <c r="G1427" t="s">
        <v>16</v>
      </c>
      <c r="H1427" t="s">
        <v>50</v>
      </c>
      <c r="I1427">
        <v>3030023</v>
      </c>
      <c r="K1427">
        <v>631258106</v>
      </c>
      <c r="L1427" t="s">
        <v>5109</v>
      </c>
      <c r="M1427" t="s">
        <v>5108</v>
      </c>
      <c r="N1427" t="s">
        <v>5110</v>
      </c>
      <c r="O1427" t="s">
        <v>5111</v>
      </c>
    </row>
    <row r="1428" spans="1:15" x14ac:dyDescent="0.25">
      <c r="A1428" t="s">
        <v>5112</v>
      </c>
      <c r="B1428" s="1">
        <v>14</v>
      </c>
      <c r="C1428" s="1">
        <v>12</v>
      </c>
      <c r="D1428" s="1" t="s">
        <v>10695</v>
      </c>
      <c r="E1428" s="1">
        <v>1</v>
      </c>
      <c r="F1428" s="1">
        <v>0</v>
      </c>
      <c r="G1428" t="s">
        <v>16</v>
      </c>
      <c r="H1428" t="s">
        <v>46</v>
      </c>
      <c r="I1428">
        <v>1412011</v>
      </c>
      <c r="K1428">
        <v>711582598</v>
      </c>
      <c r="L1428" t="s">
        <v>5113</v>
      </c>
      <c r="M1428" t="s">
        <v>5112</v>
      </c>
      <c r="N1428" t="str">
        <f>"05-300"</f>
        <v>05-300</v>
      </c>
      <c r="O1428" t="s">
        <v>5114</v>
      </c>
    </row>
    <row r="1429" spans="1:15" x14ac:dyDescent="0.25">
      <c r="A1429" t="s">
        <v>5112</v>
      </c>
      <c r="B1429" s="1">
        <v>14</v>
      </c>
      <c r="C1429" s="1">
        <v>12</v>
      </c>
      <c r="D1429" s="1">
        <v>11</v>
      </c>
      <c r="E1429" s="1">
        <v>2</v>
      </c>
      <c r="F1429" s="1">
        <v>0</v>
      </c>
      <c r="G1429" t="s">
        <v>16</v>
      </c>
      <c r="H1429" t="s">
        <v>17</v>
      </c>
      <c r="I1429">
        <v>1412112</v>
      </c>
      <c r="K1429">
        <v>711582747</v>
      </c>
      <c r="L1429" t="s">
        <v>5115</v>
      </c>
      <c r="M1429" t="s">
        <v>5112</v>
      </c>
      <c r="N1429" t="str">
        <f>"05-300"</f>
        <v>05-300</v>
      </c>
      <c r="O1429" t="s">
        <v>5116</v>
      </c>
    </row>
    <row r="1430" spans="1:15" x14ac:dyDescent="0.25">
      <c r="A1430" t="s">
        <v>5117</v>
      </c>
      <c r="B1430" s="1">
        <v>14</v>
      </c>
      <c r="C1430" s="1">
        <v>12</v>
      </c>
      <c r="D1430" s="1" t="s">
        <v>10694</v>
      </c>
      <c r="E1430" s="1">
        <v>0</v>
      </c>
      <c r="F1430" s="1">
        <v>1</v>
      </c>
      <c r="G1430" t="s">
        <v>32</v>
      </c>
      <c r="I1430">
        <v>1412000</v>
      </c>
      <c r="K1430">
        <v>711581788</v>
      </c>
      <c r="L1430" t="s">
        <v>5118</v>
      </c>
      <c r="M1430" t="s">
        <v>5112</v>
      </c>
      <c r="N1430" t="str">
        <f>"05-300"</f>
        <v>05-300</v>
      </c>
      <c r="O1430" t="s">
        <v>5119</v>
      </c>
    </row>
    <row r="1431" spans="1:15" x14ac:dyDescent="0.25">
      <c r="A1431" t="s">
        <v>5120</v>
      </c>
      <c r="B1431" s="1" t="s">
        <v>10692</v>
      </c>
      <c r="C1431" s="1" t="s">
        <v>10691</v>
      </c>
      <c r="D1431" s="1" t="s">
        <v>10697</v>
      </c>
      <c r="E1431" s="1">
        <v>2</v>
      </c>
      <c r="F1431" s="1">
        <v>0</v>
      </c>
      <c r="G1431" t="s">
        <v>16</v>
      </c>
      <c r="H1431" t="s">
        <v>17</v>
      </c>
      <c r="I1431">
        <v>604052</v>
      </c>
      <c r="K1431">
        <v>950368820</v>
      </c>
      <c r="L1431" t="s">
        <v>5121</v>
      </c>
      <c r="M1431" t="s">
        <v>5120</v>
      </c>
      <c r="N1431" t="s">
        <v>5122</v>
      </c>
      <c r="O1431" t="s">
        <v>5123</v>
      </c>
    </row>
    <row r="1432" spans="1:15" x14ac:dyDescent="0.25">
      <c r="A1432" t="s">
        <v>5124</v>
      </c>
      <c r="B1432" s="1">
        <v>32</v>
      </c>
      <c r="C1432" s="1">
        <v>17</v>
      </c>
      <c r="D1432" s="1" t="s">
        <v>10696</v>
      </c>
      <c r="E1432" s="1">
        <v>3</v>
      </c>
      <c r="F1432" s="1">
        <v>0</v>
      </c>
      <c r="G1432" t="s">
        <v>16</v>
      </c>
      <c r="H1432" t="s">
        <v>50</v>
      </c>
      <c r="I1432">
        <v>3217033</v>
      </c>
      <c r="K1432">
        <v>570791508</v>
      </c>
      <c r="L1432" t="s">
        <v>5125</v>
      </c>
      <c r="M1432" t="s">
        <v>5124</v>
      </c>
      <c r="N1432" t="s">
        <v>5126</v>
      </c>
      <c r="O1432" t="s">
        <v>5127</v>
      </c>
    </row>
    <row r="1433" spans="1:15" x14ac:dyDescent="0.25">
      <c r="A1433" t="s">
        <v>5128</v>
      </c>
      <c r="B1433" s="1">
        <v>14</v>
      </c>
      <c r="C1433" s="1">
        <v>30</v>
      </c>
      <c r="D1433" s="1" t="s">
        <v>10696</v>
      </c>
      <c r="E1433" s="1">
        <v>2</v>
      </c>
      <c r="F1433" s="1">
        <v>0</v>
      </c>
      <c r="G1433" t="s">
        <v>16</v>
      </c>
      <c r="H1433" t="s">
        <v>17</v>
      </c>
      <c r="I1433">
        <v>1430032</v>
      </c>
      <c r="K1433">
        <v>670223847</v>
      </c>
      <c r="L1433" t="s">
        <v>5129</v>
      </c>
      <c r="M1433" t="s">
        <v>5128</v>
      </c>
      <c r="N1433" t="s">
        <v>5130</v>
      </c>
      <c r="O1433" t="s">
        <v>5131</v>
      </c>
    </row>
    <row r="1434" spans="1:15" x14ac:dyDescent="0.25">
      <c r="A1434" t="s">
        <v>5132</v>
      </c>
      <c r="B1434" s="1" t="s">
        <v>10690</v>
      </c>
      <c r="C1434" s="1">
        <v>12</v>
      </c>
      <c r="D1434" s="1" t="s">
        <v>10691</v>
      </c>
      <c r="E1434" s="1">
        <v>3</v>
      </c>
      <c r="F1434" s="1">
        <v>0</v>
      </c>
      <c r="G1434" t="s">
        <v>16</v>
      </c>
      <c r="H1434" t="s">
        <v>50</v>
      </c>
      <c r="I1434">
        <v>212043</v>
      </c>
      <c r="K1434">
        <v>230821693</v>
      </c>
      <c r="L1434" t="s">
        <v>5133</v>
      </c>
      <c r="M1434" t="s">
        <v>5132</v>
      </c>
      <c r="N1434" t="s">
        <v>5134</v>
      </c>
      <c r="O1434" t="s">
        <v>5135</v>
      </c>
    </row>
    <row r="1435" spans="1:15" x14ac:dyDescent="0.25">
      <c r="A1435" t="s">
        <v>5136</v>
      </c>
      <c r="B1435" s="1">
        <v>26</v>
      </c>
      <c r="C1435" s="1">
        <v>11</v>
      </c>
      <c r="D1435" s="1" t="s">
        <v>10696</v>
      </c>
      <c r="E1435" s="1">
        <v>2</v>
      </c>
      <c r="F1435" s="1">
        <v>0</v>
      </c>
      <c r="G1435" t="s">
        <v>16</v>
      </c>
      <c r="H1435" t="s">
        <v>17</v>
      </c>
      <c r="I1435">
        <v>2611032</v>
      </c>
      <c r="K1435">
        <v>540050</v>
      </c>
      <c r="L1435" t="s">
        <v>5137</v>
      </c>
      <c r="M1435" t="s">
        <v>5136</v>
      </c>
      <c r="N1435" t="s">
        <v>5138</v>
      </c>
      <c r="O1435" t="s">
        <v>5139</v>
      </c>
    </row>
    <row r="1436" spans="1:15" x14ac:dyDescent="0.25">
      <c r="A1436" t="s">
        <v>5140</v>
      </c>
      <c r="B1436" s="1">
        <v>14</v>
      </c>
      <c r="C1436" s="1">
        <v>13</v>
      </c>
      <c r="D1436" s="1" t="s">
        <v>10695</v>
      </c>
      <c r="E1436" s="1">
        <v>1</v>
      </c>
      <c r="F1436" s="1">
        <v>0</v>
      </c>
      <c r="G1436" t="s">
        <v>16</v>
      </c>
      <c r="H1436" t="s">
        <v>46</v>
      </c>
      <c r="I1436">
        <v>1413011</v>
      </c>
      <c r="K1436">
        <v>130377830</v>
      </c>
      <c r="L1436" t="s">
        <v>5141</v>
      </c>
      <c r="M1436" t="s">
        <v>5140</v>
      </c>
      <c r="N1436" t="str">
        <f>"06-500"</f>
        <v>06-500</v>
      </c>
      <c r="O1436" t="s">
        <v>5142</v>
      </c>
    </row>
    <row r="1437" spans="1:15" x14ac:dyDescent="0.25">
      <c r="A1437" t="s">
        <v>5143</v>
      </c>
      <c r="B1437" s="1">
        <v>14</v>
      </c>
      <c r="C1437" s="1">
        <v>13</v>
      </c>
      <c r="D1437" s="1" t="s">
        <v>10694</v>
      </c>
      <c r="E1437" s="1">
        <v>0</v>
      </c>
      <c r="F1437" s="1">
        <v>1</v>
      </c>
      <c r="G1437" t="s">
        <v>32</v>
      </c>
      <c r="I1437">
        <v>1413000</v>
      </c>
      <c r="K1437">
        <v>130377735</v>
      </c>
      <c r="L1437" t="s">
        <v>5144</v>
      </c>
      <c r="M1437" t="s">
        <v>5140</v>
      </c>
      <c r="N1437" t="str">
        <f>"06-500"</f>
        <v>06-500</v>
      </c>
      <c r="O1437" t="s">
        <v>5145</v>
      </c>
    </row>
    <row r="1438" spans="1:15" x14ac:dyDescent="0.25">
      <c r="A1438" t="s">
        <v>5146</v>
      </c>
      <c r="B1438" s="1">
        <v>14</v>
      </c>
      <c r="C1438" s="1">
        <v>28</v>
      </c>
      <c r="D1438" s="1" t="s">
        <v>10691</v>
      </c>
      <c r="E1438" s="1">
        <v>2</v>
      </c>
      <c r="F1438" s="1">
        <v>0</v>
      </c>
      <c r="G1438" t="s">
        <v>16</v>
      </c>
      <c r="H1438" t="s">
        <v>17</v>
      </c>
      <c r="I1438">
        <v>1428042</v>
      </c>
      <c r="K1438">
        <v>750148354</v>
      </c>
      <c r="L1438" t="s">
        <v>5147</v>
      </c>
      <c r="M1438" t="s">
        <v>5146</v>
      </c>
      <c r="N1438" t="s">
        <v>5148</v>
      </c>
      <c r="O1438" t="s">
        <v>5149</v>
      </c>
    </row>
    <row r="1439" spans="1:15" x14ac:dyDescent="0.25">
      <c r="A1439" t="s">
        <v>5150</v>
      </c>
      <c r="B1439" s="1">
        <v>28</v>
      </c>
      <c r="C1439" s="1" t="s">
        <v>10691</v>
      </c>
      <c r="D1439" s="1" t="s">
        <v>10692</v>
      </c>
      <c r="E1439" s="1">
        <v>3</v>
      </c>
      <c r="F1439" s="1">
        <v>0</v>
      </c>
      <c r="G1439" t="s">
        <v>16</v>
      </c>
      <c r="H1439" t="s">
        <v>50</v>
      </c>
      <c r="I1439">
        <v>2804063</v>
      </c>
      <c r="K1439">
        <v>170748130</v>
      </c>
      <c r="M1439" t="s">
        <v>5150</v>
      </c>
      <c r="N1439" t="s">
        <v>5151</v>
      </c>
      <c r="O1439" t="s">
        <v>5152</v>
      </c>
    </row>
    <row r="1440" spans="1:15" x14ac:dyDescent="0.25">
      <c r="A1440" t="s">
        <v>5153</v>
      </c>
      <c r="B1440" s="1">
        <v>14</v>
      </c>
      <c r="C1440" s="1">
        <v>11</v>
      </c>
      <c r="D1440" s="1" t="s">
        <v>10697</v>
      </c>
      <c r="E1440" s="1">
        <v>2</v>
      </c>
      <c r="F1440" s="1">
        <v>0</v>
      </c>
      <c r="G1440" t="s">
        <v>16</v>
      </c>
      <c r="H1440" t="s">
        <v>17</v>
      </c>
      <c r="I1440">
        <v>1411052</v>
      </c>
      <c r="K1440">
        <v>550668321</v>
      </c>
      <c r="L1440" t="s">
        <v>5154</v>
      </c>
      <c r="M1440" t="s">
        <v>5153</v>
      </c>
      <c r="N1440" t="str">
        <f>"06-231"</f>
        <v>06-231</v>
      </c>
      <c r="O1440" t="s">
        <v>5155</v>
      </c>
    </row>
    <row r="1441" spans="1:15" x14ac:dyDescent="0.25">
      <c r="A1441" t="s">
        <v>5156</v>
      </c>
      <c r="B1441" s="1">
        <v>26</v>
      </c>
      <c r="C1441" s="1" t="s">
        <v>10691</v>
      </c>
      <c r="D1441" s="1">
        <v>11</v>
      </c>
      <c r="E1441" s="1">
        <v>2</v>
      </c>
      <c r="F1441" s="1">
        <v>0</v>
      </c>
      <c r="G1441" t="s">
        <v>16</v>
      </c>
      <c r="H1441" t="s">
        <v>17</v>
      </c>
      <c r="I1441">
        <v>2604112</v>
      </c>
      <c r="K1441">
        <v>291010346</v>
      </c>
      <c r="L1441" t="s">
        <v>5157</v>
      </c>
      <c r="M1441" t="s">
        <v>5156</v>
      </c>
      <c r="N1441" t="s">
        <v>5158</v>
      </c>
      <c r="O1441" t="s">
        <v>5159</v>
      </c>
    </row>
    <row r="1442" spans="1:15" x14ac:dyDescent="0.25">
      <c r="A1442" t="s">
        <v>5160</v>
      </c>
      <c r="B1442" s="1">
        <v>10</v>
      </c>
      <c r="C1442" s="1" t="s">
        <v>10698</v>
      </c>
      <c r="D1442" s="1" t="s">
        <v>10696</v>
      </c>
      <c r="E1442" s="1">
        <v>2</v>
      </c>
      <c r="F1442" s="1">
        <v>0</v>
      </c>
      <c r="G1442" t="s">
        <v>16</v>
      </c>
      <c r="H1442" t="s">
        <v>17</v>
      </c>
      <c r="I1442">
        <v>1007032</v>
      </c>
      <c r="K1442">
        <v>590648126</v>
      </c>
      <c r="L1442" t="s">
        <v>5161</v>
      </c>
      <c r="M1442" t="s">
        <v>5162</v>
      </c>
      <c r="N1442" t="s">
        <v>5163</v>
      </c>
      <c r="O1442" t="s">
        <v>5164</v>
      </c>
    </row>
    <row r="1443" spans="1:15" x14ac:dyDescent="0.25">
      <c r="A1443" t="s">
        <v>5165</v>
      </c>
      <c r="B1443" s="1">
        <v>14</v>
      </c>
      <c r="C1443" s="1">
        <v>27</v>
      </c>
      <c r="D1443" s="1" t="s">
        <v>10696</v>
      </c>
      <c r="E1443" s="1">
        <v>2</v>
      </c>
      <c r="F1443" s="1">
        <v>0</v>
      </c>
      <c r="G1443" t="s">
        <v>16</v>
      </c>
      <c r="H1443" t="s">
        <v>17</v>
      </c>
      <c r="I1443">
        <v>1427032</v>
      </c>
      <c r="K1443">
        <v>611015773</v>
      </c>
      <c r="L1443" t="s">
        <v>5166</v>
      </c>
      <c r="M1443" t="s">
        <v>5165</v>
      </c>
      <c r="N1443" t="str">
        <f>"09-214"</f>
        <v>09-214</v>
      </c>
      <c r="O1443" t="s">
        <v>5167</v>
      </c>
    </row>
    <row r="1444" spans="1:15" x14ac:dyDescent="0.25">
      <c r="A1444" t="s">
        <v>5168</v>
      </c>
      <c r="B1444" s="1" t="s">
        <v>10692</v>
      </c>
      <c r="C1444" s="1" t="s">
        <v>10697</v>
      </c>
      <c r="D1444" s="1" t="s">
        <v>10692</v>
      </c>
      <c r="E1444" s="1">
        <v>3</v>
      </c>
      <c r="F1444" s="1">
        <v>0</v>
      </c>
      <c r="G1444" t="s">
        <v>16</v>
      </c>
      <c r="H1444" t="s">
        <v>50</v>
      </c>
      <c r="I1444">
        <v>605063</v>
      </c>
      <c r="K1444">
        <v>830409608</v>
      </c>
      <c r="L1444" t="s">
        <v>5169</v>
      </c>
      <c r="M1444" t="s">
        <v>5168</v>
      </c>
      <c r="N1444" t="s">
        <v>5170</v>
      </c>
      <c r="O1444" t="s">
        <v>5171</v>
      </c>
    </row>
    <row r="1445" spans="1:15" x14ac:dyDescent="0.25">
      <c r="A1445" t="s">
        <v>5172</v>
      </c>
      <c r="B1445" s="1">
        <v>14</v>
      </c>
      <c r="C1445" s="1" t="s">
        <v>10692</v>
      </c>
      <c r="D1445" s="1" t="s">
        <v>10698</v>
      </c>
      <c r="E1445" s="1">
        <v>3</v>
      </c>
      <c r="F1445" s="1">
        <v>0</v>
      </c>
      <c r="G1445" t="s">
        <v>16</v>
      </c>
      <c r="H1445" t="s">
        <v>50</v>
      </c>
      <c r="I1445">
        <v>1406073</v>
      </c>
      <c r="K1445">
        <v>670223445</v>
      </c>
      <c r="L1445" t="s">
        <v>5173</v>
      </c>
      <c r="M1445" t="s">
        <v>5174</v>
      </c>
      <c r="N1445" t="str">
        <f>"05-640"</f>
        <v>05-640</v>
      </c>
      <c r="O1445" t="s">
        <v>757</v>
      </c>
    </row>
    <row r="1446" spans="1:15" x14ac:dyDescent="0.25">
      <c r="A1446" t="s">
        <v>5175</v>
      </c>
      <c r="B1446" s="1">
        <v>12</v>
      </c>
      <c r="C1446" s="1" t="s">
        <v>10692</v>
      </c>
      <c r="D1446" s="1" t="s">
        <v>10699</v>
      </c>
      <c r="E1446" s="1">
        <v>2</v>
      </c>
      <c r="F1446" s="1">
        <v>0</v>
      </c>
      <c r="G1446" t="s">
        <v>16</v>
      </c>
      <c r="H1446" t="s">
        <v>17</v>
      </c>
      <c r="I1446">
        <v>1206092</v>
      </c>
      <c r="K1446">
        <v>351555654</v>
      </c>
      <c r="L1446" t="s">
        <v>5176</v>
      </c>
      <c r="M1446" t="s">
        <v>5175</v>
      </c>
      <c r="N1446" t="s">
        <v>5177</v>
      </c>
      <c r="O1446" t="s">
        <v>154</v>
      </c>
    </row>
    <row r="1447" spans="1:15" x14ac:dyDescent="0.25">
      <c r="A1447" t="s">
        <v>5178</v>
      </c>
      <c r="B1447" s="1" t="s">
        <v>10691</v>
      </c>
      <c r="C1447" s="1" t="s">
        <v>10699</v>
      </c>
      <c r="D1447" s="1" t="s">
        <v>10694</v>
      </c>
      <c r="E1447" s="1">
        <v>0</v>
      </c>
      <c r="F1447" s="1">
        <v>1</v>
      </c>
      <c r="G1447" t="s">
        <v>32</v>
      </c>
      <c r="I1447">
        <v>409000</v>
      </c>
      <c r="K1447">
        <v>92350814</v>
      </c>
      <c r="M1447" t="s">
        <v>5179</v>
      </c>
      <c r="N1447" t="s">
        <v>5180</v>
      </c>
      <c r="O1447" t="s">
        <v>5181</v>
      </c>
    </row>
    <row r="1448" spans="1:15" x14ac:dyDescent="0.25">
      <c r="A1448" t="s">
        <v>5179</v>
      </c>
      <c r="B1448" s="1" t="s">
        <v>10691</v>
      </c>
      <c r="C1448" s="1" t="s">
        <v>10699</v>
      </c>
      <c r="D1448" s="1" t="s">
        <v>10696</v>
      </c>
      <c r="E1448" s="1">
        <v>3</v>
      </c>
      <c r="F1448" s="1">
        <v>0</v>
      </c>
      <c r="G1448" t="s">
        <v>16</v>
      </c>
      <c r="H1448" t="s">
        <v>50</v>
      </c>
      <c r="I1448">
        <v>409033</v>
      </c>
      <c r="K1448">
        <v>92350843</v>
      </c>
      <c r="L1448" t="s">
        <v>5182</v>
      </c>
      <c r="M1448" t="s">
        <v>5179</v>
      </c>
      <c r="N1448" t="s">
        <v>5180</v>
      </c>
      <c r="O1448" t="s">
        <v>5181</v>
      </c>
    </row>
    <row r="1449" spans="1:15" x14ac:dyDescent="0.25">
      <c r="A1449" t="s">
        <v>5183</v>
      </c>
      <c r="B1449" s="1">
        <v>14</v>
      </c>
      <c r="C1449" s="1">
        <v>26</v>
      </c>
      <c r="D1449" s="1" t="s">
        <v>10691</v>
      </c>
      <c r="E1449" s="1">
        <v>2</v>
      </c>
      <c r="F1449" s="1">
        <v>0</v>
      </c>
      <c r="G1449" t="s">
        <v>16</v>
      </c>
      <c r="H1449" t="s">
        <v>17</v>
      </c>
      <c r="I1449">
        <v>1426042</v>
      </c>
      <c r="K1449">
        <v>711582492</v>
      </c>
      <c r="L1449" t="s">
        <v>412</v>
      </c>
      <c r="M1449" t="s">
        <v>5183</v>
      </c>
      <c r="N1449" t="str">
        <f>"08-124"</f>
        <v>08-124</v>
      </c>
      <c r="O1449" t="s">
        <v>5184</v>
      </c>
    </row>
    <row r="1450" spans="1:15" x14ac:dyDescent="0.25">
      <c r="A1450" t="s">
        <v>5185</v>
      </c>
      <c r="B1450" s="1">
        <v>10</v>
      </c>
      <c r="C1450" s="1">
        <v>17</v>
      </c>
      <c r="D1450" s="1" t="s">
        <v>10691</v>
      </c>
      <c r="E1450" s="1">
        <v>2</v>
      </c>
      <c r="F1450" s="1">
        <v>0</v>
      </c>
      <c r="G1450" t="s">
        <v>16</v>
      </c>
      <c r="H1450" t="s">
        <v>17</v>
      </c>
      <c r="I1450">
        <v>1017042</v>
      </c>
      <c r="K1450">
        <v>730934654</v>
      </c>
      <c r="L1450" t="s">
        <v>5186</v>
      </c>
      <c r="M1450" t="s">
        <v>5185</v>
      </c>
      <c r="N1450" t="s">
        <v>5187</v>
      </c>
      <c r="O1450" t="s">
        <v>5188</v>
      </c>
    </row>
    <row r="1451" spans="1:15" x14ac:dyDescent="0.25">
      <c r="A1451" t="s">
        <v>5189</v>
      </c>
      <c r="B1451" s="1">
        <v>20</v>
      </c>
      <c r="C1451" s="1" t="s">
        <v>10693</v>
      </c>
      <c r="D1451" s="1" t="s">
        <v>10694</v>
      </c>
      <c r="E1451" s="1">
        <v>0</v>
      </c>
      <c r="F1451" s="1">
        <v>1</v>
      </c>
      <c r="G1451" t="s">
        <v>32</v>
      </c>
      <c r="I1451">
        <v>2008000</v>
      </c>
      <c r="K1451">
        <v>50658597</v>
      </c>
      <c r="M1451" t="s">
        <v>5190</v>
      </c>
      <c r="N1451" t="s">
        <v>5191</v>
      </c>
      <c r="O1451" t="s">
        <v>5192</v>
      </c>
    </row>
    <row r="1452" spans="1:15" x14ac:dyDescent="0.25">
      <c r="A1452" t="s">
        <v>5190</v>
      </c>
      <c r="B1452" s="1">
        <v>20</v>
      </c>
      <c r="C1452" s="1" t="s">
        <v>10693</v>
      </c>
      <c r="D1452" s="1" t="s">
        <v>10692</v>
      </c>
      <c r="E1452" s="1">
        <v>3</v>
      </c>
      <c r="F1452" s="1">
        <v>0</v>
      </c>
      <c r="G1452" t="s">
        <v>16</v>
      </c>
      <c r="H1452" t="s">
        <v>50</v>
      </c>
      <c r="I1452">
        <v>2008063</v>
      </c>
      <c r="K1452">
        <v>50659102</v>
      </c>
      <c r="L1452" t="s">
        <v>5193</v>
      </c>
      <c r="M1452" t="s">
        <v>5190</v>
      </c>
      <c r="N1452" t="s">
        <v>5191</v>
      </c>
      <c r="O1452" t="s">
        <v>5192</v>
      </c>
    </row>
    <row r="1453" spans="1:15" x14ac:dyDescent="0.25">
      <c r="A1453" t="s">
        <v>5194</v>
      </c>
      <c r="B1453" s="1">
        <v>26</v>
      </c>
      <c r="C1453" s="1" t="s">
        <v>10691</v>
      </c>
      <c r="D1453" s="1">
        <v>12</v>
      </c>
      <c r="E1453" s="1">
        <v>3</v>
      </c>
      <c r="F1453" s="1">
        <v>0</v>
      </c>
      <c r="G1453" t="s">
        <v>16</v>
      </c>
      <c r="H1453" t="s">
        <v>50</v>
      </c>
      <c r="I1453">
        <v>2604123</v>
      </c>
      <c r="K1453">
        <v>291010352</v>
      </c>
      <c r="L1453" t="s">
        <v>5195</v>
      </c>
      <c r="M1453" t="s">
        <v>5194</v>
      </c>
      <c r="N1453" t="s">
        <v>5196</v>
      </c>
      <c r="O1453" t="s">
        <v>4445</v>
      </c>
    </row>
    <row r="1454" spans="1:15" x14ac:dyDescent="0.25">
      <c r="A1454" t="s">
        <v>5197</v>
      </c>
      <c r="B1454" s="1">
        <v>28</v>
      </c>
      <c r="C1454" s="1">
        <v>15</v>
      </c>
      <c r="D1454" s="1" t="s">
        <v>10693</v>
      </c>
      <c r="E1454" s="1">
        <v>3</v>
      </c>
      <c r="F1454" s="1">
        <v>0</v>
      </c>
      <c r="G1454" t="s">
        <v>16</v>
      </c>
      <c r="H1454" t="s">
        <v>50</v>
      </c>
      <c r="I1454">
        <v>2815083</v>
      </c>
      <c r="K1454">
        <v>510743580</v>
      </c>
      <c r="M1454" t="s">
        <v>5197</v>
      </c>
      <c r="N1454" t="s">
        <v>5198</v>
      </c>
      <c r="O1454" t="s">
        <v>5199</v>
      </c>
    </row>
    <row r="1455" spans="1:15" x14ac:dyDescent="0.25">
      <c r="A1455" t="s">
        <v>5200</v>
      </c>
      <c r="B1455" s="1">
        <v>14</v>
      </c>
      <c r="C1455" s="1">
        <v>26</v>
      </c>
      <c r="D1455" s="1" t="s">
        <v>10697</v>
      </c>
      <c r="E1455" s="1">
        <v>3</v>
      </c>
      <c r="F1455" s="1">
        <v>0</v>
      </c>
      <c r="G1455" t="s">
        <v>16</v>
      </c>
      <c r="H1455" t="s">
        <v>50</v>
      </c>
      <c r="I1455">
        <v>1426053</v>
      </c>
      <c r="K1455">
        <v>711582457</v>
      </c>
      <c r="L1455" t="s">
        <v>5201</v>
      </c>
      <c r="M1455" t="s">
        <v>5200</v>
      </c>
      <c r="N1455" t="str">
        <f>"08-140"</f>
        <v>08-140</v>
      </c>
      <c r="O1455" t="s">
        <v>5202</v>
      </c>
    </row>
    <row r="1456" spans="1:15" x14ac:dyDescent="0.25">
      <c r="A1456" t="s">
        <v>5203</v>
      </c>
      <c r="B1456" s="1">
        <v>32</v>
      </c>
      <c r="C1456" s="1" t="s">
        <v>10692</v>
      </c>
      <c r="D1456" s="1" t="s">
        <v>10692</v>
      </c>
      <c r="E1456" s="1">
        <v>3</v>
      </c>
      <c r="F1456" s="1">
        <v>0</v>
      </c>
      <c r="G1456" t="s">
        <v>16</v>
      </c>
      <c r="H1456" t="s">
        <v>50</v>
      </c>
      <c r="I1456">
        <v>3206063</v>
      </c>
      <c r="K1456">
        <v>811684864</v>
      </c>
      <c r="L1456" t="s">
        <v>5204</v>
      </c>
      <c r="M1456" t="s">
        <v>5203</v>
      </c>
      <c r="N1456" t="s">
        <v>5205</v>
      </c>
      <c r="O1456" t="s">
        <v>855</v>
      </c>
    </row>
    <row r="1457" spans="1:15" x14ac:dyDescent="0.25">
      <c r="A1457" t="s">
        <v>5206</v>
      </c>
      <c r="B1457" s="1">
        <v>22</v>
      </c>
      <c r="C1457" s="1">
        <v>14</v>
      </c>
      <c r="D1457" s="1" t="s">
        <v>10696</v>
      </c>
      <c r="E1457" s="1">
        <v>2</v>
      </c>
      <c r="F1457" s="1">
        <v>0</v>
      </c>
      <c r="G1457" t="s">
        <v>16</v>
      </c>
      <c r="H1457" t="s">
        <v>17</v>
      </c>
      <c r="I1457">
        <v>2214032</v>
      </c>
      <c r="K1457">
        <v>191675310</v>
      </c>
      <c r="L1457" t="s">
        <v>5207</v>
      </c>
      <c r="M1457" t="s">
        <v>5206</v>
      </c>
      <c r="N1457" t="s">
        <v>5208</v>
      </c>
      <c r="O1457" t="s">
        <v>5209</v>
      </c>
    </row>
    <row r="1458" spans="1:15" x14ac:dyDescent="0.25">
      <c r="A1458" t="s">
        <v>5210</v>
      </c>
      <c r="B1458" s="1">
        <v>30</v>
      </c>
      <c r="C1458" s="1">
        <v>21</v>
      </c>
      <c r="D1458" s="1">
        <v>10</v>
      </c>
      <c r="E1458" s="1">
        <v>3</v>
      </c>
      <c r="F1458" s="1">
        <v>0</v>
      </c>
      <c r="G1458" t="s">
        <v>16</v>
      </c>
      <c r="H1458" t="s">
        <v>50</v>
      </c>
      <c r="I1458">
        <v>3021103</v>
      </c>
      <c r="K1458">
        <v>525777</v>
      </c>
      <c r="L1458" t="s">
        <v>5211</v>
      </c>
      <c r="M1458" t="s">
        <v>5210</v>
      </c>
      <c r="N1458" t="s">
        <v>5212</v>
      </c>
      <c r="O1458" t="s">
        <v>5213</v>
      </c>
    </row>
    <row r="1459" spans="1:15" x14ac:dyDescent="0.25">
      <c r="A1459" t="s">
        <v>5214</v>
      </c>
      <c r="B1459" s="1">
        <v>26</v>
      </c>
      <c r="C1459" s="1">
        <v>13</v>
      </c>
      <c r="D1459" s="1" t="s">
        <v>10696</v>
      </c>
      <c r="E1459" s="1">
        <v>2</v>
      </c>
      <c r="F1459" s="1">
        <v>0</v>
      </c>
      <c r="G1459" t="s">
        <v>16</v>
      </c>
      <c r="H1459" t="s">
        <v>17</v>
      </c>
      <c r="I1459">
        <v>2613032</v>
      </c>
      <c r="K1459">
        <v>545403</v>
      </c>
      <c r="L1459" t="s">
        <v>5215</v>
      </c>
      <c r="M1459" t="s">
        <v>5214</v>
      </c>
      <c r="N1459" t="s">
        <v>5216</v>
      </c>
      <c r="O1459" t="s">
        <v>5217</v>
      </c>
    </row>
    <row r="1460" spans="1:15" x14ac:dyDescent="0.25">
      <c r="A1460" t="s">
        <v>5218</v>
      </c>
      <c r="B1460" s="1">
        <v>10</v>
      </c>
      <c r="C1460" s="1">
        <v>10</v>
      </c>
      <c r="D1460" s="1" t="s">
        <v>10692</v>
      </c>
      <c r="E1460" s="1">
        <v>2</v>
      </c>
      <c r="F1460" s="1">
        <v>0</v>
      </c>
      <c r="G1460" t="s">
        <v>16</v>
      </c>
      <c r="H1460" t="s">
        <v>17</v>
      </c>
      <c r="I1460">
        <v>1010062</v>
      </c>
      <c r="K1460">
        <v>590647948</v>
      </c>
      <c r="L1460" t="s">
        <v>5219</v>
      </c>
      <c r="M1460" t="s">
        <v>5218</v>
      </c>
      <c r="N1460" t="s">
        <v>5220</v>
      </c>
      <c r="O1460" t="s">
        <v>5221</v>
      </c>
    </row>
    <row r="1461" spans="1:15" x14ac:dyDescent="0.25">
      <c r="A1461" t="s">
        <v>5218</v>
      </c>
      <c r="B1461" s="1">
        <v>12</v>
      </c>
      <c r="C1461" s="1" t="s">
        <v>10697</v>
      </c>
      <c r="D1461" s="1" t="s">
        <v>10698</v>
      </c>
      <c r="E1461" s="1">
        <v>2</v>
      </c>
      <c r="F1461" s="1">
        <v>0</v>
      </c>
      <c r="G1461" t="s">
        <v>16</v>
      </c>
      <c r="H1461" t="s">
        <v>17</v>
      </c>
      <c r="I1461">
        <v>1205072</v>
      </c>
      <c r="K1461">
        <v>491892475</v>
      </c>
      <c r="L1461" t="s">
        <v>5222</v>
      </c>
      <c r="M1461" t="s">
        <v>5218</v>
      </c>
      <c r="N1461" t="s">
        <v>5223</v>
      </c>
      <c r="O1461" t="s">
        <v>5224</v>
      </c>
    </row>
    <row r="1462" spans="1:15" x14ac:dyDescent="0.25">
      <c r="A1462" t="s">
        <v>5225</v>
      </c>
      <c r="B1462" s="1">
        <v>28</v>
      </c>
      <c r="C1462" s="1">
        <v>10</v>
      </c>
      <c r="D1462" s="1" t="s">
        <v>10695</v>
      </c>
      <c r="E1462" s="1">
        <v>1</v>
      </c>
      <c r="F1462" s="1">
        <v>0</v>
      </c>
      <c r="G1462" t="s">
        <v>16</v>
      </c>
      <c r="H1462" t="s">
        <v>46</v>
      </c>
      <c r="I1462">
        <v>2810011</v>
      </c>
      <c r="K1462">
        <v>510743427</v>
      </c>
      <c r="L1462" t="s">
        <v>5226</v>
      </c>
      <c r="M1462" t="s">
        <v>5225</v>
      </c>
      <c r="N1462" t="str">
        <f>"11-700"</f>
        <v>11-700</v>
      </c>
      <c r="O1462" t="s">
        <v>5227</v>
      </c>
    </row>
    <row r="1463" spans="1:15" x14ac:dyDescent="0.25">
      <c r="A1463" t="s">
        <v>5225</v>
      </c>
      <c r="B1463" s="1">
        <v>28</v>
      </c>
      <c r="C1463" s="1">
        <v>10</v>
      </c>
      <c r="D1463" s="1" t="s">
        <v>10696</v>
      </c>
      <c r="E1463" s="1">
        <v>2</v>
      </c>
      <c r="F1463" s="1">
        <v>0</v>
      </c>
      <c r="G1463" t="s">
        <v>16</v>
      </c>
      <c r="H1463" t="s">
        <v>17</v>
      </c>
      <c r="I1463">
        <v>2810032</v>
      </c>
      <c r="K1463">
        <v>510742764</v>
      </c>
      <c r="L1463" t="s">
        <v>5228</v>
      </c>
      <c r="M1463" t="s">
        <v>5225</v>
      </c>
      <c r="N1463" t="str">
        <f>"11-700"</f>
        <v>11-700</v>
      </c>
      <c r="O1463" t="s">
        <v>5227</v>
      </c>
    </row>
    <row r="1464" spans="1:15" x14ac:dyDescent="0.25">
      <c r="A1464" t="s">
        <v>5229</v>
      </c>
      <c r="B1464" s="1">
        <v>28</v>
      </c>
      <c r="C1464" s="1">
        <v>10</v>
      </c>
      <c r="D1464" s="1" t="s">
        <v>10694</v>
      </c>
      <c r="E1464" s="1">
        <v>0</v>
      </c>
      <c r="F1464" s="1">
        <v>1</v>
      </c>
      <c r="G1464" t="s">
        <v>32</v>
      </c>
      <c r="I1464">
        <v>2810000</v>
      </c>
      <c r="K1464">
        <v>510750373</v>
      </c>
      <c r="M1464" t="s">
        <v>5225</v>
      </c>
      <c r="N1464" t="str">
        <f>"11-700"</f>
        <v>11-700</v>
      </c>
      <c r="O1464" t="s">
        <v>5227</v>
      </c>
    </row>
    <row r="1465" spans="1:15" x14ac:dyDescent="0.25">
      <c r="A1465" t="s">
        <v>5230</v>
      </c>
      <c r="B1465" s="1" t="s">
        <v>10691</v>
      </c>
      <c r="C1465" s="1">
        <v>10</v>
      </c>
      <c r="D1465" s="1" t="s">
        <v>10690</v>
      </c>
      <c r="E1465" s="1">
        <v>3</v>
      </c>
      <c r="F1465" s="1">
        <v>0</v>
      </c>
      <c r="G1465" t="s">
        <v>16</v>
      </c>
      <c r="H1465" t="s">
        <v>50</v>
      </c>
      <c r="I1465">
        <v>410023</v>
      </c>
      <c r="K1465">
        <v>92350889</v>
      </c>
      <c r="L1465" t="s">
        <v>5231</v>
      </c>
      <c r="M1465" t="s">
        <v>5230</v>
      </c>
      <c r="N1465" t="s">
        <v>5232</v>
      </c>
      <c r="O1465" t="s">
        <v>5233</v>
      </c>
    </row>
    <row r="1466" spans="1:15" x14ac:dyDescent="0.25">
      <c r="A1466" t="s">
        <v>5234</v>
      </c>
      <c r="B1466" s="1">
        <v>14</v>
      </c>
      <c r="C1466" s="1">
        <v>12</v>
      </c>
      <c r="D1466" s="1">
        <v>12</v>
      </c>
      <c r="E1466" s="1">
        <v>3</v>
      </c>
      <c r="F1466" s="1">
        <v>0</v>
      </c>
      <c r="G1466" t="s">
        <v>16</v>
      </c>
      <c r="H1466" t="s">
        <v>50</v>
      </c>
      <c r="I1466">
        <v>1412123</v>
      </c>
      <c r="K1466">
        <v>711582776</v>
      </c>
      <c r="L1466" t="s">
        <v>5235</v>
      </c>
      <c r="M1466" t="s">
        <v>5234</v>
      </c>
      <c r="N1466" t="str">
        <f>"05-320"</f>
        <v>05-320</v>
      </c>
      <c r="O1466" t="s">
        <v>5236</v>
      </c>
    </row>
    <row r="1467" spans="1:15" x14ac:dyDescent="0.25">
      <c r="A1467" t="s">
        <v>5237</v>
      </c>
      <c r="B1467" s="1">
        <v>24</v>
      </c>
      <c r="C1467" s="1" t="s">
        <v>10691</v>
      </c>
      <c r="D1467" s="1">
        <v>10</v>
      </c>
      <c r="E1467" s="1">
        <v>2</v>
      </c>
      <c r="F1467" s="1">
        <v>0</v>
      </c>
      <c r="G1467" t="s">
        <v>16</v>
      </c>
      <c r="H1467" t="s">
        <v>17</v>
      </c>
      <c r="I1467">
        <v>2404102</v>
      </c>
      <c r="K1467">
        <v>151398095</v>
      </c>
      <c r="L1467" t="s">
        <v>5238</v>
      </c>
      <c r="M1467" t="s">
        <v>5237</v>
      </c>
      <c r="N1467" t="s">
        <v>5239</v>
      </c>
      <c r="O1467" t="s">
        <v>5240</v>
      </c>
    </row>
    <row r="1468" spans="1:15" x14ac:dyDescent="0.25">
      <c r="A1468" t="s">
        <v>5241</v>
      </c>
      <c r="B1468" s="1">
        <v>24</v>
      </c>
      <c r="C1468" s="1">
        <v>15</v>
      </c>
      <c r="D1468" s="1" t="s">
        <v>10699</v>
      </c>
      <c r="E1468" s="1">
        <v>2</v>
      </c>
      <c r="F1468" s="1">
        <v>0</v>
      </c>
      <c r="G1468" t="s">
        <v>16</v>
      </c>
      <c r="H1468" t="s">
        <v>17</v>
      </c>
      <c r="I1468">
        <v>2415092</v>
      </c>
      <c r="K1468">
        <v>276258687</v>
      </c>
      <c r="L1468" t="s">
        <v>5242</v>
      </c>
      <c r="M1468" t="s">
        <v>5241</v>
      </c>
      <c r="N1468" t="s">
        <v>5243</v>
      </c>
      <c r="O1468" t="s">
        <v>5244</v>
      </c>
    </row>
    <row r="1469" spans="1:15" x14ac:dyDescent="0.25">
      <c r="A1469" t="s">
        <v>5245</v>
      </c>
      <c r="B1469" s="1">
        <v>12</v>
      </c>
      <c r="C1469" s="1" t="s">
        <v>10698</v>
      </c>
      <c r="D1469" s="1" t="s">
        <v>10690</v>
      </c>
      <c r="E1469" s="1">
        <v>1</v>
      </c>
      <c r="F1469" s="1">
        <v>0</v>
      </c>
      <c r="G1469" t="s">
        <v>16</v>
      </c>
      <c r="H1469" t="s">
        <v>46</v>
      </c>
      <c r="I1469">
        <v>1207021</v>
      </c>
      <c r="K1469">
        <v>491893240</v>
      </c>
      <c r="L1469" t="s">
        <v>5249</v>
      </c>
      <c r="M1469" t="s">
        <v>5245</v>
      </c>
      <c r="N1469" t="s">
        <v>5247</v>
      </c>
      <c r="O1469" t="s">
        <v>5250</v>
      </c>
    </row>
    <row r="1470" spans="1:15" x14ac:dyDescent="0.25">
      <c r="A1470" t="s">
        <v>5245</v>
      </c>
      <c r="B1470" s="1">
        <v>12</v>
      </c>
      <c r="C1470" s="1" t="s">
        <v>10698</v>
      </c>
      <c r="D1470" s="1" t="s">
        <v>10699</v>
      </c>
      <c r="E1470" s="1">
        <v>2</v>
      </c>
      <c r="F1470" s="1">
        <v>0</v>
      </c>
      <c r="G1470" t="s">
        <v>16</v>
      </c>
      <c r="H1470" t="s">
        <v>17</v>
      </c>
      <c r="I1470">
        <v>1207092</v>
      </c>
      <c r="K1470">
        <v>490505683</v>
      </c>
      <c r="L1470" t="s">
        <v>5246</v>
      </c>
      <c r="M1470" t="s">
        <v>5245</v>
      </c>
      <c r="N1470" t="s">
        <v>5247</v>
      </c>
      <c r="O1470" t="s">
        <v>5248</v>
      </c>
    </row>
    <row r="1471" spans="1:15" x14ac:dyDescent="0.25">
      <c r="A1471" t="s">
        <v>5251</v>
      </c>
      <c r="B1471" s="1">
        <v>14</v>
      </c>
      <c r="C1471" s="1">
        <v>38</v>
      </c>
      <c r="D1471" s="1" t="s">
        <v>10690</v>
      </c>
      <c r="E1471" s="1">
        <v>3</v>
      </c>
      <c r="F1471" s="1">
        <v>0</v>
      </c>
      <c r="G1471" t="s">
        <v>16</v>
      </c>
      <c r="H1471" t="s">
        <v>50</v>
      </c>
      <c r="I1471">
        <v>1438023</v>
      </c>
      <c r="K1471">
        <v>750148609</v>
      </c>
      <c r="L1471" t="s">
        <v>5252</v>
      </c>
      <c r="M1471" t="s">
        <v>5251</v>
      </c>
      <c r="N1471" t="s">
        <v>5253</v>
      </c>
      <c r="O1471" t="s">
        <v>5254</v>
      </c>
    </row>
    <row r="1472" spans="1:15" x14ac:dyDescent="0.25">
      <c r="A1472" t="s">
        <v>5255</v>
      </c>
      <c r="B1472" s="1" t="s">
        <v>10690</v>
      </c>
      <c r="C1472" s="1" t="s">
        <v>10697</v>
      </c>
      <c r="D1472" s="1" t="s">
        <v>10691</v>
      </c>
      <c r="E1472" s="1">
        <v>2</v>
      </c>
      <c r="F1472" s="1">
        <v>0</v>
      </c>
      <c r="G1472" t="s">
        <v>16</v>
      </c>
      <c r="H1472" t="s">
        <v>17</v>
      </c>
      <c r="I1472">
        <v>205042</v>
      </c>
      <c r="K1472">
        <v>390647417</v>
      </c>
      <c r="L1472" t="s">
        <v>5256</v>
      </c>
      <c r="M1472" t="s">
        <v>5255</v>
      </c>
      <c r="N1472" t="s">
        <v>5257</v>
      </c>
      <c r="O1472" t="s">
        <v>5258</v>
      </c>
    </row>
    <row r="1473" spans="1:15" x14ac:dyDescent="0.25">
      <c r="A1473" t="s">
        <v>5259</v>
      </c>
      <c r="B1473" s="1">
        <v>12</v>
      </c>
      <c r="C1473" s="1">
        <v>18</v>
      </c>
      <c r="D1473" s="1" t="s">
        <v>10697</v>
      </c>
      <c r="E1473" s="1">
        <v>2</v>
      </c>
      <c r="F1473" s="1">
        <v>0</v>
      </c>
      <c r="G1473" t="s">
        <v>16</v>
      </c>
      <c r="H1473" t="s">
        <v>17</v>
      </c>
      <c r="I1473">
        <v>1218052</v>
      </c>
      <c r="K1473">
        <v>72182083</v>
      </c>
      <c r="L1473" t="s">
        <v>5260</v>
      </c>
      <c r="M1473" t="s">
        <v>5259</v>
      </c>
      <c r="N1473" t="s">
        <v>5261</v>
      </c>
      <c r="O1473" t="s">
        <v>5262</v>
      </c>
    </row>
    <row r="1474" spans="1:15" x14ac:dyDescent="0.25">
      <c r="A1474" t="s">
        <v>5263</v>
      </c>
      <c r="B1474" s="1">
        <v>30</v>
      </c>
      <c r="C1474" s="1">
        <v>21</v>
      </c>
      <c r="D1474" s="1">
        <v>11</v>
      </c>
      <c r="E1474" s="1">
        <v>3</v>
      </c>
      <c r="F1474" s="1">
        <v>0</v>
      </c>
      <c r="G1474" t="s">
        <v>16</v>
      </c>
      <c r="H1474" t="s">
        <v>50</v>
      </c>
      <c r="I1474">
        <v>3021113</v>
      </c>
      <c r="K1474">
        <v>631258595</v>
      </c>
      <c r="L1474" t="s">
        <v>5264</v>
      </c>
      <c r="M1474" t="s">
        <v>5263</v>
      </c>
      <c r="N1474" t="s">
        <v>5265</v>
      </c>
      <c r="O1474" t="s">
        <v>5266</v>
      </c>
    </row>
    <row r="1475" spans="1:15" x14ac:dyDescent="0.25">
      <c r="A1475" t="s">
        <v>5267</v>
      </c>
      <c r="B1475" s="1">
        <v>16</v>
      </c>
      <c r="C1475" s="1" t="s">
        <v>10699</v>
      </c>
      <c r="D1475" s="1" t="s">
        <v>10692</v>
      </c>
      <c r="E1475" s="1">
        <v>2</v>
      </c>
      <c r="F1475" s="1">
        <v>0</v>
      </c>
      <c r="G1475" t="s">
        <v>16</v>
      </c>
      <c r="H1475" t="s">
        <v>17</v>
      </c>
      <c r="I1475">
        <v>1609062</v>
      </c>
      <c r="K1475">
        <v>531413171</v>
      </c>
      <c r="L1475" t="s">
        <v>5268</v>
      </c>
      <c r="M1475" t="s">
        <v>5267</v>
      </c>
      <c r="N1475" t="s">
        <v>5269</v>
      </c>
      <c r="O1475" t="s">
        <v>5270</v>
      </c>
    </row>
    <row r="1476" spans="1:15" x14ac:dyDescent="0.25">
      <c r="A1476" t="s">
        <v>5271</v>
      </c>
      <c r="B1476" s="1">
        <v>12</v>
      </c>
      <c r="C1476" s="1">
        <v>10</v>
      </c>
      <c r="D1476" s="1">
        <v>11</v>
      </c>
      <c r="E1476" s="1">
        <v>3</v>
      </c>
      <c r="F1476" s="1">
        <v>0</v>
      </c>
      <c r="G1476" t="s">
        <v>16</v>
      </c>
      <c r="H1476" t="s">
        <v>50</v>
      </c>
      <c r="I1476">
        <v>1210113</v>
      </c>
      <c r="K1476">
        <v>491893061</v>
      </c>
      <c r="L1476" t="s">
        <v>5272</v>
      </c>
      <c r="M1476" t="s">
        <v>5271</v>
      </c>
      <c r="N1476" t="s">
        <v>5273</v>
      </c>
      <c r="O1476" t="s">
        <v>5274</v>
      </c>
    </row>
    <row r="1477" spans="1:15" x14ac:dyDescent="0.25">
      <c r="A1477" t="s">
        <v>5275</v>
      </c>
      <c r="B1477" s="1">
        <v>30</v>
      </c>
      <c r="C1477" s="1" t="s">
        <v>10698</v>
      </c>
      <c r="D1477" s="1" t="s">
        <v>10698</v>
      </c>
      <c r="E1477" s="1">
        <v>2</v>
      </c>
      <c r="F1477" s="1">
        <v>0</v>
      </c>
      <c r="G1477" t="s">
        <v>16</v>
      </c>
      <c r="H1477" t="s">
        <v>17</v>
      </c>
      <c r="I1477">
        <v>3007072</v>
      </c>
      <c r="K1477">
        <v>250855469</v>
      </c>
      <c r="L1477" t="s">
        <v>5276</v>
      </c>
      <c r="M1477" t="s">
        <v>5277</v>
      </c>
      <c r="N1477" t="s">
        <v>5278</v>
      </c>
      <c r="O1477" t="s">
        <v>5279</v>
      </c>
    </row>
    <row r="1478" spans="1:15" x14ac:dyDescent="0.25">
      <c r="A1478" t="s">
        <v>5280</v>
      </c>
      <c r="B1478" s="1">
        <v>24</v>
      </c>
      <c r="C1478" s="1" t="s">
        <v>10691</v>
      </c>
      <c r="D1478" s="1">
        <v>11</v>
      </c>
      <c r="E1478" s="1">
        <v>2</v>
      </c>
      <c r="F1478" s="1">
        <v>0</v>
      </c>
      <c r="G1478" t="s">
        <v>16</v>
      </c>
      <c r="H1478" t="s">
        <v>17</v>
      </c>
      <c r="I1478">
        <v>2404112</v>
      </c>
      <c r="K1478">
        <v>151398110</v>
      </c>
      <c r="L1478" t="s">
        <v>5281</v>
      </c>
      <c r="M1478" t="s">
        <v>5280</v>
      </c>
      <c r="N1478" t="s">
        <v>5282</v>
      </c>
      <c r="O1478" t="s">
        <v>5283</v>
      </c>
    </row>
    <row r="1479" spans="1:15" x14ac:dyDescent="0.25">
      <c r="A1479" t="s">
        <v>5284</v>
      </c>
      <c r="B1479" s="1" t="s">
        <v>10690</v>
      </c>
      <c r="C1479" s="1" t="s">
        <v>10692</v>
      </c>
      <c r="D1479" s="1" t="s">
        <v>10698</v>
      </c>
      <c r="E1479" s="1">
        <v>2</v>
      </c>
      <c r="F1479" s="1">
        <v>0</v>
      </c>
      <c r="G1479" t="s">
        <v>16</v>
      </c>
      <c r="H1479" t="s">
        <v>17</v>
      </c>
      <c r="I1479">
        <v>206072</v>
      </c>
      <c r="K1479">
        <v>230821701</v>
      </c>
      <c r="L1479" t="s">
        <v>5285</v>
      </c>
      <c r="M1479" t="s">
        <v>5284</v>
      </c>
      <c r="N1479" t="s">
        <v>5286</v>
      </c>
      <c r="O1479" t="s">
        <v>1173</v>
      </c>
    </row>
    <row r="1480" spans="1:15" x14ac:dyDescent="0.25">
      <c r="A1480" t="s">
        <v>5287</v>
      </c>
      <c r="B1480" s="1">
        <v>24</v>
      </c>
      <c r="C1480" s="1">
        <v>70</v>
      </c>
      <c r="D1480" s="1" t="s">
        <v>10694</v>
      </c>
      <c r="E1480" s="1">
        <v>0</v>
      </c>
      <c r="F1480" s="1">
        <v>2</v>
      </c>
      <c r="G1480" t="s">
        <v>264</v>
      </c>
      <c r="I1480">
        <v>2470000</v>
      </c>
      <c r="K1480">
        <v>276255393</v>
      </c>
      <c r="M1480" t="s">
        <v>5288</v>
      </c>
      <c r="N1480" t="s">
        <v>5289</v>
      </c>
      <c r="O1480" t="s">
        <v>5290</v>
      </c>
    </row>
    <row r="1481" spans="1:15" x14ac:dyDescent="0.25">
      <c r="A1481" t="s">
        <v>5291</v>
      </c>
      <c r="B1481" s="1">
        <v>24</v>
      </c>
      <c r="C1481" s="1" t="s">
        <v>10699</v>
      </c>
      <c r="D1481" s="1" t="s">
        <v>10694</v>
      </c>
      <c r="E1481" s="1">
        <v>0</v>
      </c>
      <c r="F1481" s="1">
        <v>1</v>
      </c>
      <c r="G1481" t="s">
        <v>32</v>
      </c>
      <c r="I1481">
        <v>2409000</v>
      </c>
      <c r="K1481">
        <v>152180808</v>
      </c>
      <c r="L1481" t="s">
        <v>5292</v>
      </c>
      <c r="M1481" t="s">
        <v>5293</v>
      </c>
      <c r="N1481" t="s">
        <v>5294</v>
      </c>
      <c r="O1481" t="s">
        <v>5295</v>
      </c>
    </row>
    <row r="1482" spans="1:15" x14ac:dyDescent="0.25">
      <c r="A1482" t="s">
        <v>5293</v>
      </c>
      <c r="B1482" s="1">
        <v>24</v>
      </c>
      <c r="C1482" s="1" t="s">
        <v>10699</v>
      </c>
      <c r="D1482" s="1" t="s">
        <v>10695</v>
      </c>
      <c r="E1482" s="1">
        <v>1</v>
      </c>
      <c r="F1482" s="1">
        <v>0</v>
      </c>
      <c r="G1482" t="s">
        <v>16</v>
      </c>
      <c r="H1482" t="s">
        <v>46</v>
      </c>
      <c r="I1482">
        <v>2409011</v>
      </c>
      <c r="K1482">
        <v>151398497</v>
      </c>
      <c r="L1482" t="s">
        <v>5296</v>
      </c>
      <c r="M1482" t="s">
        <v>5293</v>
      </c>
      <c r="N1482" t="s">
        <v>5294</v>
      </c>
      <c r="O1482" t="s">
        <v>5297</v>
      </c>
    </row>
    <row r="1483" spans="1:15" x14ac:dyDescent="0.25">
      <c r="A1483" t="s">
        <v>5298</v>
      </c>
      <c r="B1483" s="1">
        <v>14</v>
      </c>
      <c r="C1483" s="1">
        <v>15</v>
      </c>
      <c r="D1483" s="1" t="s">
        <v>10693</v>
      </c>
      <c r="E1483" s="1">
        <v>3</v>
      </c>
      <c r="F1483" s="1">
        <v>0</v>
      </c>
      <c r="G1483" t="s">
        <v>16</v>
      </c>
      <c r="H1483" t="s">
        <v>50</v>
      </c>
      <c r="I1483">
        <v>1415083</v>
      </c>
      <c r="K1483">
        <v>550668284</v>
      </c>
      <c r="L1483" t="s">
        <v>5299</v>
      </c>
      <c r="M1483" t="s">
        <v>5298</v>
      </c>
      <c r="N1483" t="str">
        <f>"07-430"</f>
        <v>07-430</v>
      </c>
      <c r="O1483" t="s">
        <v>5300</v>
      </c>
    </row>
    <row r="1484" spans="1:15" x14ac:dyDescent="0.25">
      <c r="A1484" t="s">
        <v>5301</v>
      </c>
      <c r="B1484" s="1">
        <v>12</v>
      </c>
      <c r="C1484" s="1" t="s">
        <v>10699</v>
      </c>
      <c r="D1484" s="1" t="s">
        <v>10696</v>
      </c>
      <c r="E1484" s="1">
        <v>3</v>
      </c>
      <c r="F1484" s="1">
        <v>0</v>
      </c>
      <c r="G1484" t="s">
        <v>16</v>
      </c>
      <c r="H1484" t="s">
        <v>50</v>
      </c>
      <c r="I1484">
        <v>1209033</v>
      </c>
      <c r="K1484">
        <v>351555418</v>
      </c>
      <c r="L1484" t="s">
        <v>5302</v>
      </c>
      <c r="M1484" t="s">
        <v>5301</v>
      </c>
      <c r="N1484" t="s">
        <v>5303</v>
      </c>
      <c r="O1484" t="s">
        <v>5304</v>
      </c>
    </row>
    <row r="1485" spans="1:15" x14ac:dyDescent="0.25">
      <c r="A1485" t="s">
        <v>5305</v>
      </c>
      <c r="B1485" s="1">
        <v>12</v>
      </c>
      <c r="C1485" s="1" t="s">
        <v>10699</v>
      </c>
      <c r="D1485" s="1" t="s">
        <v>10694</v>
      </c>
      <c r="E1485" s="1">
        <v>0</v>
      </c>
      <c r="F1485" s="1">
        <v>1</v>
      </c>
      <c r="G1485" t="s">
        <v>32</v>
      </c>
      <c r="I1485">
        <v>1209000</v>
      </c>
      <c r="K1485">
        <v>351554459</v>
      </c>
      <c r="L1485" t="s">
        <v>5306</v>
      </c>
      <c r="M1485" t="s">
        <v>5301</v>
      </c>
      <c r="N1485" t="s">
        <v>5303</v>
      </c>
      <c r="O1485" t="s">
        <v>5307</v>
      </c>
    </row>
    <row r="1486" spans="1:15" x14ac:dyDescent="0.25">
      <c r="A1486" t="s">
        <v>5308</v>
      </c>
      <c r="B1486" s="1">
        <v>32</v>
      </c>
      <c r="C1486" s="1">
        <v>10</v>
      </c>
      <c r="D1486" s="1" t="s">
        <v>10694</v>
      </c>
      <c r="E1486" s="1">
        <v>0</v>
      </c>
      <c r="F1486" s="1">
        <v>1</v>
      </c>
      <c r="G1486" t="s">
        <v>32</v>
      </c>
      <c r="I1486">
        <v>3210000</v>
      </c>
      <c r="K1486">
        <v>210967320</v>
      </c>
      <c r="L1486" t="s">
        <v>5309</v>
      </c>
      <c r="M1486" t="s">
        <v>5310</v>
      </c>
      <c r="N1486" t="s">
        <v>5311</v>
      </c>
      <c r="O1486" t="s">
        <v>5312</v>
      </c>
    </row>
    <row r="1487" spans="1:15" x14ac:dyDescent="0.25">
      <c r="A1487" t="s">
        <v>5310</v>
      </c>
      <c r="B1487" s="1">
        <v>32</v>
      </c>
      <c r="C1487" s="1">
        <v>10</v>
      </c>
      <c r="D1487" s="1" t="s">
        <v>10691</v>
      </c>
      <c r="E1487" s="1">
        <v>3</v>
      </c>
      <c r="F1487" s="1">
        <v>0</v>
      </c>
      <c r="G1487" t="s">
        <v>16</v>
      </c>
      <c r="H1487" t="s">
        <v>50</v>
      </c>
      <c r="I1487">
        <v>3210043</v>
      </c>
      <c r="K1487">
        <v>210966970</v>
      </c>
      <c r="L1487" t="s">
        <v>5313</v>
      </c>
      <c r="M1487" t="s">
        <v>5310</v>
      </c>
      <c r="N1487" t="s">
        <v>5311</v>
      </c>
      <c r="O1487" t="s">
        <v>5314</v>
      </c>
    </row>
    <row r="1488" spans="1:15" x14ac:dyDescent="0.25">
      <c r="A1488" t="s">
        <v>5315</v>
      </c>
      <c r="B1488" s="1">
        <v>14</v>
      </c>
      <c r="C1488" s="1">
        <v>21</v>
      </c>
      <c r="D1488" s="1" t="s">
        <v>10697</v>
      </c>
      <c r="E1488" s="1">
        <v>2</v>
      </c>
      <c r="F1488" s="1">
        <v>0</v>
      </c>
      <c r="G1488" t="s">
        <v>16</v>
      </c>
      <c r="H1488" t="s">
        <v>17</v>
      </c>
      <c r="I1488">
        <v>1421052</v>
      </c>
      <c r="K1488">
        <v>13269195</v>
      </c>
      <c r="L1488" t="s">
        <v>5316</v>
      </c>
      <c r="M1488" t="s">
        <v>5315</v>
      </c>
      <c r="N1488" t="str">
        <f>"05-830"</f>
        <v>05-830</v>
      </c>
      <c r="O1488" t="s">
        <v>5317</v>
      </c>
    </row>
    <row r="1489" spans="1:15" x14ac:dyDescent="0.25">
      <c r="A1489" t="s">
        <v>5318</v>
      </c>
      <c r="B1489" s="1">
        <v>26</v>
      </c>
      <c r="C1489" s="1" t="s">
        <v>10690</v>
      </c>
      <c r="D1489" s="1" t="s">
        <v>10691</v>
      </c>
      <c r="E1489" s="1">
        <v>2</v>
      </c>
      <c r="F1489" s="1">
        <v>0</v>
      </c>
      <c r="G1489" t="s">
        <v>16</v>
      </c>
      <c r="H1489" t="s">
        <v>17</v>
      </c>
      <c r="I1489">
        <v>2602042</v>
      </c>
      <c r="K1489">
        <v>291010398</v>
      </c>
      <c r="L1489" t="s">
        <v>5319</v>
      </c>
      <c r="M1489" t="s">
        <v>5318</v>
      </c>
      <c r="N1489" t="s">
        <v>5320</v>
      </c>
      <c r="O1489" t="s">
        <v>5321</v>
      </c>
    </row>
    <row r="1490" spans="1:15" x14ac:dyDescent="0.25">
      <c r="A1490" t="s">
        <v>5322</v>
      </c>
      <c r="B1490" s="1" t="s">
        <v>10691</v>
      </c>
      <c r="C1490" s="1">
        <v>10</v>
      </c>
      <c r="D1490" s="1" t="s">
        <v>10694</v>
      </c>
      <c r="E1490" s="1">
        <v>0</v>
      </c>
      <c r="F1490" s="1">
        <v>1</v>
      </c>
      <c r="G1490" t="s">
        <v>32</v>
      </c>
      <c r="I1490">
        <v>410000</v>
      </c>
      <c r="K1490">
        <v>92350866</v>
      </c>
      <c r="L1490" t="s">
        <v>5323</v>
      </c>
      <c r="M1490" t="s">
        <v>5324</v>
      </c>
      <c r="N1490" t="s">
        <v>5325</v>
      </c>
      <c r="O1490" t="s">
        <v>5326</v>
      </c>
    </row>
    <row r="1491" spans="1:15" x14ac:dyDescent="0.25">
      <c r="A1491" t="s">
        <v>5324</v>
      </c>
      <c r="B1491" s="1" t="s">
        <v>10691</v>
      </c>
      <c r="C1491" s="1">
        <v>10</v>
      </c>
      <c r="D1491" s="1" t="s">
        <v>10696</v>
      </c>
      <c r="E1491" s="1">
        <v>3</v>
      </c>
      <c r="F1491" s="1">
        <v>0</v>
      </c>
      <c r="G1491" t="s">
        <v>16</v>
      </c>
      <c r="H1491" t="s">
        <v>50</v>
      </c>
      <c r="I1491">
        <v>410033</v>
      </c>
      <c r="K1491">
        <v>92350895</v>
      </c>
      <c r="L1491" t="s">
        <v>5327</v>
      </c>
      <c r="M1491" t="s">
        <v>5328</v>
      </c>
      <c r="N1491" t="s">
        <v>5325</v>
      </c>
      <c r="O1491" t="s">
        <v>5329</v>
      </c>
    </row>
    <row r="1492" spans="1:15" x14ac:dyDescent="0.25">
      <c r="A1492" t="s">
        <v>5330</v>
      </c>
      <c r="B1492" s="1" t="s">
        <v>10692</v>
      </c>
      <c r="C1492" s="1">
        <v>14</v>
      </c>
      <c r="D1492" s="1" t="s">
        <v>10693</v>
      </c>
      <c r="E1492" s="1">
        <v>3</v>
      </c>
      <c r="F1492" s="1">
        <v>0</v>
      </c>
      <c r="G1492" t="s">
        <v>16</v>
      </c>
      <c r="H1492" t="s">
        <v>50</v>
      </c>
      <c r="I1492">
        <v>614083</v>
      </c>
      <c r="K1492">
        <v>431020032</v>
      </c>
      <c r="M1492" t="s">
        <v>5330</v>
      </c>
      <c r="N1492" t="s">
        <v>5331</v>
      </c>
      <c r="O1492" t="s">
        <v>5332</v>
      </c>
    </row>
    <row r="1493" spans="1:15" x14ac:dyDescent="0.25">
      <c r="A1493" t="s">
        <v>5333</v>
      </c>
      <c r="B1493" s="1">
        <v>16</v>
      </c>
      <c r="C1493" s="1" t="s">
        <v>10692</v>
      </c>
      <c r="D1493" s="1" t="s">
        <v>10694</v>
      </c>
      <c r="E1493" s="1">
        <v>0</v>
      </c>
      <c r="F1493" s="1">
        <v>1</v>
      </c>
      <c r="G1493" t="s">
        <v>32</v>
      </c>
      <c r="I1493">
        <v>1606000</v>
      </c>
      <c r="K1493">
        <v>531412556</v>
      </c>
      <c r="L1493" t="s">
        <v>5334</v>
      </c>
      <c r="M1493" t="s">
        <v>5335</v>
      </c>
      <c r="N1493" t="s">
        <v>5336</v>
      </c>
      <c r="O1493" t="s">
        <v>5337</v>
      </c>
    </row>
    <row r="1494" spans="1:15" x14ac:dyDescent="0.25">
      <c r="A1494" t="s">
        <v>5335</v>
      </c>
      <c r="B1494" s="1">
        <v>16</v>
      </c>
      <c r="C1494" s="1" t="s">
        <v>10692</v>
      </c>
      <c r="D1494" s="1" t="s">
        <v>10690</v>
      </c>
      <c r="E1494" s="1">
        <v>3</v>
      </c>
      <c r="F1494" s="1">
        <v>0</v>
      </c>
      <c r="G1494" t="s">
        <v>16</v>
      </c>
      <c r="H1494" t="s">
        <v>50</v>
      </c>
      <c r="I1494">
        <v>1606023</v>
      </c>
      <c r="K1494">
        <v>531413159</v>
      </c>
      <c r="L1494" t="s">
        <v>5338</v>
      </c>
      <c r="M1494" t="s">
        <v>5335</v>
      </c>
      <c r="N1494" t="s">
        <v>5336</v>
      </c>
      <c r="O1494" t="s">
        <v>5339</v>
      </c>
    </row>
    <row r="1495" spans="1:15" x14ac:dyDescent="0.25">
      <c r="A1495" t="s">
        <v>5340</v>
      </c>
      <c r="B1495" s="1">
        <v>20</v>
      </c>
      <c r="C1495" s="1" t="s">
        <v>10697</v>
      </c>
      <c r="D1495" s="1" t="s">
        <v>10693</v>
      </c>
      <c r="E1495" s="1">
        <v>2</v>
      </c>
      <c r="F1495" s="1">
        <v>0</v>
      </c>
      <c r="G1495" t="s">
        <v>16</v>
      </c>
      <c r="H1495" t="s">
        <v>17</v>
      </c>
      <c r="I1495">
        <v>2005082</v>
      </c>
      <c r="K1495">
        <v>50659556</v>
      </c>
      <c r="L1495" t="s">
        <v>5341</v>
      </c>
      <c r="M1495" t="s">
        <v>5340</v>
      </c>
      <c r="N1495" t="s">
        <v>5342</v>
      </c>
      <c r="O1495" t="s">
        <v>5343</v>
      </c>
    </row>
    <row r="1496" spans="1:15" x14ac:dyDescent="0.25">
      <c r="A1496" t="s">
        <v>5344</v>
      </c>
      <c r="B1496" s="1">
        <v>20</v>
      </c>
      <c r="C1496" s="1" t="s">
        <v>10697</v>
      </c>
      <c r="D1496" s="1" t="s">
        <v>10699</v>
      </c>
      <c r="E1496" s="1">
        <v>2</v>
      </c>
      <c r="F1496" s="1">
        <v>0</v>
      </c>
      <c r="G1496" t="s">
        <v>16</v>
      </c>
      <c r="H1496" t="s">
        <v>17</v>
      </c>
      <c r="I1496">
        <v>2005092</v>
      </c>
      <c r="K1496">
        <v>50659562</v>
      </c>
      <c r="L1496" t="s">
        <v>5345</v>
      </c>
      <c r="M1496" t="s">
        <v>5344</v>
      </c>
      <c r="N1496" t="s">
        <v>5346</v>
      </c>
      <c r="O1496" t="s">
        <v>5347</v>
      </c>
    </row>
    <row r="1497" spans="1:15" x14ac:dyDescent="0.25">
      <c r="A1497" t="s">
        <v>5348</v>
      </c>
      <c r="B1497" s="1">
        <v>18</v>
      </c>
      <c r="C1497" s="1" t="s">
        <v>10699</v>
      </c>
      <c r="D1497" s="1" t="s">
        <v>10697</v>
      </c>
      <c r="E1497" s="1">
        <v>3</v>
      </c>
      <c r="F1497" s="1">
        <v>0</v>
      </c>
      <c r="G1497" t="s">
        <v>16</v>
      </c>
      <c r="H1497" t="s">
        <v>50</v>
      </c>
      <c r="I1497">
        <v>1809053</v>
      </c>
      <c r="K1497">
        <v>650900631</v>
      </c>
      <c r="L1497" t="s">
        <v>5349</v>
      </c>
      <c r="M1497" t="s">
        <v>5348</v>
      </c>
      <c r="N1497" t="s">
        <v>5350</v>
      </c>
      <c r="O1497" t="s">
        <v>333</v>
      </c>
    </row>
    <row r="1498" spans="1:15" x14ac:dyDescent="0.25">
      <c r="A1498" t="s">
        <v>5351</v>
      </c>
      <c r="B1498" s="1">
        <v>14</v>
      </c>
      <c r="C1498" s="1">
        <v>20</v>
      </c>
      <c r="D1498" s="1" t="s">
        <v>10698</v>
      </c>
      <c r="E1498" s="1">
        <v>2</v>
      </c>
      <c r="F1498" s="1">
        <v>0</v>
      </c>
      <c r="G1498" t="s">
        <v>16</v>
      </c>
      <c r="H1498" t="s">
        <v>17</v>
      </c>
      <c r="I1498">
        <v>1420072</v>
      </c>
      <c r="K1498">
        <v>130378278</v>
      </c>
      <c r="L1498" t="s">
        <v>5352</v>
      </c>
      <c r="M1498" t="s">
        <v>5351</v>
      </c>
      <c r="N1498" t="str">
        <f>"09-152"</f>
        <v>09-152</v>
      </c>
      <c r="O1498" t="s">
        <v>5353</v>
      </c>
    </row>
    <row r="1499" spans="1:15" x14ac:dyDescent="0.25">
      <c r="A1499" t="s">
        <v>5354</v>
      </c>
      <c r="B1499" s="1">
        <v>14</v>
      </c>
      <c r="C1499" s="1">
        <v>14</v>
      </c>
      <c r="D1499" s="1" t="s">
        <v>10691</v>
      </c>
      <c r="E1499" s="1">
        <v>3</v>
      </c>
      <c r="F1499" s="1">
        <v>0</v>
      </c>
      <c r="G1499" t="s">
        <v>16</v>
      </c>
      <c r="H1499" t="s">
        <v>50</v>
      </c>
      <c r="I1499">
        <v>1414043</v>
      </c>
      <c r="K1499">
        <v>130377899</v>
      </c>
      <c r="L1499" t="s">
        <v>5355</v>
      </c>
      <c r="M1499" t="s">
        <v>5354</v>
      </c>
      <c r="N1499" t="str">
        <f>"05-190"</f>
        <v>05-190</v>
      </c>
      <c r="O1499" t="s">
        <v>5356</v>
      </c>
    </row>
    <row r="1500" spans="1:15" x14ac:dyDescent="0.25">
      <c r="A1500" t="s">
        <v>5357</v>
      </c>
      <c r="B1500" s="1">
        <v>12</v>
      </c>
      <c r="C1500" s="1">
        <v>10</v>
      </c>
      <c r="D1500" s="1">
        <v>12</v>
      </c>
      <c r="E1500" s="1">
        <v>2</v>
      </c>
      <c r="F1500" s="1">
        <v>0</v>
      </c>
      <c r="G1500" t="s">
        <v>16</v>
      </c>
      <c r="H1500" t="s">
        <v>17</v>
      </c>
      <c r="I1500">
        <v>1210122</v>
      </c>
      <c r="K1500">
        <v>491892529</v>
      </c>
      <c r="L1500" t="s">
        <v>5358</v>
      </c>
      <c r="M1500" t="s">
        <v>5357</v>
      </c>
      <c r="N1500" t="s">
        <v>5359</v>
      </c>
      <c r="O1500" t="s">
        <v>5360</v>
      </c>
    </row>
    <row r="1501" spans="1:15" x14ac:dyDescent="0.25">
      <c r="A1501" t="s">
        <v>5361</v>
      </c>
      <c r="B1501" s="1">
        <v>30</v>
      </c>
      <c r="C1501" s="1">
        <v>30</v>
      </c>
      <c r="D1501" s="1" t="s">
        <v>10696</v>
      </c>
      <c r="E1501" s="1">
        <v>3</v>
      </c>
      <c r="F1501" s="1">
        <v>0</v>
      </c>
      <c r="G1501" t="s">
        <v>16</v>
      </c>
      <c r="H1501" t="s">
        <v>50</v>
      </c>
      <c r="I1501">
        <v>3030033</v>
      </c>
      <c r="K1501">
        <v>631258098</v>
      </c>
      <c r="L1501" t="s">
        <v>5362</v>
      </c>
      <c r="M1501" t="s">
        <v>5361</v>
      </c>
      <c r="N1501" t="s">
        <v>5363</v>
      </c>
      <c r="O1501" t="s">
        <v>5364</v>
      </c>
    </row>
    <row r="1502" spans="1:15" x14ac:dyDescent="0.25">
      <c r="A1502" t="s">
        <v>5365</v>
      </c>
      <c r="B1502" s="1">
        <v>24</v>
      </c>
      <c r="C1502" s="1">
        <v>11</v>
      </c>
      <c r="D1502" s="1" t="s">
        <v>10692</v>
      </c>
      <c r="E1502" s="1">
        <v>2</v>
      </c>
      <c r="F1502" s="1">
        <v>0</v>
      </c>
      <c r="G1502" t="s">
        <v>16</v>
      </c>
      <c r="H1502" t="s">
        <v>17</v>
      </c>
      <c r="I1502">
        <v>2411062</v>
      </c>
      <c r="K1502">
        <v>276258470</v>
      </c>
      <c r="L1502" t="s">
        <v>5366</v>
      </c>
      <c r="M1502" t="s">
        <v>5365</v>
      </c>
      <c r="N1502" t="s">
        <v>5367</v>
      </c>
      <c r="O1502" t="s">
        <v>5368</v>
      </c>
    </row>
    <row r="1503" spans="1:15" x14ac:dyDescent="0.25">
      <c r="A1503" t="s">
        <v>5369</v>
      </c>
      <c r="B1503" s="1">
        <v>28</v>
      </c>
      <c r="C1503" s="1">
        <v>11</v>
      </c>
      <c r="D1503" s="1" t="s">
        <v>10691</v>
      </c>
      <c r="E1503" s="1">
        <v>3</v>
      </c>
      <c r="F1503" s="1">
        <v>0</v>
      </c>
      <c r="G1503" t="s">
        <v>16</v>
      </c>
      <c r="H1503" t="s">
        <v>50</v>
      </c>
      <c r="I1503">
        <v>2811043</v>
      </c>
      <c r="K1503">
        <v>510743640</v>
      </c>
      <c r="L1503" t="s">
        <v>5370</v>
      </c>
      <c r="M1503" t="s">
        <v>5369</v>
      </c>
      <c r="N1503" t="s">
        <v>5371</v>
      </c>
      <c r="O1503" t="s">
        <v>5372</v>
      </c>
    </row>
    <row r="1504" spans="1:15" x14ac:dyDescent="0.25">
      <c r="A1504" t="s">
        <v>5373</v>
      </c>
      <c r="B1504" s="1">
        <v>28</v>
      </c>
      <c r="C1504" s="1">
        <v>11</v>
      </c>
      <c r="D1504" s="1" t="s">
        <v>10694</v>
      </c>
      <c r="E1504" s="1">
        <v>0</v>
      </c>
      <c r="F1504" s="1">
        <v>1</v>
      </c>
      <c r="G1504" t="s">
        <v>32</v>
      </c>
      <c r="I1504">
        <v>2811000</v>
      </c>
      <c r="K1504">
        <v>510750380</v>
      </c>
      <c r="L1504" t="s">
        <v>5374</v>
      </c>
      <c r="M1504" t="s">
        <v>5369</v>
      </c>
      <c r="N1504" t="s">
        <v>5371</v>
      </c>
      <c r="O1504" t="s">
        <v>5375</v>
      </c>
    </row>
    <row r="1505" spans="1:15" x14ac:dyDescent="0.25">
      <c r="A1505" t="s">
        <v>5376</v>
      </c>
      <c r="B1505" s="1">
        <v>10</v>
      </c>
      <c r="C1505" s="1" t="s">
        <v>10697</v>
      </c>
      <c r="D1505" s="1" t="s">
        <v>10699</v>
      </c>
      <c r="E1505" s="1">
        <v>2</v>
      </c>
      <c r="F1505" s="1">
        <v>0</v>
      </c>
      <c r="G1505" t="s">
        <v>16</v>
      </c>
      <c r="H1505" t="s">
        <v>17</v>
      </c>
      <c r="I1505">
        <v>1005092</v>
      </c>
      <c r="K1505">
        <v>750148360</v>
      </c>
      <c r="L1505" t="s">
        <v>5377</v>
      </c>
      <c r="M1505" t="s">
        <v>5376</v>
      </c>
      <c r="N1505" t="s">
        <v>5378</v>
      </c>
      <c r="O1505" t="s">
        <v>5379</v>
      </c>
    </row>
    <row r="1506" spans="1:15" x14ac:dyDescent="0.25">
      <c r="A1506" t="s">
        <v>5380</v>
      </c>
      <c r="B1506" s="1">
        <v>18</v>
      </c>
      <c r="C1506" s="1">
        <v>19</v>
      </c>
      <c r="D1506" s="1" t="s">
        <v>10696</v>
      </c>
      <c r="E1506" s="1">
        <v>2</v>
      </c>
      <c r="F1506" s="1">
        <v>0</v>
      </c>
      <c r="G1506" t="s">
        <v>16</v>
      </c>
      <c r="H1506" t="s">
        <v>17</v>
      </c>
      <c r="I1506">
        <v>1819032</v>
      </c>
      <c r="K1506">
        <v>690582192</v>
      </c>
      <c r="M1506" t="s">
        <v>5380</v>
      </c>
      <c r="N1506" t="s">
        <v>5381</v>
      </c>
      <c r="O1506" t="s">
        <v>5382</v>
      </c>
    </row>
    <row r="1507" spans="1:15" x14ac:dyDescent="0.25">
      <c r="A1507" t="s">
        <v>5383</v>
      </c>
      <c r="B1507" s="1">
        <v>30</v>
      </c>
      <c r="C1507" s="1" t="s">
        <v>10696</v>
      </c>
      <c r="D1507" s="1" t="s">
        <v>10693</v>
      </c>
      <c r="E1507" s="1">
        <v>2</v>
      </c>
      <c r="F1507" s="1">
        <v>0</v>
      </c>
      <c r="G1507" t="s">
        <v>16</v>
      </c>
      <c r="H1507" t="s">
        <v>17</v>
      </c>
      <c r="I1507">
        <v>3003082</v>
      </c>
      <c r="K1507">
        <v>631259413</v>
      </c>
      <c r="L1507" t="s">
        <v>5384</v>
      </c>
      <c r="M1507" t="s">
        <v>5383</v>
      </c>
      <c r="N1507" t="s">
        <v>5385</v>
      </c>
      <c r="O1507" t="s">
        <v>5386</v>
      </c>
    </row>
    <row r="1508" spans="1:15" x14ac:dyDescent="0.25">
      <c r="A1508" t="s">
        <v>5387</v>
      </c>
      <c r="B1508" s="1" t="s">
        <v>10690</v>
      </c>
      <c r="C1508" s="1" t="s">
        <v>10691</v>
      </c>
      <c r="D1508" s="1" t="s">
        <v>10696</v>
      </c>
      <c r="E1508" s="1">
        <v>2</v>
      </c>
      <c r="F1508" s="1">
        <v>0</v>
      </c>
      <c r="G1508" t="s">
        <v>16</v>
      </c>
      <c r="H1508" t="s">
        <v>17</v>
      </c>
      <c r="I1508">
        <v>204032</v>
      </c>
      <c r="K1508">
        <v>411050630</v>
      </c>
      <c r="L1508" t="s">
        <v>5388</v>
      </c>
      <c r="M1508" t="s">
        <v>5387</v>
      </c>
      <c r="N1508" t="s">
        <v>5389</v>
      </c>
      <c r="O1508" t="s">
        <v>5390</v>
      </c>
    </row>
    <row r="1509" spans="1:15" x14ac:dyDescent="0.25">
      <c r="A1509" t="s">
        <v>5391</v>
      </c>
      <c r="B1509" s="1" t="s">
        <v>10692</v>
      </c>
      <c r="C1509" s="1" t="s">
        <v>10699</v>
      </c>
      <c r="D1509" s="1">
        <v>10</v>
      </c>
      <c r="E1509" s="1">
        <v>2</v>
      </c>
      <c r="F1509" s="1">
        <v>0</v>
      </c>
      <c r="G1509" t="s">
        <v>16</v>
      </c>
      <c r="H1509" t="s">
        <v>17</v>
      </c>
      <c r="I1509">
        <v>609102</v>
      </c>
      <c r="K1509">
        <v>431019543</v>
      </c>
      <c r="L1509" t="s">
        <v>5392</v>
      </c>
      <c r="M1509" t="s">
        <v>5391</v>
      </c>
      <c r="N1509" t="s">
        <v>5393</v>
      </c>
      <c r="O1509" t="s">
        <v>5394</v>
      </c>
    </row>
    <row r="1510" spans="1:15" x14ac:dyDescent="0.25">
      <c r="A1510" t="s">
        <v>5395</v>
      </c>
      <c r="B1510" s="1" t="s">
        <v>10692</v>
      </c>
      <c r="C1510" s="1" t="s">
        <v>10693</v>
      </c>
      <c r="D1510" s="1" t="s">
        <v>10699</v>
      </c>
      <c r="E1510" s="1">
        <v>2</v>
      </c>
      <c r="F1510" s="1">
        <v>0</v>
      </c>
      <c r="G1510" t="s">
        <v>16</v>
      </c>
      <c r="H1510" t="s">
        <v>17</v>
      </c>
      <c r="I1510">
        <v>608092</v>
      </c>
      <c r="K1510">
        <v>431019537</v>
      </c>
      <c r="L1510" t="s">
        <v>5396</v>
      </c>
      <c r="M1510" t="s">
        <v>5395</v>
      </c>
      <c r="N1510" t="s">
        <v>5397</v>
      </c>
      <c r="O1510" t="s">
        <v>5398</v>
      </c>
    </row>
    <row r="1511" spans="1:15" x14ac:dyDescent="0.25">
      <c r="A1511" t="s">
        <v>5399</v>
      </c>
      <c r="B1511" s="1">
        <v>12</v>
      </c>
      <c r="C1511" s="1" t="s">
        <v>10698</v>
      </c>
      <c r="D1511" s="1">
        <v>10</v>
      </c>
      <c r="E1511" s="1">
        <v>2</v>
      </c>
      <c r="F1511" s="1">
        <v>0</v>
      </c>
      <c r="G1511" t="s">
        <v>16</v>
      </c>
      <c r="H1511" t="s">
        <v>17</v>
      </c>
      <c r="I1511">
        <v>1207102</v>
      </c>
      <c r="K1511">
        <v>491892535</v>
      </c>
      <c r="L1511" t="s">
        <v>5400</v>
      </c>
      <c r="M1511" t="s">
        <v>5399</v>
      </c>
      <c r="N1511" t="s">
        <v>5401</v>
      </c>
      <c r="O1511" t="s">
        <v>5402</v>
      </c>
    </row>
    <row r="1512" spans="1:15" x14ac:dyDescent="0.25">
      <c r="A1512" t="s">
        <v>5403</v>
      </c>
      <c r="B1512" s="1" t="s">
        <v>10693</v>
      </c>
      <c r="C1512" s="1">
        <v>10</v>
      </c>
      <c r="D1512" s="1" t="s">
        <v>10692</v>
      </c>
      <c r="E1512" s="1">
        <v>2</v>
      </c>
      <c r="F1512" s="1">
        <v>0</v>
      </c>
      <c r="G1512" t="s">
        <v>16</v>
      </c>
      <c r="H1512" t="s">
        <v>17</v>
      </c>
      <c r="I1512">
        <v>810062</v>
      </c>
      <c r="K1512">
        <v>970770422</v>
      </c>
      <c r="L1512" t="s">
        <v>5404</v>
      </c>
      <c r="M1512" t="s">
        <v>5403</v>
      </c>
      <c r="N1512" t="s">
        <v>5405</v>
      </c>
      <c r="O1512" t="s">
        <v>5406</v>
      </c>
    </row>
    <row r="1513" spans="1:15" x14ac:dyDescent="0.25">
      <c r="A1513" t="s">
        <v>5407</v>
      </c>
      <c r="B1513" s="1">
        <v>24</v>
      </c>
      <c r="C1513" s="1" t="s">
        <v>10699</v>
      </c>
      <c r="D1513" s="1" t="s">
        <v>10696</v>
      </c>
      <c r="E1513" s="1">
        <v>2</v>
      </c>
      <c r="F1513" s="1">
        <v>0</v>
      </c>
      <c r="G1513" t="s">
        <v>16</v>
      </c>
      <c r="H1513" t="s">
        <v>17</v>
      </c>
      <c r="I1513">
        <v>2409032</v>
      </c>
      <c r="K1513">
        <v>151398511</v>
      </c>
      <c r="L1513" t="s">
        <v>5408</v>
      </c>
      <c r="M1513" t="s">
        <v>5407</v>
      </c>
      <c r="N1513" t="s">
        <v>5409</v>
      </c>
      <c r="O1513" t="s">
        <v>4805</v>
      </c>
    </row>
    <row r="1514" spans="1:15" x14ac:dyDescent="0.25">
      <c r="A1514" t="s">
        <v>5410</v>
      </c>
      <c r="B1514" s="1" t="s">
        <v>10692</v>
      </c>
      <c r="C1514" s="1">
        <v>20</v>
      </c>
      <c r="D1514" s="1" t="s">
        <v>10698</v>
      </c>
      <c r="E1514" s="1">
        <v>2</v>
      </c>
      <c r="F1514" s="1">
        <v>0</v>
      </c>
      <c r="G1514" t="s">
        <v>16</v>
      </c>
      <c r="H1514" t="s">
        <v>17</v>
      </c>
      <c r="I1514">
        <v>620072</v>
      </c>
      <c r="K1514">
        <v>950368530</v>
      </c>
      <c r="L1514" t="s">
        <v>5411</v>
      </c>
      <c r="M1514" t="s">
        <v>5410</v>
      </c>
      <c r="N1514" t="s">
        <v>5412</v>
      </c>
      <c r="O1514" t="s">
        <v>5413</v>
      </c>
    </row>
    <row r="1515" spans="1:15" x14ac:dyDescent="0.25">
      <c r="A1515" t="s">
        <v>5414</v>
      </c>
      <c r="B1515" s="1" t="s">
        <v>10692</v>
      </c>
      <c r="C1515" s="1" t="s">
        <v>10699</v>
      </c>
      <c r="D1515" s="1">
        <v>11</v>
      </c>
      <c r="E1515" s="1">
        <v>2</v>
      </c>
      <c r="F1515" s="1">
        <v>0</v>
      </c>
      <c r="G1515" t="s">
        <v>16</v>
      </c>
      <c r="H1515" t="s">
        <v>17</v>
      </c>
      <c r="I1515">
        <v>609112</v>
      </c>
      <c r="K1515">
        <v>431019520</v>
      </c>
      <c r="L1515" t="s">
        <v>5415</v>
      </c>
      <c r="M1515" t="s">
        <v>5414</v>
      </c>
      <c r="N1515" t="s">
        <v>5416</v>
      </c>
      <c r="O1515" t="s">
        <v>5417</v>
      </c>
    </row>
    <row r="1516" spans="1:15" x14ac:dyDescent="0.25">
      <c r="A1516" t="s">
        <v>5418</v>
      </c>
      <c r="B1516" s="1" t="s">
        <v>10690</v>
      </c>
      <c r="C1516" s="1" t="s">
        <v>10690</v>
      </c>
      <c r="D1516" s="1" t="s">
        <v>10698</v>
      </c>
      <c r="E1516" s="1">
        <v>3</v>
      </c>
      <c r="F1516" s="1">
        <v>0</v>
      </c>
      <c r="G1516" t="s">
        <v>16</v>
      </c>
      <c r="H1516" t="s">
        <v>50</v>
      </c>
      <c r="I1516">
        <v>202073</v>
      </c>
      <c r="K1516">
        <v>890717881</v>
      </c>
      <c r="L1516" t="s">
        <v>5419</v>
      </c>
      <c r="M1516" t="s">
        <v>5418</v>
      </c>
      <c r="N1516" t="s">
        <v>5420</v>
      </c>
      <c r="O1516" t="s">
        <v>5421</v>
      </c>
    </row>
    <row r="1517" spans="1:15" x14ac:dyDescent="0.25">
      <c r="A1517" t="s">
        <v>5422</v>
      </c>
      <c r="B1517" s="1">
        <v>16</v>
      </c>
      <c r="C1517" s="1" t="s">
        <v>10699</v>
      </c>
      <c r="D1517" s="1" t="s">
        <v>10698</v>
      </c>
      <c r="E1517" s="1">
        <v>3</v>
      </c>
      <c r="F1517" s="1">
        <v>0</v>
      </c>
      <c r="G1517" t="s">
        <v>16</v>
      </c>
      <c r="H1517" t="s">
        <v>50</v>
      </c>
      <c r="I1517">
        <v>1609073</v>
      </c>
      <c r="K1517">
        <v>531413194</v>
      </c>
      <c r="L1517" t="s">
        <v>5423</v>
      </c>
      <c r="M1517" t="s">
        <v>5422</v>
      </c>
      <c r="N1517" t="s">
        <v>5424</v>
      </c>
      <c r="O1517" t="s">
        <v>5425</v>
      </c>
    </row>
    <row r="1518" spans="1:15" x14ac:dyDescent="0.25">
      <c r="A1518" t="s">
        <v>5426</v>
      </c>
      <c r="B1518" s="1">
        <v>12</v>
      </c>
      <c r="C1518" s="1">
        <v>19</v>
      </c>
      <c r="D1518" s="1" t="s">
        <v>10691</v>
      </c>
      <c r="E1518" s="1">
        <v>3</v>
      </c>
      <c r="F1518" s="1">
        <v>0</v>
      </c>
      <c r="G1518" t="s">
        <v>16</v>
      </c>
      <c r="H1518" t="s">
        <v>50</v>
      </c>
      <c r="I1518">
        <v>1219043</v>
      </c>
      <c r="K1518">
        <v>351555370</v>
      </c>
      <c r="L1518" t="s">
        <v>5427</v>
      </c>
      <c r="M1518" t="s">
        <v>5426</v>
      </c>
      <c r="N1518" t="s">
        <v>5428</v>
      </c>
      <c r="O1518" t="s">
        <v>5429</v>
      </c>
    </row>
    <row r="1519" spans="1:15" x14ac:dyDescent="0.25">
      <c r="A1519" t="s">
        <v>5430</v>
      </c>
      <c r="B1519" s="1">
        <v>14</v>
      </c>
      <c r="C1519" s="1" t="s">
        <v>10693</v>
      </c>
      <c r="D1519" s="1" t="s">
        <v>10696</v>
      </c>
      <c r="E1519" s="1">
        <v>2</v>
      </c>
      <c r="F1519" s="1">
        <v>0</v>
      </c>
      <c r="G1519" t="s">
        <v>16</v>
      </c>
      <c r="H1519" t="s">
        <v>17</v>
      </c>
      <c r="I1519">
        <v>1408032</v>
      </c>
      <c r="K1519">
        <v>13270519</v>
      </c>
      <c r="L1519" t="s">
        <v>5431</v>
      </c>
      <c r="M1519" t="s">
        <v>5430</v>
      </c>
      <c r="N1519" t="str">
        <f>"05-126"</f>
        <v>05-126</v>
      </c>
      <c r="O1519" t="s">
        <v>339</v>
      </c>
    </row>
    <row r="1520" spans="1:15" x14ac:dyDescent="0.25">
      <c r="A1520" t="s">
        <v>5432</v>
      </c>
      <c r="B1520" s="1" t="s">
        <v>10691</v>
      </c>
      <c r="C1520" s="1" t="s">
        <v>10695</v>
      </c>
      <c r="D1520" s="1" t="s">
        <v>10696</v>
      </c>
      <c r="E1520" s="1">
        <v>1</v>
      </c>
      <c r="F1520" s="1">
        <v>0</v>
      </c>
      <c r="G1520" t="s">
        <v>16</v>
      </c>
      <c r="H1520" t="s">
        <v>46</v>
      </c>
      <c r="I1520">
        <v>401031</v>
      </c>
      <c r="K1520">
        <v>910866407</v>
      </c>
      <c r="L1520" t="s">
        <v>5433</v>
      </c>
      <c r="M1520" t="s">
        <v>5432</v>
      </c>
      <c r="N1520" t="s">
        <v>5434</v>
      </c>
      <c r="O1520" t="s">
        <v>5435</v>
      </c>
    </row>
    <row r="1521" spans="1:15" x14ac:dyDescent="0.25">
      <c r="A1521" t="s">
        <v>5436</v>
      </c>
      <c r="B1521" s="1">
        <v>18</v>
      </c>
      <c r="C1521" s="1">
        <v>12</v>
      </c>
      <c r="D1521" s="1" t="s">
        <v>10697</v>
      </c>
      <c r="E1521" s="1">
        <v>3</v>
      </c>
      <c r="F1521" s="1">
        <v>0</v>
      </c>
      <c r="G1521" t="s">
        <v>16</v>
      </c>
      <c r="H1521" t="s">
        <v>50</v>
      </c>
      <c r="I1521">
        <v>1812053</v>
      </c>
      <c r="K1521">
        <v>544131</v>
      </c>
      <c r="L1521" t="s">
        <v>5437</v>
      </c>
      <c r="M1521" t="s">
        <v>5436</v>
      </c>
      <c r="N1521" t="s">
        <v>5438</v>
      </c>
      <c r="O1521" t="s">
        <v>5439</v>
      </c>
    </row>
    <row r="1522" spans="1:15" x14ac:dyDescent="0.25">
      <c r="A1522" t="s">
        <v>5440</v>
      </c>
      <c r="B1522" s="1">
        <v>18</v>
      </c>
      <c r="C1522" s="1" t="s">
        <v>10692</v>
      </c>
      <c r="D1522" s="1" t="s">
        <v>10691</v>
      </c>
      <c r="E1522" s="1">
        <v>2</v>
      </c>
      <c r="F1522" s="1">
        <v>0</v>
      </c>
      <c r="G1522" t="s">
        <v>16</v>
      </c>
      <c r="H1522" t="s">
        <v>17</v>
      </c>
      <c r="I1522">
        <v>1806042</v>
      </c>
      <c r="K1522">
        <v>690581672</v>
      </c>
      <c r="L1522" t="s">
        <v>5441</v>
      </c>
      <c r="M1522" t="s">
        <v>5440</v>
      </c>
      <c r="N1522" t="s">
        <v>5442</v>
      </c>
      <c r="O1522" t="s">
        <v>5443</v>
      </c>
    </row>
    <row r="1523" spans="1:15" x14ac:dyDescent="0.25">
      <c r="A1523" t="s">
        <v>5444</v>
      </c>
      <c r="B1523" s="1">
        <v>18</v>
      </c>
      <c r="C1523" s="1">
        <v>12</v>
      </c>
      <c r="D1523" s="1" t="s">
        <v>10694</v>
      </c>
      <c r="E1523" s="1">
        <v>0</v>
      </c>
      <c r="F1523" s="1">
        <v>1</v>
      </c>
      <c r="G1523" t="s">
        <v>32</v>
      </c>
      <c r="I1523">
        <v>1812000</v>
      </c>
      <c r="K1523">
        <v>830409198</v>
      </c>
      <c r="L1523" t="s">
        <v>412</v>
      </c>
      <c r="M1523" t="s">
        <v>5436</v>
      </c>
      <c r="N1523" t="s">
        <v>5438</v>
      </c>
      <c r="O1523" t="s">
        <v>4820</v>
      </c>
    </row>
    <row r="1524" spans="1:15" x14ac:dyDescent="0.25">
      <c r="A1524" t="s">
        <v>5445</v>
      </c>
      <c r="B1524" s="1">
        <v>10</v>
      </c>
      <c r="C1524" s="1" t="s">
        <v>10699</v>
      </c>
      <c r="D1524" s="1" t="s">
        <v>10696</v>
      </c>
      <c r="E1524" s="1">
        <v>2</v>
      </c>
      <c r="F1524" s="1">
        <v>0</v>
      </c>
      <c r="G1524" t="s">
        <v>16</v>
      </c>
      <c r="H1524" t="s">
        <v>17</v>
      </c>
      <c r="I1524">
        <v>1009032</v>
      </c>
      <c r="K1524">
        <v>151398669</v>
      </c>
      <c r="L1524" t="s">
        <v>5446</v>
      </c>
      <c r="M1524" t="s">
        <v>5445</v>
      </c>
      <c r="N1524" t="s">
        <v>5447</v>
      </c>
      <c r="O1524" t="s">
        <v>5448</v>
      </c>
    </row>
    <row r="1525" spans="1:15" x14ac:dyDescent="0.25">
      <c r="A1525" t="s">
        <v>5449</v>
      </c>
      <c r="B1525" s="1">
        <v>18</v>
      </c>
      <c r="C1525" s="1">
        <v>20</v>
      </c>
      <c r="D1525" s="1" t="s">
        <v>10691</v>
      </c>
      <c r="E1525" s="1">
        <v>3</v>
      </c>
      <c r="F1525" s="1">
        <v>0</v>
      </c>
      <c r="G1525" t="s">
        <v>16</v>
      </c>
      <c r="H1525" t="s">
        <v>50</v>
      </c>
      <c r="I1525">
        <v>1820043</v>
      </c>
      <c r="K1525">
        <v>830409548</v>
      </c>
      <c r="L1525" t="s">
        <v>5450</v>
      </c>
      <c r="M1525" t="s">
        <v>5449</v>
      </c>
      <c r="N1525" t="s">
        <v>5451</v>
      </c>
      <c r="O1525" t="s">
        <v>5452</v>
      </c>
    </row>
    <row r="1526" spans="1:15" x14ac:dyDescent="0.25">
      <c r="A1526" t="s">
        <v>5453</v>
      </c>
      <c r="B1526" s="1">
        <v>22</v>
      </c>
      <c r="C1526" s="1" t="s">
        <v>10692</v>
      </c>
      <c r="D1526" s="1" t="s">
        <v>10698</v>
      </c>
      <c r="E1526" s="1">
        <v>2</v>
      </c>
      <c r="F1526" s="1">
        <v>0</v>
      </c>
      <c r="G1526" t="s">
        <v>16</v>
      </c>
      <c r="H1526" t="s">
        <v>17</v>
      </c>
      <c r="I1526">
        <v>2206072</v>
      </c>
      <c r="K1526">
        <v>191675238</v>
      </c>
      <c r="L1526" t="s">
        <v>5454</v>
      </c>
      <c r="M1526" t="s">
        <v>5453</v>
      </c>
      <c r="N1526" t="s">
        <v>5455</v>
      </c>
      <c r="O1526" t="s">
        <v>5456</v>
      </c>
    </row>
    <row r="1527" spans="1:15" x14ac:dyDescent="0.25">
      <c r="A1527" t="s">
        <v>5457</v>
      </c>
      <c r="B1527" s="1" t="s">
        <v>10690</v>
      </c>
      <c r="C1527" s="1" t="s">
        <v>10693</v>
      </c>
      <c r="D1527" s="1" t="s">
        <v>10691</v>
      </c>
      <c r="E1527" s="1">
        <v>1</v>
      </c>
      <c r="F1527" s="1">
        <v>0</v>
      </c>
      <c r="G1527" t="s">
        <v>16</v>
      </c>
      <c r="H1527" t="s">
        <v>46</v>
      </c>
      <c r="I1527">
        <v>208041</v>
      </c>
      <c r="K1527">
        <v>890717935</v>
      </c>
      <c r="L1527" t="s">
        <v>5458</v>
      </c>
      <c r="M1527" t="s">
        <v>5457</v>
      </c>
      <c r="N1527" t="s">
        <v>5459</v>
      </c>
      <c r="O1527" t="s">
        <v>70</v>
      </c>
    </row>
    <row r="1528" spans="1:15" x14ac:dyDescent="0.25">
      <c r="A1528" t="s">
        <v>5457</v>
      </c>
      <c r="B1528" s="1" t="s">
        <v>10690</v>
      </c>
      <c r="C1528" s="1" t="s">
        <v>10693</v>
      </c>
      <c r="D1528" s="1">
        <v>11</v>
      </c>
      <c r="E1528" s="1">
        <v>2</v>
      </c>
      <c r="F1528" s="1">
        <v>0</v>
      </c>
      <c r="G1528" t="s">
        <v>16</v>
      </c>
      <c r="H1528" t="s">
        <v>17</v>
      </c>
      <c r="I1528">
        <v>208112</v>
      </c>
      <c r="K1528">
        <v>890718142</v>
      </c>
      <c r="L1528" t="s">
        <v>5460</v>
      </c>
      <c r="M1528" t="s">
        <v>5457</v>
      </c>
      <c r="N1528" t="s">
        <v>5459</v>
      </c>
      <c r="O1528" t="s">
        <v>427</v>
      </c>
    </row>
    <row r="1529" spans="1:15" x14ac:dyDescent="0.25">
      <c r="A1529" t="s">
        <v>5461</v>
      </c>
      <c r="B1529" s="1">
        <v>18</v>
      </c>
      <c r="C1529" s="1" t="s">
        <v>10693</v>
      </c>
      <c r="D1529" s="1" t="s">
        <v>10697</v>
      </c>
      <c r="E1529" s="1">
        <v>3</v>
      </c>
      <c r="F1529" s="1">
        <v>0</v>
      </c>
      <c r="G1529" t="s">
        <v>16</v>
      </c>
      <c r="H1529" t="s">
        <v>50</v>
      </c>
      <c r="I1529">
        <v>1808053</v>
      </c>
      <c r="K1529">
        <v>690581749</v>
      </c>
      <c r="L1529" t="s">
        <v>5462</v>
      </c>
      <c r="M1529" t="s">
        <v>5461</v>
      </c>
      <c r="N1529" t="s">
        <v>5463</v>
      </c>
      <c r="O1529" t="s">
        <v>5464</v>
      </c>
    </row>
    <row r="1530" spans="1:15" x14ac:dyDescent="0.25">
      <c r="A1530" t="s">
        <v>5465</v>
      </c>
      <c r="B1530" s="1">
        <v>26</v>
      </c>
      <c r="C1530" s="1" t="s">
        <v>10691</v>
      </c>
      <c r="D1530" s="1">
        <v>13</v>
      </c>
      <c r="E1530" s="1">
        <v>3</v>
      </c>
      <c r="F1530" s="1">
        <v>0</v>
      </c>
      <c r="G1530" t="s">
        <v>16</v>
      </c>
      <c r="H1530" t="s">
        <v>50</v>
      </c>
      <c r="I1530">
        <v>2604133</v>
      </c>
      <c r="K1530">
        <v>291010406</v>
      </c>
      <c r="L1530" t="s">
        <v>5466</v>
      </c>
      <c r="M1530" t="s">
        <v>5465</v>
      </c>
      <c r="N1530" t="s">
        <v>5467</v>
      </c>
      <c r="O1530" t="s">
        <v>2002</v>
      </c>
    </row>
    <row r="1531" spans="1:15" x14ac:dyDescent="0.25">
      <c r="A1531" t="s">
        <v>5468</v>
      </c>
      <c r="B1531" s="1" t="s">
        <v>10693</v>
      </c>
      <c r="C1531" s="1" t="s">
        <v>10691</v>
      </c>
      <c r="D1531" s="1" t="s">
        <v>10695</v>
      </c>
      <c r="E1531" s="1">
        <v>1</v>
      </c>
      <c r="F1531" s="1">
        <v>0</v>
      </c>
      <c r="G1531" t="s">
        <v>16</v>
      </c>
      <c r="H1531" t="s">
        <v>46</v>
      </c>
      <c r="I1531">
        <v>804011</v>
      </c>
      <c r="K1531">
        <v>526736</v>
      </c>
      <c r="L1531" t="s">
        <v>5469</v>
      </c>
      <c r="M1531" t="s">
        <v>5468</v>
      </c>
      <c r="N1531" t="s">
        <v>5470</v>
      </c>
      <c r="O1531" t="s">
        <v>5471</v>
      </c>
    </row>
    <row r="1532" spans="1:15" x14ac:dyDescent="0.25">
      <c r="A1532" t="s">
        <v>5468</v>
      </c>
      <c r="B1532" s="1" t="s">
        <v>10693</v>
      </c>
      <c r="C1532" s="1" t="s">
        <v>10691</v>
      </c>
      <c r="D1532" s="1" t="s">
        <v>10697</v>
      </c>
      <c r="E1532" s="1">
        <v>2</v>
      </c>
      <c r="F1532" s="1">
        <v>0</v>
      </c>
      <c r="G1532" t="s">
        <v>16</v>
      </c>
      <c r="H1532" t="s">
        <v>17</v>
      </c>
      <c r="I1532">
        <v>804052</v>
      </c>
      <c r="K1532">
        <v>971237799</v>
      </c>
      <c r="L1532" t="s">
        <v>5472</v>
      </c>
      <c r="M1532" t="s">
        <v>5468</v>
      </c>
      <c r="N1532" t="s">
        <v>5470</v>
      </c>
      <c r="O1532" t="s">
        <v>5473</v>
      </c>
    </row>
    <row r="1533" spans="1:15" x14ac:dyDescent="0.25">
      <c r="A1533" t="s">
        <v>5474</v>
      </c>
      <c r="B1533" s="1">
        <v>14</v>
      </c>
      <c r="C1533" s="1">
        <v>28</v>
      </c>
      <c r="D1533" s="1" t="s">
        <v>10697</v>
      </c>
      <c r="E1533" s="1">
        <v>2</v>
      </c>
      <c r="F1533" s="1">
        <v>0</v>
      </c>
      <c r="G1533" t="s">
        <v>16</v>
      </c>
      <c r="H1533" t="s">
        <v>17</v>
      </c>
      <c r="I1533">
        <v>1428052</v>
      </c>
      <c r="K1533">
        <v>750148377</v>
      </c>
      <c r="L1533" t="s">
        <v>5475</v>
      </c>
      <c r="M1533" t="s">
        <v>5474</v>
      </c>
      <c r="N1533" t="s">
        <v>5476</v>
      </c>
      <c r="O1533" t="s">
        <v>5477</v>
      </c>
    </row>
    <row r="1534" spans="1:15" x14ac:dyDescent="0.25">
      <c r="A1534" t="s">
        <v>5478</v>
      </c>
      <c r="B1534" s="1">
        <v>22</v>
      </c>
      <c r="C1534" s="1" t="s">
        <v>10693</v>
      </c>
      <c r="D1534" s="1" t="s">
        <v>10691</v>
      </c>
      <c r="E1534" s="1">
        <v>2</v>
      </c>
      <c r="F1534" s="1">
        <v>0</v>
      </c>
      <c r="G1534" t="s">
        <v>16</v>
      </c>
      <c r="H1534" t="s">
        <v>17</v>
      </c>
      <c r="I1534">
        <v>2208042</v>
      </c>
      <c r="K1534">
        <v>770979766</v>
      </c>
      <c r="L1534" t="s">
        <v>5479</v>
      </c>
      <c r="M1534" t="s">
        <v>5478</v>
      </c>
      <c r="N1534" t="s">
        <v>5480</v>
      </c>
      <c r="O1534" t="s">
        <v>5481</v>
      </c>
    </row>
    <row r="1535" spans="1:15" x14ac:dyDescent="0.25">
      <c r="A1535" t="s">
        <v>5482</v>
      </c>
      <c r="B1535" s="1" t="s">
        <v>10691</v>
      </c>
      <c r="C1535" s="1" t="s">
        <v>10696</v>
      </c>
      <c r="D1535" s="1" t="s">
        <v>10697</v>
      </c>
      <c r="E1535" s="1">
        <v>2</v>
      </c>
      <c r="F1535" s="1">
        <v>0</v>
      </c>
      <c r="G1535" t="s">
        <v>16</v>
      </c>
      <c r="H1535" t="s">
        <v>17</v>
      </c>
      <c r="I1535">
        <v>403052</v>
      </c>
      <c r="K1535">
        <v>92350671</v>
      </c>
      <c r="L1535" t="s">
        <v>5483</v>
      </c>
      <c r="M1535" t="s">
        <v>5482</v>
      </c>
      <c r="N1535" t="s">
        <v>5484</v>
      </c>
      <c r="O1535" t="s">
        <v>5485</v>
      </c>
    </row>
    <row r="1536" spans="1:15" x14ac:dyDescent="0.25">
      <c r="A1536" t="s">
        <v>5486</v>
      </c>
      <c r="B1536" s="1" t="s">
        <v>10691</v>
      </c>
      <c r="C1536" s="1">
        <v>14</v>
      </c>
      <c r="D1536" s="1" t="s">
        <v>10692</v>
      </c>
      <c r="E1536" s="1">
        <v>3</v>
      </c>
      <c r="F1536" s="1">
        <v>0</v>
      </c>
      <c r="G1536" t="s">
        <v>16</v>
      </c>
      <c r="H1536" t="s">
        <v>50</v>
      </c>
      <c r="I1536">
        <v>414063</v>
      </c>
      <c r="K1536">
        <v>92351038</v>
      </c>
      <c r="L1536" t="s">
        <v>5487</v>
      </c>
      <c r="M1536" t="s">
        <v>5486</v>
      </c>
      <c r="N1536" t="s">
        <v>5488</v>
      </c>
      <c r="O1536" t="s">
        <v>5489</v>
      </c>
    </row>
    <row r="1537" spans="1:15" x14ac:dyDescent="0.25">
      <c r="A1537" t="s">
        <v>5490</v>
      </c>
      <c r="B1537" s="1">
        <v>12</v>
      </c>
      <c r="C1537" s="1">
        <v>14</v>
      </c>
      <c r="D1537" s="1" t="s">
        <v>10696</v>
      </c>
      <c r="E1537" s="1">
        <v>3</v>
      </c>
      <c r="F1537" s="1">
        <v>0</v>
      </c>
      <c r="G1537" t="s">
        <v>16</v>
      </c>
      <c r="H1537" t="s">
        <v>50</v>
      </c>
      <c r="I1537">
        <v>1214033</v>
      </c>
      <c r="K1537">
        <v>351556228</v>
      </c>
      <c r="L1537" t="s">
        <v>5491</v>
      </c>
      <c r="M1537" t="s">
        <v>5490</v>
      </c>
      <c r="N1537" t="s">
        <v>5492</v>
      </c>
      <c r="O1537" t="s">
        <v>5493</v>
      </c>
    </row>
    <row r="1538" spans="1:15" x14ac:dyDescent="0.25">
      <c r="A1538" t="s">
        <v>5494</v>
      </c>
      <c r="B1538" s="1" t="s">
        <v>10693</v>
      </c>
      <c r="C1538" s="1" t="s">
        <v>10691</v>
      </c>
      <c r="D1538" s="1" t="s">
        <v>10692</v>
      </c>
      <c r="E1538" s="1">
        <v>3</v>
      </c>
      <c r="F1538" s="1">
        <v>0</v>
      </c>
      <c r="G1538" t="s">
        <v>16</v>
      </c>
      <c r="H1538" t="s">
        <v>50</v>
      </c>
      <c r="I1538">
        <v>804063</v>
      </c>
      <c r="K1538">
        <v>970770340</v>
      </c>
      <c r="L1538" t="s">
        <v>5495</v>
      </c>
      <c r="M1538" t="s">
        <v>5494</v>
      </c>
      <c r="N1538" t="s">
        <v>5496</v>
      </c>
      <c r="O1538" t="s">
        <v>679</v>
      </c>
    </row>
    <row r="1539" spans="1:15" x14ac:dyDescent="0.25">
      <c r="A1539" t="s">
        <v>5497</v>
      </c>
      <c r="B1539" s="1">
        <v>14</v>
      </c>
      <c r="C1539" s="1">
        <v>20</v>
      </c>
      <c r="D1539" s="1" t="s">
        <v>10693</v>
      </c>
      <c r="E1539" s="1">
        <v>3</v>
      </c>
      <c r="F1539" s="1">
        <v>0</v>
      </c>
      <c r="G1539" t="s">
        <v>16</v>
      </c>
      <c r="H1539" t="s">
        <v>50</v>
      </c>
      <c r="I1539">
        <v>1420083</v>
      </c>
      <c r="K1539">
        <v>130378284</v>
      </c>
      <c r="L1539" t="s">
        <v>5498</v>
      </c>
      <c r="M1539" t="s">
        <v>5497</v>
      </c>
      <c r="N1539" t="str">
        <f>"09-120"</f>
        <v>09-120</v>
      </c>
      <c r="O1539" t="s">
        <v>5499</v>
      </c>
    </row>
    <row r="1540" spans="1:15" x14ac:dyDescent="0.25">
      <c r="A1540" t="s">
        <v>5500</v>
      </c>
      <c r="B1540" s="1">
        <v>28</v>
      </c>
      <c r="C1540" s="1">
        <v>12</v>
      </c>
      <c r="D1540" s="1" t="s">
        <v>10695</v>
      </c>
      <c r="E1540" s="1">
        <v>1</v>
      </c>
      <c r="F1540" s="1">
        <v>0</v>
      </c>
      <c r="G1540" t="s">
        <v>16</v>
      </c>
      <c r="H1540" t="s">
        <v>46</v>
      </c>
      <c r="I1540">
        <v>2812011</v>
      </c>
      <c r="K1540">
        <v>871118885</v>
      </c>
      <c r="L1540" t="s">
        <v>5501</v>
      </c>
      <c r="M1540" t="s">
        <v>5500</v>
      </c>
      <c r="N1540" t="s">
        <v>5502</v>
      </c>
      <c r="O1540" t="s">
        <v>333</v>
      </c>
    </row>
    <row r="1541" spans="1:15" x14ac:dyDescent="0.25">
      <c r="A1541" t="s">
        <v>5500</v>
      </c>
      <c r="B1541" s="1">
        <v>28</v>
      </c>
      <c r="C1541" s="1">
        <v>12</v>
      </c>
      <c r="D1541" s="1" t="s">
        <v>10697</v>
      </c>
      <c r="E1541" s="1">
        <v>2</v>
      </c>
      <c r="F1541" s="1">
        <v>0</v>
      </c>
      <c r="G1541" t="s">
        <v>16</v>
      </c>
      <c r="H1541" t="s">
        <v>17</v>
      </c>
      <c r="I1541">
        <v>2812052</v>
      </c>
      <c r="K1541">
        <v>871118922</v>
      </c>
      <c r="L1541" t="s">
        <v>5503</v>
      </c>
      <c r="M1541" t="s">
        <v>5500</v>
      </c>
      <c r="N1541" t="s">
        <v>5502</v>
      </c>
      <c r="O1541" t="s">
        <v>5504</v>
      </c>
    </row>
    <row r="1542" spans="1:15" x14ac:dyDescent="0.25">
      <c r="A1542" t="s">
        <v>5505</v>
      </c>
      <c r="B1542" s="1">
        <v>14</v>
      </c>
      <c r="C1542" s="1" t="s">
        <v>10692</v>
      </c>
      <c r="D1542" s="1" t="s">
        <v>10693</v>
      </c>
      <c r="E1542" s="1">
        <v>3</v>
      </c>
      <c r="F1542" s="1">
        <v>0</v>
      </c>
      <c r="G1542" t="s">
        <v>16</v>
      </c>
      <c r="H1542" t="s">
        <v>50</v>
      </c>
      <c r="I1542">
        <v>1406083</v>
      </c>
      <c r="K1542">
        <v>670223362</v>
      </c>
      <c r="L1542" t="s">
        <v>5506</v>
      </c>
      <c r="M1542" t="s">
        <v>5507</v>
      </c>
      <c r="N1542" t="s">
        <v>5508</v>
      </c>
      <c r="O1542" t="s">
        <v>5509</v>
      </c>
    </row>
    <row r="1543" spans="1:15" x14ac:dyDescent="0.25">
      <c r="A1543" t="s">
        <v>5510</v>
      </c>
      <c r="B1543" s="1">
        <v>30</v>
      </c>
      <c r="C1543" s="1">
        <v>25</v>
      </c>
      <c r="D1543" s="1" t="s">
        <v>10696</v>
      </c>
      <c r="E1543" s="1">
        <v>2</v>
      </c>
      <c r="F1543" s="1">
        <v>0</v>
      </c>
      <c r="G1543" t="s">
        <v>16</v>
      </c>
      <c r="H1543" t="s">
        <v>17</v>
      </c>
      <c r="I1543">
        <v>3025032</v>
      </c>
      <c r="K1543">
        <v>631258201</v>
      </c>
      <c r="L1543" t="s">
        <v>5511</v>
      </c>
      <c r="M1543" t="s">
        <v>5512</v>
      </c>
      <c r="N1543" t="s">
        <v>5513</v>
      </c>
      <c r="O1543" t="s">
        <v>5514</v>
      </c>
    </row>
    <row r="1544" spans="1:15" x14ac:dyDescent="0.25">
      <c r="A1544" t="s">
        <v>5515</v>
      </c>
      <c r="B1544" s="1">
        <v>10</v>
      </c>
      <c r="C1544" s="1" t="s">
        <v>10690</v>
      </c>
      <c r="D1544" s="1" t="s">
        <v>10693</v>
      </c>
      <c r="E1544" s="1">
        <v>2</v>
      </c>
      <c r="F1544" s="1">
        <v>0</v>
      </c>
      <c r="G1544" t="s">
        <v>16</v>
      </c>
      <c r="H1544" t="s">
        <v>17</v>
      </c>
      <c r="I1544">
        <v>1002082</v>
      </c>
      <c r="K1544">
        <v>611015780</v>
      </c>
      <c r="L1544" t="s">
        <v>5516</v>
      </c>
      <c r="M1544" t="s">
        <v>5515</v>
      </c>
      <c r="N1544" t="s">
        <v>5517</v>
      </c>
      <c r="O1544" t="s">
        <v>5518</v>
      </c>
    </row>
    <row r="1545" spans="1:15" x14ac:dyDescent="0.25">
      <c r="A1545" t="s">
        <v>5519</v>
      </c>
      <c r="B1545" s="1">
        <v>20</v>
      </c>
      <c r="C1545" s="1">
        <v>13</v>
      </c>
      <c r="D1545" s="1" t="s">
        <v>10698</v>
      </c>
      <c r="E1545" s="1">
        <v>2</v>
      </c>
      <c r="F1545" s="1">
        <v>0</v>
      </c>
      <c r="G1545" t="s">
        <v>16</v>
      </c>
      <c r="H1545" t="s">
        <v>17</v>
      </c>
      <c r="I1545">
        <v>2013072</v>
      </c>
      <c r="K1545">
        <v>542362</v>
      </c>
      <c r="L1545" t="s">
        <v>5520</v>
      </c>
      <c r="M1545" t="s">
        <v>5519</v>
      </c>
      <c r="N1545" t="s">
        <v>5521</v>
      </c>
      <c r="O1545" t="s">
        <v>5522</v>
      </c>
    </row>
    <row r="1546" spans="1:15" x14ac:dyDescent="0.25">
      <c r="A1546" t="s">
        <v>5523</v>
      </c>
      <c r="B1546" s="1">
        <v>30</v>
      </c>
      <c r="C1546" s="1">
        <v>17</v>
      </c>
      <c r="D1546" s="1" t="s">
        <v>10690</v>
      </c>
      <c r="E1546" s="1">
        <v>3</v>
      </c>
      <c r="F1546" s="1">
        <v>0</v>
      </c>
      <c r="G1546" t="s">
        <v>16</v>
      </c>
      <c r="H1546" t="s">
        <v>50</v>
      </c>
      <c r="I1546">
        <v>3017023</v>
      </c>
      <c r="K1546">
        <v>250855423</v>
      </c>
      <c r="L1546" t="s">
        <v>5524</v>
      </c>
      <c r="M1546" t="s">
        <v>5525</v>
      </c>
      <c r="N1546" t="s">
        <v>5526</v>
      </c>
      <c r="O1546" t="s">
        <v>5527</v>
      </c>
    </row>
    <row r="1547" spans="1:15" x14ac:dyDescent="0.25">
      <c r="A1547" t="s">
        <v>5528</v>
      </c>
      <c r="B1547" s="1">
        <v>32</v>
      </c>
      <c r="C1547" s="1">
        <v>11</v>
      </c>
      <c r="D1547" s="1" t="s">
        <v>10696</v>
      </c>
      <c r="E1547" s="1">
        <v>3</v>
      </c>
      <c r="F1547" s="1">
        <v>0</v>
      </c>
      <c r="G1547" t="s">
        <v>16</v>
      </c>
      <c r="H1547" t="s">
        <v>50</v>
      </c>
      <c r="I1547">
        <v>3211033</v>
      </c>
      <c r="K1547">
        <v>811685438</v>
      </c>
      <c r="L1547" t="s">
        <v>5529</v>
      </c>
      <c r="M1547" t="s">
        <v>5530</v>
      </c>
      <c r="N1547" t="s">
        <v>5531</v>
      </c>
      <c r="O1547" t="s">
        <v>3494</v>
      </c>
    </row>
    <row r="1548" spans="1:15" x14ac:dyDescent="0.25">
      <c r="A1548" t="s">
        <v>5532</v>
      </c>
      <c r="B1548" s="1">
        <v>20</v>
      </c>
      <c r="C1548" s="1" t="s">
        <v>10695</v>
      </c>
      <c r="D1548" s="1" t="s">
        <v>10697</v>
      </c>
      <c r="E1548" s="1">
        <v>2</v>
      </c>
      <c r="F1548" s="1">
        <v>0</v>
      </c>
      <c r="G1548" t="s">
        <v>16</v>
      </c>
      <c r="H1548" t="s">
        <v>17</v>
      </c>
      <c r="I1548">
        <v>2001052</v>
      </c>
      <c r="K1548">
        <v>790670987</v>
      </c>
      <c r="L1548" t="s">
        <v>5533</v>
      </c>
      <c r="M1548" t="s">
        <v>5532</v>
      </c>
      <c r="N1548" t="s">
        <v>5534</v>
      </c>
      <c r="O1548" t="s">
        <v>5535</v>
      </c>
    </row>
    <row r="1549" spans="1:15" x14ac:dyDescent="0.25">
      <c r="A1549" t="s">
        <v>5536</v>
      </c>
      <c r="B1549" s="1">
        <v>26</v>
      </c>
      <c r="C1549" s="1" t="s">
        <v>10691</v>
      </c>
      <c r="D1549" s="1">
        <v>17</v>
      </c>
      <c r="E1549" s="1">
        <v>2</v>
      </c>
      <c r="F1549" s="1">
        <v>0</v>
      </c>
      <c r="G1549" t="s">
        <v>16</v>
      </c>
      <c r="H1549" t="s">
        <v>17</v>
      </c>
      <c r="I1549">
        <v>2604172</v>
      </c>
      <c r="K1549">
        <v>291010665</v>
      </c>
      <c r="L1549" t="s">
        <v>5537</v>
      </c>
      <c r="M1549" t="s">
        <v>5536</v>
      </c>
      <c r="N1549" t="s">
        <v>5538</v>
      </c>
      <c r="O1549" t="s">
        <v>5539</v>
      </c>
    </row>
    <row r="1550" spans="1:15" x14ac:dyDescent="0.25">
      <c r="A1550" t="s">
        <v>5540</v>
      </c>
      <c r="B1550" s="1">
        <v>22</v>
      </c>
      <c r="C1550" s="1">
        <v>10</v>
      </c>
      <c r="D1550" s="1" t="s">
        <v>10694</v>
      </c>
      <c r="E1550" s="1">
        <v>0</v>
      </c>
      <c r="F1550" s="1">
        <v>1</v>
      </c>
      <c r="G1550" t="s">
        <v>32</v>
      </c>
      <c r="I1550">
        <v>2210000</v>
      </c>
      <c r="K1550">
        <v>192644808</v>
      </c>
      <c r="L1550" t="s">
        <v>5544</v>
      </c>
      <c r="M1550" t="s">
        <v>5545</v>
      </c>
      <c r="N1550" t="s">
        <v>5546</v>
      </c>
      <c r="O1550" t="s">
        <v>5547</v>
      </c>
    </row>
    <row r="1551" spans="1:15" x14ac:dyDescent="0.25">
      <c r="A1551" t="s">
        <v>5540</v>
      </c>
      <c r="B1551" s="1">
        <v>14</v>
      </c>
      <c r="C1551" s="1">
        <v>14</v>
      </c>
      <c r="D1551" s="1" t="s">
        <v>10694</v>
      </c>
      <c r="E1551" s="1">
        <v>0</v>
      </c>
      <c r="F1551" s="1">
        <v>1</v>
      </c>
      <c r="G1551" t="s">
        <v>32</v>
      </c>
      <c r="I1551">
        <v>1414000</v>
      </c>
      <c r="K1551">
        <v>13270034</v>
      </c>
      <c r="L1551" t="s">
        <v>5541</v>
      </c>
      <c r="M1551" t="s">
        <v>5542</v>
      </c>
      <c r="N1551" t="str">
        <f>"05-100"</f>
        <v>05-100</v>
      </c>
      <c r="O1551" t="s">
        <v>5543</v>
      </c>
    </row>
    <row r="1552" spans="1:15" x14ac:dyDescent="0.25">
      <c r="A1552" t="s">
        <v>5548</v>
      </c>
      <c r="B1552" s="1" t="s">
        <v>10692</v>
      </c>
      <c r="C1552" s="1">
        <v>16</v>
      </c>
      <c r="D1552" s="1" t="s">
        <v>10696</v>
      </c>
      <c r="E1552" s="1">
        <v>2</v>
      </c>
      <c r="F1552" s="1">
        <v>0</v>
      </c>
      <c r="G1552" t="s">
        <v>16</v>
      </c>
      <c r="H1552" t="s">
        <v>17</v>
      </c>
      <c r="I1552">
        <v>616032</v>
      </c>
      <c r="K1552">
        <v>431020109</v>
      </c>
      <c r="L1552" t="s">
        <v>5549</v>
      </c>
      <c r="M1552" t="s">
        <v>5548</v>
      </c>
      <c r="N1552" t="str">
        <f>"08-503"</f>
        <v>08-503</v>
      </c>
      <c r="O1552" t="s">
        <v>5550</v>
      </c>
    </row>
    <row r="1553" spans="1:15" x14ac:dyDescent="0.25">
      <c r="A1553" t="s">
        <v>5551</v>
      </c>
      <c r="B1553" s="1">
        <v>32</v>
      </c>
      <c r="C1553" s="1" t="s">
        <v>10691</v>
      </c>
      <c r="D1553" s="1" t="s">
        <v>10691</v>
      </c>
      <c r="E1553" s="1">
        <v>3</v>
      </c>
      <c r="F1553" s="1">
        <v>0</v>
      </c>
      <c r="G1553" t="s">
        <v>16</v>
      </c>
      <c r="H1553" t="s">
        <v>50</v>
      </c>
      <c r="I1553">
        <v>3204043</v>
      </c>
      <c r="K1553">
        <v>811684278</v>
      </c>
      <c r="L1553" t="s">
        <v>412</v>
      </c>
      <c r="M1553" t="s">
        <v>5551</v>
      </c>
      <c r="N1553" t="s">
        <v>913</v>
      </c>
      <c r="O1553" t="s">
        <v>339</v>
      </c>
    </row>
    <row r="1554" spans="1:15" x14ac:dyDescent="0.25">
      <c r="A1554" t="s">
        <v>5552</v>
      </c>
      <c r="B1554" s="1" t="s">
        <v>10690</v>
      </c>
      <c r="C1554" s="1" t="s">
        <v>10695</v>
      </c>
      <c r="D1554" s="1" t="s">
        <v>10691</v>
      </c>
      <c r="E1554" s="1">
        <v>3</v>
      </c>
      <c r="F1554" s="1">
        <v>0</v>
      </c>
      <c r="G1554" t="s">
        <v>16</v>
      </c>
      <c r="H1554" t="s">
        <v>50</v>
      </c>
      <c r="I1554">
        <v>201043</v>
      </c>
      <c r="K1554">
        <v>230821581</v>
      </c>
      <c r="L1554" t="s">
        <v>5553</v>
      </c>
      <c r="M1554" t="s">
        <v>5552</v>
      </c>
      <c r="N1554" t="s">
        <v>5554</v>
      </c>
      <c r="O1554" t="s">
        <v>5555</v>
      </c>
    </row>
    <row r="1555" spans="1:15" x14ac:dyDescent="0.25">
      <c r="A1555" t="s">
        <v>5556</v>
      </c>
      <c r="B1555" s="1">
        <v>20</v>
      </c>
      <c r="C1555" s="1" t="s">
        <v>10698</v>
      </c>
      <c r="D1555" s="1" t="s">
        <v>10691</v>
      </c>
      <c r="E1555" s="1">
        <v>3</v>
      </c>
      <c r="F1555" s="1">
        <v>0</v>
      </c>
      <c r="G1555" t="s">
        <v>16</v>
      </c>
      <c r="H1555" t="s">
        <v>50</v>
      </c>
      <c r="I1555">
        <v>2007043</v>
      </c>
      <c r="K1555">
        <v>450669967</v>
      </c>
      <c r="L1555" t="s">
        <v>5557</v>
      </c>
      <c r="M1555" t="s">
        <v>5556</v>
      </c>
      <c r="N1555" t="s">
        <v>5558</v>
      </c>
      <c r="O1555" t="s">
        <v>5559</v>
      </c>
    </row>
    <row r="1556" spans="1:15" x14ac:dyDescent="0.25">
      <c r="A1556" t="s">
        <v>5560</v>
      </c>
      <c r="B1556" s="1" t="s">
        <v>10693</v>
      </c>
      <c r="C1556" s="1" t="s">
        <v>10699</v>
      </c>
      <c r="D1556" s="1" t="s">
        <v>10697</v>
      </c>
      <c r="E1556" s="1">
        <v>3</v>
      </c>
      <c r="F1556" s="1">
        <v>0</v>
      </c>
      <c r="G1556" t="s">
        <v>16</v>
      </c>
      <c r="H1556" t="s">
        <v>50</v>
      </c>
      <c r="I1556">
        <v>809053</v>
      </c>
      <c r="K1556">
        <v>970770758</v>
      </c>
      <c r="L1556" t="s">
        <v>5561</v>
      </c>
      <c r="M1556" t="s">
        <v>5560</v>
      </c>
      <c r="N1556" t="s">
        <v>5562</v>
      </c>
      <c r="O1556" t="s">
        <v>5563</v>
      </c>
    </row>
    <row r="1557" spans="1:15" x14ac:dyDescent="0.25">
      <c r="A1557" t="s">
        <v>5564</v>
      </c>
      <c r="B1557" s="1">
        <v>32</v>
      </c>
      <c r="C1557" s="1">
        <v>10</v>
      </c>
      <c r="D1557" s="1" t="s">
        <v>10697</v>
      </c>
      <c r="E1557" s="1">
        <v>2</v>
      </c>
      <c r="F1557" s="1">
        <v>0</v>
      </c>
      <c r="G1557" t="s">
        <v>16</v>
      </c>
      <c r="H1557" t="s">
        <v>17</v>
      </c>
      <c r="I1557">
        <v>3210052</v>
      </c>
      <c r="K1557">
        <v>210966958</v>
      </c>
      <c r="L1557" t="s">
        <v>5565</v>
      </c>
      <c r="M1557" t="s">
        <v>5564</v>
      </c>
      <c r="N1557" t="s">
        <v>5566</v>
      </c>
      <c r="O1557" t="s">
        <v>5567</v>
      </c>
    </row>
    <row r="1558" spans="1:15" x14ac:dyDescent="0.25">
      <c r="A1558" t="s">
        <v>5568</v>
      </c>
      <c r="B1558" s="1">
        <v>28</v>
      </c>
      <c r="C1558" s="1">
        <v>12</v>
      </c>
      <c r="D1558" s="1" t="s">
        <v>10694</v>
      </c>
      <c r="E1558" s="1">
        <v>0</v>
      </c>
      <c r="F1558" s="1">
        <v>1</v>
      </c>
      <c r="G1558" t="s">
        <v>32</v>
      </c>
      <c r="I1558">
        <v>2812000</v>
      </c>
      <c r="K1558">
        <v>871124242</v>
      </c>
      <c r="L1558" t="s">
        <v>412</v>
      </c>
      <c r="M1558" t="s">
        <v>5500</v>
      </c>
      <c r="N1558" t="s">
        <v>5502</v>
      </c>
      <c r="O1558" t="s">
        <v>333</v>
      </c>
    </row>
    <row r="1559" spans="1:15" x14ac:dyDescent="0.25">
      <c r="A1559" t="s">
        <v>5569</v>
      </c>
      <c r="B1559" s="1">
        <v>12</v>
      </c>
      <c r="C1559" s="1">
        <v>10</v>
      </c>
      <c r="D1559" s="1" t="s">
        <v>10694</v>
      </c>
      <c r="E1559" s="1">
        <v>0</v>
      </c>
      <c r="F1559" s="1">
        <v>1</v>
      </c>
      <c r="G1559" t="s">
        <v>32</v>
      </c>
      <c r="I1559">
        <v>1210000</v>
      </c>
      <c r="K1559">
        <v>491893180</v>
      </c>
      <c r="L1559" t="s">
        <v>5570</v>
      </c>
      <c r="M1559" t="s">
        <v>5571</v>
      </c>
      <c r="N1559" t="s">
        <v>5572</v>
      </c>
      <c r="O1559" t="s">
        <v>5573</v>
      </c>
    </row>
    <row r="1560" spans="1:15" x14ac:dyDescent="0.25">
      <c r="A1560" t="s">
        <v>5574</v>
      </c>
      <c r="B1560" s="1">
        <v>10</v>
      </c>
      <c r="C1560" s="1" t="s">
        <v>10692</v>
      </c>
      <c r="D1560" s="1" t="s">
        <v>10693</v>
      </c>
      <c r="E1560" s="1">
        <v>2</v>
      </c>
      <c r="F1560" s="1">
        <v>0</v>
      </c>
      <c r="G1560" t="s">
        <v>16</v>
      </c>
      <c r="H1560" t="s">
        <v>17</v>
      </c>
      <c r="I1560">
        <v>1006082</v>
      </c>
      <c r="K1560">
        <v>472057780</v>
      </c>
      <c r="M1560" t="s">
        <v>5575</v>
      </c>
      <c r="N1560" t="s">
        <v>5576</v>
      </c>
      <c r="O1560" t="s">
        <v>5577</v>
      </c>
    </row>
    <row r="1561" spans="1:15" x14ac:dyDescent="0.25">
      <c r="A1561" t="s">
        <v>5578</v>
      </c>
      <c r="B1561" s="1" t="s">
        <v>10693</v>
      </c>
      <c r="C1561" s="1" t="s">
        <v>10691</v>
      </c>
      <c r="D1561" s="1" t="s">
        <v>10694</v>
      </c>
      <c r="E1561" s="1">
        <v>0</v>
      </c>
      <c r="F1561" s="1">
        <v>1</v>
      </c>
      <c r="G1561" t="s">
        <v>32</v>
      </c>
      <c r="I1561">
        <v>804000</v>
      </c>
      <c r="K1561">
        <v>970770103</v>
      </c>
      <c r="L1561" t="s">
        <v>5579</v>
      </c>
      <c r="M1561" t="s">
        <v>5468</v>
      </c>
      <c r="N1561" t="s">
        <v>5470</v>
      </c>
      <c r="O1561" t="s">
        <v>5580</v>
      </c>
    </row>
    <row r="1562" spans="1:15" x14ac:dyDescent="0.25">
      <c r="A1562" t="s">
        <v>5581</v>
      </c>
      <c r="B1562" s="1">
        <v>12</v>
      </c>
      <c r="C1562" s="1">
        <v>11</v>
      </c>
      <c r="D1562" s="1" t="s">
        <v>10694</v>
      </c>
      <c r="E1562" s="1">
        <v>0</v>
      </c>
      <c r="F1562" s="1">
        <v>1</v>
      </c>
      <c r="G1562" t="s">
        <v>32</v>
      </c>
      <c r="I1562">
        <v>1211000</v>
      </c>
      <c r="K1562">
        <v>491893138</v>
      </c>
      <c r="L1562" t="s">
        <v>5582</v>
      </c>
      <c r="M1562" t="s">
        <v>5583</v>
      </c>
      <c r="N1562" t="s">
        <v>5584</v>
      </c>
      <c r="O1562" t="s">
        <v>5585</v>
      </c>
    </row>
    <row r="1563" spans="1:15" x14ac:dyDescent="0.25">
      <c r="A1563" t="s">
        <v>5586</v>
      </c>
      <c r="B1563" s="1">
        <v>30</v>
      </c>
      <c r="C1563" s="1">
        <v>15</v>
      </c>
      <c r="D1563" s="1" t="s">
        <v>10694</v>
      </c>
      <c r="E1563" s="1">
        <v>0</v>
      </c>
      <c r="F1563" s="1">
        <v>1</v>
      </c>
      <c r="G1563" t="s">
        <v>32</v>
      </c>
      <c r="I1563">
        <v>3015000</v>
      </c>
      <c r="K1563">
        <v>631276937</v>
      </c>
      <c r="L1563" t="s">
        <v>5587</v>
      </c>
      <c r="M1563" t="s">
        <v>5588</v>
      </c>
      <c r="N1563" t="s">
        <v>5589</v>
      </c>
      <c r="O1563" t="s">
        <v>5590</v>
      </c>
    </row>
    <row r="1564" spans="1:15" x14ac:dyDescent="0.25">
      <c r="A1564" t="s">
        <v>5591</v>
      </c>
      <c r="B1564" s="1">
        <v>14</v>
      </c>
      <c r="C1564" s="1">
        <v>19</v>
      </c>
      <c r="D1564" s="1" t="s">
        <v>10699</v>
      </c>
      <c r="E1564" s="1">
        <v>2</v>
      </c>
      <c r="F1564" s="1">
        <v>0</v>
      </c>
      <c r="G1564" t="s">
        <v>16</v>
      </c>
      <c r="H1564" t="s">
        <v>17</v>
      </c>
      <c r="I1564">
        <v>1419092</v>
      </c>
      <c r="K1564">
        <v>611015796</v>
      </c>
      <c r="L1564" t="s">
        <v>5592</v>
      </c>
      <c r="M1564" t="s">
        <v>5591</v>
      </c>
      <c r="N1564" t="str">
        <f>"09-505"</f>
        <v>09-505</v>
      </c>
      <c r="O1564" t="s">
        <v>5593</v>
      </c>
    </row>
    <row r="1565" spans="1:15" x14ac:dyDescent="0.25">
      <c r="A1565" t="s">
        <v>5594</v>
      </c>
      <c r="B1565" s="1">
        <v>20</v>
      </c>
      <c r="C1565" s="1">
        <v>11</v>
      </c>
      <c r="D1565" s="1" t="s">
        <v>10692</v>
      </c>
      <c r="E1565" s="1">
        <v>2</v>
      </c>
      <c r="F1565" s="1">
        <v>0</v>
      </c>
      <c r="G1565" t="s">
        <v>16</v>
      </c>
      <c r="H1565" t="s">
        <v>17</v>
      </c>
      <c r="I1565">
        <v>2011062</v>
      </c>
      <c r="K1565">
        <v>536812</v>
      </c>
      <c r="L1565" t="s">
        <v>5595</v>
      </c>
      <c r="M1565" t="s">
        <v>5594</v>
      </c>
      <c r="N1565" t="s">
        <v>5596</v>
      </c>
      <c r="O1565" t="s">
        <v>5597</v>
      </c>
    </row>
    <row r="1566" spans="1:15" x14ac:dyDescent="0.25">
      <c r="A1566" t="s">
        <v>5545</v>
      </c>
      <c r="B1566" s="1">
        <v>22</v>
      </c>
      <c r="C1566" s="1">
        <v>10</v>
      </c>
      <c r="D1566" s="1" t="s">
        <v>10690</v>
      </c>
      <c r="E1566" s="1">
        <v>3</v>
      </c>
      <c r="F1566" s="1">
        <v>0</v>
      </c>
      <c r="G1566" t="s">
        <v>16</v>
      </c>
      <c r="H1566" t="s">
        <v>50</v>
      </c>
      <c r="I1566">
        <v>2210023</v>
      </c>
      <c r="K1566">
        <v>170747891</v>
      </c>
      <c r="L1566" t="s">
        <v>5598</v>
      </c>
      <c r="M1566" t="s">
        <v>5545</v>
      </c>
      <c r="N1566" t="s">
        <v>5546</v>
      </c>
      <c r="O1566" t="s">
        <v>5599</v>
      </c>
    </row>
    <row r="1567" spans="1:15" x14ac:dyDescent="0.25">
      <c r="A1567" t="s">
        <v>5542</v>
      </c>
      <c r="B1567" s="1">
        <v>14</v>
      </c>
      <c r="C1567" s="1">
        <v>14</v>
      </c>
      <c r="D1567" s="1" t="s">
        <v>10695</v>
      </c>
      <c r="E1567" s="1">
        <v>1</v>
      </c>
      <c r="F1567" s="1">
        <v>0</v>
      </c>
      <c r="G1567" t="s">
        <v>16</v>
      </c>
      <c r="H1567" t="s">
        <v>46</v>
      </c>
      <c r="I1567">
        <v>1414011</v>
      </c>
      <c r="K1567">
        <v>13270347</v>
      </c>
      <c r="L1567" t="s">
        <v>5600</v>
      </c>
      <c r="M1567" t="s">
        <v>5542</v>
      </c>
      <c r="N1567" t="str">
        <f>"05-100"</f>
        <v>05-100</v>
      </c>
      <c r="O1567" t="s">
        <v>5601</v>
      </c>
    </row>
    <row r="1568" spans="1:15" x14ac:dyDescent="0.25">
      <c r="A1568" t="s">
        <v>5602</v>
      </c>
      <c r="B1568" s="1">
        <v>10</v>
      </c>
      <c r="C1568" s="1">
        <v>15</v>
      </c>
      <c r="D1568" s="1" t="s">
        <v>10698</v>
      </c>
      <c r="E1568" s="1">
        <v>2</v>
      </c>
      <c r="F1568" s="1">
        <v>0</v>
      </c>
      <c r="G1568" t="s">
        <v>16</v>
      </c>
      <c r="H1568" t="s">
        <v>17</v>
      </c>
      <c r="I1568">
        <v>1015072</v>
      </c>
      <c r="K1568">
        <v>750148383</v>
      </c>
      <c r="L1568" t="s">
        <v>5603</v>
      </c>
      <c r="M1568" t="s">
        <v>5602</v>
      </c>
      <c r="N1568" t="s">
        <v>5604</v>
      </c>
      <c r="O1568" t="s">
        <v>5605</v>
      </c>
    </row>
    <row r="1569" spans="1:15" x14ac:dyDescent="0.25">
      <c r="A1569" t="s">
        <v>5606</v>
      </c>
      <c r="B1569" s="1">
        <v>26</v>
      </c>
      <c r="C1569" s="1" t="s">
        <v>10695</v>
      </c>
      <c r="D1569" s="1" t="s">
        <v>10696</v>
      </c>
      <c r="E1569" s="1">
        <v>3</v>
      </c>
      <c r="F1569" s="1">
        <v>0</v>
      </c>
      <c r="G1569" t="s">
        <v>16</v>
      </c>
      <c r="H1569" t="s">
        <v>50</v>
      </c>
      <c r="I1569">
        <v>2601033</v>
      </c>
      <c r="K1569">
        <v>291010429</v>
      </c>
      <c r="L1569" t="s">
        <v>5607</v>
      </c>
      <c r="M1569" t="s">
        <v>5606</v>
      </c>
      <c r="N1569" t="s">
        <v>5608</v>
      </c>
      <c r="O1569" t="s">
        <v>5609</v>
      </c>
    </row>
    <row r="1570" spans="1:15" x14ac:dyDescent="0.25">
      <c r="A1570" t="s">
        <v>5610</v>
      </c>
      <c r="B1570" s="1">
        <v>12</v>
      </c>
      <c r="C1570" s="1">
        <v>62</v>
      </c>
      <c r="D1570" s="1" t="s">
        <v>10694</v>
      </c>
      <c r="E1570" s="1">
        <v>0</v>
      </c>
      <c r="F1570" s="1">
        <v>2</v>
      </c>
      <c r="G1570" t="s">
        <v>264</v>
      </c>
      <c r="I1570">
        <v>1262000</v>
      </c>
      <c r="K1570">
        <v>491893167</v>
      </c>
      <c r="L1570" t="s">
        <v>5611</v>
      </c>
      <c r="M1570" t="s">
        <v>5610</v>
      </c>
      <c r="N1570" t="s">
        <v>5572</v>
      </c>
      <c r="O1570" t="s">
        <v>333</v>
      </c>
    </row>
    <row r="1571" spans="1:15" x14ac:dyDescent="0.25">
      <c r="A1571" t="s">
        <v>5612</v>
      </c>
      <c r="B1571" s="1">
        <v>22</v>
      </c>
      <c r="C1571" s="1" t="s">
        <v>10699</v>
      </c>
      <c r="D1571" s="1" t="s">
        <v>10698</v>
      </c>
      <c r="E1571" s="1">
        <v>3</v>
      </c>
      <c r="F1571" s="1">
        <v>0</v>
      </c>
      <c r="G1571" t="s">
        <v>16</v>
      </c>
      <c r="H1571" t="s">
        <v>50</v>
      </c>
      <c r="I1571">
        <v>2209073</v>
      </c>
      <c r="K1571">
        <v>170747922</v>
      </c>
      <c r="L1571" t="s">
        <v>5613</v>
      </c>
      <c r="M1571" t="s">
        <v>5612</v>
      </c>
      <c r="N1571" t="s">
        <v>5614</v>
      </c>
      <c r="O1571" t="s">
        <v>5615</v>
      </c>
    </row>
    <row r="1572" spans="1:15" x14ac:dyDescent="0.25">
      <c r="A1572" t="s">
        <v>5583</v>
      </c>
      <c r="B1572" s="1">
        <v>12</v>
      </c>
      <c r="C1572" s="1">
        <v>11</v>
      </c>
      <c r="D1572" s="1" t="s">
        <v>10695</v>
      </c>
      <c r="E1572" s="1">
        <v>1</v>
      </c>
      <c r="F1572" s="1">
        <v>0</v>
      </c>
      <c r="G1572" t="s">
        <v>16</v>
      </c>
      <c r="H1572" t="s">
        <v>46</v>
      </c>
      <c r="I1572">
        <v>1211011</v>
      </c>
      <c r="K1572">
        <v>491893256</v>
      </c>
      <c r="L1572" t="s">
        <v>5618</v>
      </c>
      <c r="M1572" t="s">
        <v>5583</v>
      </c>
      <c r="N1572" t="s">
        <v>5584</v>
      </c>
      <c r="O1572" t="s">
        <v>5619</v>
      </c>
    </row>
    <row r="1573" spans="1:15" x14ac:dyDescent="0.25">
      <c r="A1573" t="s">
        <v>5583</v>
      </c>
      <c r="B1573" s="1">
        <v>12</v>
      </c>
      <c r="C1573" s="1">
        <v>11</v>
      </c>
      <c r="D1573" s="1" t="s">
        <v>10699</v>
      </c>
      <c r="E1573" s="1">
        <v>2</v>
      </c>
      <c r="F1573" s="1">
        <v>0</v>
      </c>
      <c r="G1573" t="s">
        <v>16</v>
      </c>
      <c r="H1573" t="s">
        <v>17</v>
      </c>
      <c r="I1573">
        <v>1211092</v>
      </c>
      <c r="K1573">
        <v>491892570</v>
      </c>
      <c r="L1573" t="s">
        <v>5616</v>
      </c>
      <c r="M1573" t="s">
        <v>5583</v>
      </c>
      <c r="N1573" t="s">
        <v>5584</v>
      </c>
      <c r="O1573" t="s">
        <v>5617</v>
      </c>
    </row>
    <row r="1574" spans="1:15" x14ac:dyDescent="0.25">
      <c r="A1574" t="s">
        <v>5588</v>
      </c>
      <c r="B1574" s="1">
        <v>30</v>
      </c>
      <c r="C1574" s="1">
        <v>15</v>
      </c>
      <c r="D1574" s="1" t="s">
        <v>10691</v>
      </c>
      <c r="E1574" s="1">
        <v>3</v>
      </c>
      <c r="F1574" s="1">
        <v>0</v>
      </c>
      <c r="G1574" t="s">
        <v>16</v>
      </c>
      <c r="H1574" t="s">
        <v>50</v>
      </c>
      <c r="I1574">
        <v>3015043</v>
      </c>
      <c r="K1574">
        <v>631258862</v>
      </c>
      <c r="L1574" t="s">
        <v>5620</v>
      </c>
      <c r="M1574" t="s">
        <v>5588</v>
      </c>
      <c r="N1574" t="s">
        <v>5589</v>
      </c>
      <c r="O1574" t="s">
        <v>5590</v>
      </c>
    </row>
    <row r="1575" spans="1:15" x14ac:dyDescent="0.25">
      <c r="A1575" t="s">
        <v>5621</v>
      </c>
      <c r="B1575" s="1">
        <v>12</v>
      </c>
      <c r="C1575" s="1" t="s">
        <v>10695</v>
      </c>
      <c r="D1575" s="1" t="s">
        <v>10692</v>
      </c>
      <c r="E1575" s="1">
        <v>3</v>
      </c>
      <c r="F1575" s="1">
        <v>0</v>
      </c>
      <c r="G1575" t="s">
        <v>16</v>
      </c>
      <c r="H1575" t="s">
        <v>50</v>
      </c>
      <c r="I1575">
        <v>1201063</v>
      </c>
      <c r="K1575">
        <v>851661122</v>
      </c>
      <c r="L1575" t="s">
        <v>5622</v>
      </c>
      <c r="M1575" t="s">
        <v>5621</v>
      </c>
      <c r="N1575" t="s">
        <v>5623</v>
      </c>
      <c r="O1575" t="s">
        <v>5624</v>
      </c>
    </row>
    <row r="1576" spans="1:15" x14ac:dyDescent="0.25">
      <c r="A1576" t="s">
        <v>5625</v>
      </c>
      <c r="B1576" s="1">
        <v>18</v>
      </c>
      <c r="C1576" s="1" t="s">
        <v>10697</v>
      </c>
      <c r="D1576" s="1" t="s">
        <v>10698</v>
      </c>
      <c r="E1576" s="1">
        <v>2</v>
      </c>
      <c r="F1576" s="1">
        <v>0</v>
      </c>
      <c r="G1576" t="s">
        <v>16</v>
      </c>
      <c r="H1576" t="s">
        <v>17</v>
      </c>
      <c r="I1576">
        <v>1805072</v>
      </c>
      <c r="K1576">
        <v>370440347</v>
      </c>
      <c r="L1576" t="s">
        <v>5626</v>
      </c>
      <c r="M1576" t="s">
        <v>5625</v>
      </c>
      <c r="N1576" t="s">
        <v>5627</v>
      </c>
      <c r="O1576" t="s">
        <v>4252</v>
      </c>
    </row>
    <row r="1577" spans="1:15" x14ac:dyDescent="0.25">
      <c r="A1577" t="s">
        <v>5628</v>
      </c>
      <c r="B1577" s="1">
        <v>18</v>
      </c>
      <c r="C1577" s="1" t="s">
        <v>10690</v>
      </c>
      <c r="D1577" s="1" t="s">
        <v>10692</v>
      </c>
      <c r="E1577" s="1">
        <v>2</v>
      </c>
      <c r="F1577" s="1">
        <v>0</v>
      </c>
      <c r="G1577" t="s">
        <v>16</v>
      </c>
      <c r="H1577" t="s">
        <v>17</v>
      </c>
      <c r="I1577">
        <v>1802062</v>
      </c>
      <c r="K1577">
        <v>549358</v>
      </c>
      <c r="L1577" t="s">
        <v>5629</v>
      </c>
      <c r="M1577" t="s">
        <v>5628</v>
      </c>
      <c r="N1577" t="s">
        <v>5630</v>
      </c>
      <c r="O1577" t="s">
        <v>5631</v>
      </c>
    </row>
    <row r="1578" spans="1:15" x14ac:dyDescent="0.25">
      <c r="A1578" t="s">
        <v>5632</v>
      </c>
      <c r="B1578" s="1">
        <v>14</v>
      </c>
      <c r="C1578" s="1">
        <v>16</v>
      </c>
      <c r="D1578" s="1" t="s">
        <v>10692</v>
      </c>
      <c r="E1578" s="1">
        <v>2</v>
      </c>
      <c r="F1578" s="1">
        <v>0</v>
      </c>
      <c r="G1578" t="s">
        <v>16</v>
      </c>
      <c r="H1578" t="s">
        <v>17</v>
      </c>
      <c r="I1578">
        <v>1416062</v>
      </c>
      <c r="K1578">
        <v>450670108</v>
      </c>
      <c r="L1578" t="s">
        <v>5633</v>
      </c>
      <c r="M1578" t="s">
        <v>5632</v>
      </c>
      <c r="N1578" t="str">
        <f>"07-322"</f>
        <v>07-322</v>
      </c>
      <c r="O1578" t="s">
        <v>5634</v>
      </c>
    </row>
    <row r="1579" spans="1:15" x14ac:dyDescent="0.25">
      <c r="A1579" t="s">
        <v>5635</v>
      </c>
      <c r="B1579" s="1">
        <v>20</v>
      </c>
      <c r="C1579" s="1">
        <v>10</v>
      </c>
      <c r="D1579" s="1" t="s">
        <v>10698</v>
      </c>
      <c r="E1579" s="1">
        <v>2</v>
      </c>
      <c r="F1579" s="1">
        <v>0</v>
      </c>
      <c r="G1579" t="s">
        <v>16</v>
      </c>
      <c r="H1579" t="s">
        <v>17</v>
      </c>
      <c r="I1579">
        <v>2010072</v>
      </c>
      <c r="K1579">
        <v>50659585</v>
      </c>
      <c r="L1579" t="s">
        <v>5636</v>
      </c>
      <c r="M1579" t="s">
        <v>5635</v>
      </c>
      <c r="N1579" t="s">
        <v>5637</v>
      </c>
      <c r="O1579" t="s">
        <v>5638</v>
      </c>
    </row>
    <row r="1580" spans="1:15" x14ac:dyDescent="0.25">
      <c r="A1580" t="s">
        <v>5639</v>
      </c>
      <c r="B1580" s="1">
        <v>16</v>
      </c>
      <c r="C1580" s="1" t="s">
        <v>10698</v>
      </c>
      <c r="D1580" s="1" t="s">
        <v>10697</v>
      </c>
      <c r="E1580" s="1">
        <v>3</v>
      </c>
      <c r="F1580" s="1">
        <v>0</v>
      </c>
      <c r="G1580" t="s">
        <v>16</v>
      </c>
      <c r="H1580" t="s">
        <v>50</v>
      </c>
      <c r="I1580">
        <v>1607053</v>
      </c>
      <c r="K1580">
        <v>531412869</v>
      </c>
      <c r="M1580" t="s">
        <v>5639</v>
      </c>
      <c r="N1580" t="s">
        <v>5640</v>
      </c>
      <c r="O1580" t="s">
        <v>5641</v>
      </c>
    </row>
    <row r="1581" spans="1:15" x14ac:dyDescent="0.25">
      <c r="A1581" t="s">
        <v>5642</v>
      </c>
      <c r="B1581" s="1">
        <v>16</v>
      </c>
      <c r="C1581" s="1" t="s">
        <v>10698</v>
      </c>
      <c r="D1581" s="1" t="s">
        <v>10694</v>
      </c>
      <c r="E1581" s="1">
        <v>0</v>
      </c>
      <c r="F1581" s="1">
        <v>1</v>
      </c>
      <c r="G1581" t="s">
        <v>32</v>
      </c>
      <c r="I1581">
        <v>1607000</v>
      </c>
      <c r="K1581">
        <v>531412579</v>
      </c>
      <c r="L1581" t="s">
        <v>5643</v>
      </c>
      <c r="M1581" t="s">
        <v>5639</v>
      </c>
      <c r="N1581" t="s">
        <v>5640</v>
      </c>
      <c r="O1581" t="s">
        <v>5644</v>
      </c>
    </row>
    <row r="1582" spans="1:15" x14ac:dyDescent="0.25">
      <c r="A1582" t="s">
        <v>5645</v>
      </c>
      <c r="B1582" s="1">
        <v>30</v>
      </c>
      <c r="C1582" s="1">
        <v>16</v>
      </c>
      <c r="D1582" s="1" t="s">
        <v>10694</v>
      </c>
      <c r="E1582" s="1">
        <v>0</v>
      </c>
      <c r="F1582" s="1">
        <v>1</v>
      </c>
      <c r="G1582" t="s">
        <v>32</v>
      </c>
      <c r="I1582">
        <v>3016000</v>
      </c>
      <c r="K1582">
        <v>631276133</v>
      </c>
      <c r="M1582" t="s">
        <v>5646</v>
      </c>
      <c r="N1582" t="s">
        <v>5647</v>
      </c>
      <c r="O1582" t="s">
        <v>5648</v>
      </c>
    </row>
    <row r="1583" spans="1:15" x14ac:dyDescent="0.25">
      <c r="A1583" t="s">
        <v>5646</v>
      </c>
      <c r="B1583" s="1">
        <v>30</v>
      </c>
      <c r="C1583" s="1">
        <v>16</v>
      </c>
      <c r="D1583" s="1" t="s">
        <v>10695</v>
      </c>
      <c r="E1583" s="1">
        <v>3</v>
      </c>
      <c r="F1583" s="1">
        <v>0</v>
      </c>
      <c r="G1583" t="s">
        <v>16</v>
      </c>
      <c r="H1583" t="s">
        <v>50</v>
      </c>
      <c r="I1583">
        <v>3016013</v>
      </c>
      <c r="K1583">
        <v>631258804</v>
      </c>
      <c r="L1583" t="s">
        <v>5649</v>
      </c>
      <c r="M1583" t="s">
        <v>5646</v>
      </c>
      <c r="N1583" t="s">
        <v>5647</v>
      </c>
      <c r="O1583" t="s">
        <v>5650</v>
      </c>
    </row>
    <row r="1584" spans="1:15" x14ac:dyDescent="0.25">
      <c r="A1584" t="s">
        <v>5651</v>
      </c>
      <c r="B1584" s="1" t="s">
        <v>10690</v>
      </c>
      <c r="C1584" s="1">
        <v>20</v>
      </c>
      <c r="D1584" s="1" t="s">
        <v>10695</v>
      </c>
      <c r="E1584" s="1">
        <v>3</v>
      </c>
      <c r="F1584" s="1">
        <v>0</v>
      </c>
      <c r="G1584" t="s">
        <v>16</v>
      </c>
      <c r="H1584" t="s">
        <v>50</v>
      </c>
      <c r="I1584">
        <v>220013</v>
      </c>
      <c r="K1584">
        <v>931935081</v>
      </c>
      <c r="L1584" t="s">
        <v>5652</v>
      </c>
      <c r="M1584" t="s">
        <v>5651</v>
      </c>
      <c r="N1584" t="s">
        <v>5653</v>
      </c>
      <c r="O1584" t="s">
        <v>5654</v>
      </c>
    </row>
    <row r="1585" spans="1:15" x14ac:dyDescent="0.25">
      <c r="A1585" t="s">
        <v>5655</v>
      </c>
      <c r="B1585" s="1">
        <v>26</v>
      </c>
      <c r="C1585" s="1" t="s">
        <v>10699</v>
      </c>
      <c r="D1585" s="1" t="s">
        <v>10692</v>
      </c>
      <c r="E1585" s="1">
        <v>2</v>
      </c>
      <c r="F1585" s="1">
        <v>0</v>
      </c>
      <c r="G1585" t="s">
        <v>16</v>
      </c>
      <c r="H1585" t="s">
        <v>17</v>
      </c>
      <c r="I1585">
        <v>2609062</v>
      </c>
      <c r="K1585">
        <v>545372</v>
      </c>
      <c r="L1585" t="s">
        <v>5656</v>
      </c>
      <c r="M1585" t="s">
        <v>5655</v>
      </c>
      <c r="N1585" t="s">
        <v>5657</v>
      </c>
      <c r="O1585" t="s">
        <v>5658</v>
      </c>
    </row>
    <row r="1586" spans="1:15" x14ac:dyDescent="0.25">
      <c r="A1586" t="s">
        <v>5659</v>
      </c>
      <c r="B1586" s="1" t="s">
        <v>10691</v>
      </c>
      <c r="C1586" s="1">
        <v>15</v>
      </c>
      <c r="D1586" s="1" t="s">
        <v>10698</v>
      </c>
      <c r="E1586" s="1">
        <v>2</v>
      </c>
      <c r="F1586" s="1">
        <v>0</v>
      </c>
      <c r="G1586" t="s">
        <v>16</v>
      </c>
      <c r="H1586" t="s">
        <v>17</v>
      </c>
      <c r="I1586">
        <v>415072</v>
      </c>
      <c r="K1586">
        <v>871118744</v>
      </c>
      <c r="L1586" t="s">
        <v>5660</v>
      </c>
      <c r="M1586" t="s">
        <v>5659</v>
      </c>
      <c r="N1586" t="s">
        <v>5661</v>
      </c>
      <c r="O1586" t="s">
        <v>5662</v>
      </c>
    </row>
    <row r="1587" spans="1:15" x14ac:dyDescent="0.25">
      <c r="A1587" t="s">
        <v>5663</v>
      </c>
      <c r="B1587" s="1">
        <v>14</v>
      </c>
      <c r="C1587" s="1">
        <v>24</v>
      </c>
      <c r="D1587" s="1" t="s">
        <v>10690</v>
      </c>
      <c r="E1587" s="1">
        <v>2</v>
      </c>
      <c r="F1587" s="1">
        <v>0</v>
      </c>
      <c r="G1587" t="s">
        <v>16</v>
      </c>
      <c r="H1587" t="s">
        <v>17</v>
      </c>
      <c r="I1587">
        <v>1424022</v>
      </c>
      <c r="K1587">
        <v>550668137</v>
      </c>
      <c r="L1587" t="s">
        <v>5664</v>
      </c>
      <c r="M1587" t="s">
        <v>5663</v>
      </c>
      <c r="N1587" t="str">
        <f>"07-215"</f>
        <v>07-215</v>
      </c>
      <c r="O1587" t="s">
        <v>5665</v>
      </c>
    </row>
    <row r="1588" spans="1:15" x14ac:dyDescent="0.25">
      <c r="A1588" t="s">
        <v>5666</v>
      </c>
      <c r="B1588" s="1">
        <v>30</v>
      </c>
      <c r="C1588" s="1">
        <v>24</v>
      </c>
      <c r="D1588" s="1" t="s">
        <v>10695</v>
      </c>
      <c r="E1588" s="1">
        <v>1</v>
      </c>
      <c r="F1588" s="1">
        <v>0</v>
      </c>
      <c r="G1588" t="s">
        <v>16</v>
      </c>
      <c r="H1588" t="s">
        <v>46</v>
      </c>
      <c r="I1588">
        <v>3024011</v>
      </c>
      <c r="K1588">
        <v>631257880</v>
      </c>
      <c r="L1588" t="s">
        <v>5667</v>
      </c>
      <c r="M1588" t="s">
        <v>5666</v>
      </c>
      <c r="N1588" t="s">
        <v>5668</v>
      </c>
      <c r="O1588" t="s">
        <v>2703</v>
      </c>
    </row>
    <row r="1589" spans="1:15" x14ac:dyDescent="0.25">
      <c r="A1589" t="s">
        <v>5666</v>
      </c>
      <c r="B1589" s="1">
        <v>30</v>
      </c>
      <c r="C1589" s="1">
        <v>24</v>
      </c>
      <c r="D1589" s="1" t="s">
        <v>10691</v>
      </c>
      <c r="E1589" s="1">
        <v>2</v>
      </c>
      <c r="F1589" s="1">
        <v>0</v>
      </c>
      <c r="G1589" t="s">
        <v>16</v>
      </c>
      <c r="H1589" t="s">
        <v>17</v>
      </c>
      <c r="I1589">
        <v>3024042</v>
      </c>
      <c r="K1589">
        <v>631258307</v>
      </c>
      <c r="L1589" t="s">
        <v>5669</v>
      </c>
      <c r="M1589" t="s">
        <v>5666</v>
      </c>
      <c r="N1589" t="s">
        <v>5668</v>
      </c>
      <c r="O1589" t="s">
        <v>5670</v>
      </c>
    </row>
    <row r="1590" spans="1:15" x14ac:dyDescent="0.25">
      <c r="A1590" t="s">
        <v>5671</v>
      </c>
      <c r="B1590" s="1" t="s">
        <v>10692</v>
      </c>
      <c r="C1590" s="1" t="s">
        <v>10690</v>
      </c>
      <c r="D1590" s="1">
        <v>10</v>
      </c>
      <c r="E1590" s="1">
        <v>2</v>
      </c>
      <c r="F1590" s="1">
        <v>0</v>
      </c>
      <c r="G1590" t="s">
        <v>16</v>
      </c>
      <c r="H1590" t="s">
        <v>17</v>
      </c>
      <c r="I1590">
        <v>602102</v>
      </c>
      <c r="K1590">
        <v>950369132</v>
      </c>
      <c r="L1590" t="s">
        <v>5672</v>
      </c>
      <c r="M1590" t="s">
        <v>5671</v>
      </c>
      <c r="N1590" t="s">
        <v>5673</v>
      </c>
      <c r="O1590" t="s">
        <v>5674</v>
      </c>
    </row>
    <row r="1591" spans="1:15" x14ac:dyDescent="0.25">
      <c r="A1591" t="s">
        <v>5675</v>
      </c>
      <c r="B1591" s="1">
        <v>12</v>
      </c>
      <c r="C1591" s="1">
        <v>11</v>
      </c>
      <c r="D1591" s="1">
        <v>10</v>
      </c>
      <c r="E1591" s="1">
        <v>2</v>
      </c>
      <c r="F1591" s="1">
        <v>0</v>
      </c>
      <c r="G1591" t="s">
        <v>16</v>
      </c>
      <c r="H1591" t="s">
        <v>17</v>
      </c>
      <c r="I1591">
        <v>1211102</v>
      </c>
      <c r="K1591">
        <v>491892587</v>
      </c>
      <c r="L1591" t="s">
        <v>5676</v>
      </c>
      <c r="M1591" t="s">
        <v>5675</v>
      </c>
      <c r="N1591" t="s">
        <v>5677</v>
      </c>
      <c r="O1591" t="s">
        <v>5678</v>
      </c>
    </row>
    <row r="1592" spans="1:15" x14ac:dyDescent="0.25">
      <c r="A1592" t="s">
        <v>5679</v>
      </c>
      <c r="B1592" s="1">
        <v>30</v>
      </c>
      <c r="C1592" s="1">
        <v>17</v>
      </c>
      <c r="D1592" s="1" t="s">
        <v>10696</v>
      </c>
      <c r="E1592" s="1">
        <v>3</v>
      </c>
      <c r="F1592" s="1">
        <v>0</v>
      </c>
      <c r="G1592" t="s">
        <v>16</v>
      </c>
      <c r="H1592" t="s">
        <v>50</v>
      </c>
      <c r="I1592">
        <v>3017033</v>
      </c>
      <c r="K1592">
        <v>250855127</v>
      </c>
      <c r="L1592" t="s">
        <v>5680</v>
      </c>
      <c r="M1592" t="s">
        <v>5681</v>
      </c>
      <c r="N1592" t="s">
        <v>5682</v>
      </c>
      <c r="O1592" t="s">
        <v>5683</v>
      </c>
    </row>
    <row r="1593" spans="1:15" x14ac:dyDescent="0.25">
      <c r="A1593" t="s">
        <v>5684</v>
      </c>
      <c r="B1593" s="1">
        <v>14</v>
      </c>
      <c r="C1593" s="1">
        <v>23</v>
      </c>
      <c r="D1593" s="1" t="s">
        <v>10691</v>
      </c>
      <c r="E1593" s="1">
        <v>2</v>
      </c>
      <c r="F1593" s="1">
        <v>0</v>
      </c>
      <c r="G1593" t="s">
        <v>16</v>
      </c>
      <c r="H1593" t="s">
        <v>17</v>
      </c>
      <c r="I1593">
        <v>1423042</v>
      </c>
      <c r="K1593">
        <v>670223853</v>
      </c>
      <c r="L1593" t="s">
        <v>5685</v>
      </c>
      <c r="M1593" t="s">
        <v>5684</v>
      </c>
      <c r="N1593" t="s">
        <v>5686</v>
      </c>
      <c r="O1593" t="s">
        <v>5687</v>
      </c>
    </row>
    <row r="1594" spans="1:15" x14ac:dyDescent="0.25">
      <c r="A1594" t="s">
        <v>5688</v>
      </c>
      <c r="B1594" s="1">
        <v>24</v>
      </c>
      <c r="C1594" s="1">
        <v>16</v>
      </c>
      <c r="D1594" s="1" t="s">
        <v>10692</v>
      </c>
      <c r="E1594" s="1">
        <v>3</v>
      </c>
      <c r="F1594" s="1">
        <v>0</v>
      </c>
      <c r="G1594" t="s">
        <v>16</v>
      </c>
      <c r="H1594" t="s">
        <v>50</v>
      </c>
      <c r="I1594">
        <v>2416063</v>
      </c>
      <c r="K1594">
        <v>276258842</v>
      </c>
      <c r="L1594" t="s">
        <v>5689</v>
      </c>
      <c r="M1594" t="s">
        <v>5688</v>
      </c>
      <c r="N1594" t="s">
        <v>5690</v>
      </c>
      <c r="O1594" t="s">
        <v>5691</v>
      </c>
    </row>
    <row r="1595" spans="1:15" x14ac:dyDescent="0.25">
      <c r="A1595" t="s">
        <v>5692</v>
      </c>
      <c r="B1595" s="1">
        <v>14</v>
      </c>
      <c r="C1595" s="1" t="s">
        <v>10690</v>
      </c>
      <c r="D1595" s="1" t="s">
        <v>10692</v>
      </c>
      <c r="E1595" s="1">
        <v>2</v>
      </c>
      <c r="F1595" s="1">
        <v>0</v>
      </c>
      <c r="G1595" t="s">
        <v>16</v>
      </c>
      <c r="H1595" t="s">
        <v>17</v>
      </c>
      <c r="I1595">
        <v>1402062</v>
      </c>
      <c r="K1595">
        <v>130378338</v>
      </c>
      <c r="L1595" t="s">
        <v>5693</v>
      </c>
      <c r="M1595" t="s">
        <v>5692</v>
      </c>
      <c r="N1595" t="str">
        <f>"06-456"</f>
        <v>06-456</v>
      </c>
      <c r="O1595" t="s">
        <v>5694</v>
      </c>
    </row>
    <row r="1596" spans="1:15" x14ac:dyDescent="0.25">
      <c r="A1596" t="s">
        <v>5695</v>
      </c>
      <c r="B1596" s="1">
        <v>30</v>
      </c>
      <c r="C1596" s="1">
        <v>31</v>
      </c>
      <c r="D1596" s="1" t="s">
        <v>10697</v>
      </c>
      <c r="E1596" s="1">
        <v>3</v>
      </c>
      <c r="F1596" s="1">
        <v>0</v>
      </c>
      <c r="G1596" t="s">
        <v>16</v>
      </c>
      <c r="H1596" t="s">
        <v>50</v>
      </c>
      <c r="I1596">
        <v>3031053</v>
      </c>
      <c r="K1596">
        <v>570791388</v>
      </c>
      <c r="L1596" t="s">
        <v>5696</v>
      </c>
      <c r="M1596" t="s">
        <v>5695</v>
      </c>
      <c r="N1596" t="s">
        <v>5697</v>
      </c>
      <c r="O1596" t="s">
        <v>5698</v>
      </c>
    </row>
    <row r="1597" spans="1:15" x14ac:dyDescent="0.25">
      <c r="A1597" t="s">
        <v>5699</v>
      </c>
      <c r="B1597" s="1">
        <v>26</v>
      </c>
      <c r="C1597" s="1" t="s">
        <v>10690</v>
      </c>
      <c r="D1597" s="1" t="s">
        <v>10697</v>
      </c>
      <c r="E1597" s="1">
        <v>2</v>
      </c>
      <c r="F1597" s="1">
        <v>0</v>
      </c>
      <c r="G1597" t="s">
        <v>16</v>
      </c>
      <c r="H1597" t="s">
        <v>17</v>
      </c>
      <c r="I1597">
        <v>2602052</v>
      </c>
      <c r="K1597">
        <v>291010435</v>
      </c>
      <c r="L1597" t="s">
        <v>5700</v>
      </c>
      <c r="M1597" t="s">
        <v>5699</v>
      </c>
      <c r="N1597" t="s">
        <v>5701</v>
      </c>
      <c r="O1597" t="s">
        <v>5702</v>
      </c>
    </row>
    <row r="1598" spans="1:15" x14ac:dyDescent="0.25">
      <c r="A1598" t="s">
        <v>5703</v>
      </c>
      <c r="B1598" s="1">
        <v>28</v>
      </c>
      <c r="C1598" s="1">
        <v>13</v>
      </c>
      <c r="D1598" s="1" t="s">
        <v>10694</v>
      </c>
      <c r="E1598" s="1">
        <v>0</v>
      </c>
      <c r="F1598" s="1">
        <v>1</v>
      </c>
      <c r="G1598" t="s">
        <v>32</v>
      </c>
      <c r="I1598">
        <v>2813000</v>
      </c>
      <c r="K1598">
        <v>790671194</v>
      </c>
      <c r="L1598" t="s">
        <v>5704</v>
      </c>
      <c r="M1598" t="s">
        <v>5705</v>
      </c>
      <c r="N1598" t="s">
        <v>5706</v>
      </c>
      <c r="O1598" t="s">
        <v>5707</v>
      </c>
    </row>
    <row r="1599" spans="1:15" x14ac:dyDescent="0.25">
      <c r="A1599" t="s">
        <v>5705</v>
      </c>
      <c r="B1599" s="1">
        <v>28</v>
      </c>
      <c r="C1599" s="1">
        <v>13</v>
      </c>
      <c r="D1599" s="1" t="s">
        <v>10691</v>
      </c>
      <c r="E1599" s="1">
        <v>3</v>
      </c>
      <c r="F1599" s="1">
        <v>0</v>
      </c>
      <c r="G1599" t="s">
        <v>16</v>
      </c>
      <c r="H1599" t="s">
        <v>50</v>
      </c>
      <c r="I1599">
        <v>2813043</v>
      </c>
      <c r="K1599">
        <v>790671277</v>
      </c>
      <c r="L1599" t="s">
        <v>5708</v>
      </c>
      <c r="M1599" t="s">
        <v>5705</v>
      </c>
      <c r="N1599" t="s">
        <v>5706</v>
      </c>
      <c r="O1599" t="s">
        <v>5709</v>
      </c>
    </row>
    <row r="1600" spans="1:15" x14ac:dyDescent="0.25">
      <c r="A1600" t="s">
        <v>5710</v>
      </c>
      <c r="B1600" s="1">
        <v>16</v>
      </c>
      <c r="C1600" s="1" t="s">
        <v>10693</v>
      </c>
      <c r="D1600" s="1" t="s">
        <v>10694</v>
      </c>
      <c r="E1600" s="1">
        <v>0</v>
      </c>
      <c r="F1600" s="1">
        <v>1</v>
      </c>
      <c r="G1600" t="s">
        <v>32</v>
      </c>
      <c r="I1600">
        <v>1608000</v>
      </c>
      <c r="K1600">
        <v>532463350</v>
      </c>
      <c r="L1600" t="s">
        <v>5711</v>
      </c>
      <c r="M1600" t="s">
        <v>5712</v>
      </c>
      <c r="N1600" t="s">
        <v>5713</v>
      </c>
      <c r="O1600" t="s">
        <v>5714</v>
      </c>
    </row>
    <row r="1601" spans="1:15" x14ac:dyDescent="0.25">
      <c r="A1601" t="s">
        <v>5712</v>
      </c>
      <c r="B1601" s="1">
        <v>16</v>
      </c>
      <c r="C1601" s="1" t="s">
        <v>10693</v>
      </c>
      <c r="D1601" s="1" t="s">
        <v>10696</v>
      </c>
      <c r="E1601" s="1">
        <v>3</v>
      </c>
      <c r="F1601" s="1">
        <v>0</v>
      </c>
      <c r="G1601" t="s">
        <v>16</v>
      </c>
      <c r="H1601" t="s">
        <v>50</v>
      </c>
      <c r="I1601">
        <v>1608033</v>
      </c>
      <c r="K1601">
        <v>151398600</v>
      </c>
      <c r="L1601" t="s">
        <v>5715</v>
      </c>
      <c r="M1601" t="s">
        <v>5712</v>
      </c>
      <c r="N1601" t="s">
        <v>5713</v>
      </c>
      <c r="O1601" t="s">
        <v>5714</v>
      </c>
    </row>
    <row r="1602" spans="1:15" x14ac:dyDescent="0.25">
      <c r="A1602" t="s">
        <v>5712</v>
      </c>
      <c r="B1602" s="1">
        <v>12</v>
      </c>
      <c r="C1602" s="1" t="s">
        <v>10691</v>
      </c>
      <c r="D1602" s="1" t="s">
        <v>10697</v>
      </c>
      <c r="E1602" s="1">
        <v>2</v>
      </c>
      <c r="F1602" s="1">
        <v>0</v>
      </c>
      <c r="G1602" t="s">
        <v>16</v>
      </c>
      <c r="H1602" t="s">
        <v>17</v>
      </c>
      <c r="I1602">
        <v>1204052</v>
      </c>
      <c r="K1602">
        <v>851660810</v>
      </c>
      <c r="L1602" t="s">
        <v>5716</v>
      </c>
      <c r="M1602" t="s">
        <v>5712</v>
      </c>
      <c r="N1602" t="s">
        <v>5717</v>
      </c>
      <c r="O1602" t="s">
        <v>5718</v>
      </c>
    </row>
    <row r="1603" spans="1:15" x14ac:dyDescent="0.25">
      <c r="A1603" t="s">
        <v>5719</v>
      </c>
      <c r="B1603" s="1">
        <v>18</v>
      </c>
      <c r="C1603" s="1" t="s">
        <v>10699</v>
      </c>
      <c r="D1603" s="1" t="s">
        <v>10692</v>
      </c>
      <c r="E1603" s="1">
        <v>3</v>
      </c>
      <c r="F1603" s="1">
        <v>0</v>
      </c>
      <c r="G1603" t="s">
        <v>16</v>
      </c>
      <c r="H1603" t="s">
        <v>50</v>
      </c>
      <c r="I1603">
        <v>1809063</v>
      </c>
      <c r="K1603">
        <v>650900619</v>
      </c>
      <c r="M1603" t="s">
        <v>5719</v>
      </c>
      <c r="N1603" t="s">
        <v>5720</v>
      </c>
      <c r="O1603" t="s">
        <v>333</v>
      </c>
    </row>
    <row r="1604" spans="1:15" x14ac:dyDescent="0.25">
      <c r="A1604" t="s">
        <v>5721</v>
      </c>
      <c r="B1604" s="1" t="s">
        <v>10690</v>
      </c>
      <c r="C1604" s="1">
        <v>14</v>
      </c>
      <c r="D1604" s="1" t="s">
        <v>10695</v>
      </c>
      <c r="E1604" s="1">
        <v>1</v>
      </c>
      <c r="F1604" s="1">
        <v>0</v>
      </c>
      <c r="G1604" t="s">
        <v>16</v>
      </c>
      <c r="H1604" t="s">
        <v>46</v>
      </c>
      <c r="I1604">
        <v>214011</v>
      </c>
      <c r="K1604">
        <v>931934733</v>
      </c>
      <c r="L1604" t="s">
        <v>5725</v>
      </c>
      <c r="M1604" t="s">
        <v>5721</v>
      </c>
      <c r="N1604" t="s">
        <v>5726</v>
      </c>
      <c r="O1604" t="s">
        <v>5727</v>
      </c>
    </row>
    <row r="1605" spans="1:15" x14ac:dyDescent="0.25">
      <c r="A1605" t="s">
        <v>5721</v>
      </c>
      <c r="B1605" s="1">
        <v>26</v>
      </c>
      <c r="C1605" s="1">
        <v>12</v>
      </c>
      <c r="D1605" s="1" t="s">
        <v>10696</v>
      </c>
      <c r="E1605" s="1">
        <v>3</v>
      </c>
      <c r="F1605" s="1">
        <v>0</v>
      </c>
      <c r="G1605" t="s">
        <v>16</v>
      </c>
      <c r="H1605" t="s">
        <v>50</v>
      </c>
      <c r="I1605">
        <v>2612033</v>
      </c>
      <c r="K1605">
        <v>291010458</v>
      </c>
      <c r="L1605" t="s">
        <v>5722</v>
      </c>
      <c r="M1605" t="s">
        <v>5721</v>
      </c>
      <c r="N1605" t="s">
        <v>5723</v>
      </c>
      <c r="O1605" t="s">
        <v>5724</v>
      </c>
    </row>
    <row r="1606" spans="1:15" x14ac:dyDescent="0.25">
      <c r="A1606" t="s">
        <v>5721</v>
      </c>
      <c r="B1606" s="1" t="s">
        <v>10690</v>
      </c>
      <c r="C1606" s="1">
        <v>14</v>
      </c>
      <c r="D1606" s="1" t="s">
        <v>10692</v>
      </c>
      <c r="E1606" s="1">
        <v>2</v>
      </c>
      <c r="F1606" s="1">
        <v>0</v>
      </c>
      <c r="G1606" t="s">
        <v>16</v>
      </c>
      <c r="H1606" t="s">
        <v>17</v>
      </c>
      <c r="I1606">
        <v>214062</v>
      </c>
      <c r="K1606">
        <v>931934791</v>
      </c>
      <c r="L1606" t="s">
        <v>5728</v>
      </c>
      <c r="M1606" t="s">
        <v>5721</v>
      </c>
      <c r="N1606" t="s">
        <v>5726</v>
      </c>
      <c r="O1606" t="s">
        <v>5729</v>
      </c>
    </row>
    <row r="1607" spans="1:15" x14ac:dyDescent="0.25">
      <c r="A1607" t="s">
        <v>5730</v>
      </c>
      <c r="B1607" s="1" t="s">
        <v>10690</v>
      </c>
      <c r="C1607" s="1">
        <v>14</v>
      </c>
      <c r="D1607" s="1" t="s">
        <v>10694</v>
      </c>
      <c r="E1607" s="1">
        <v>0</v>
      </c>
      <c r="F1607" s="1">
        <v>1</v>
      </c>
      <c r="G1607" t="s">
        <v>32</v>
      </c>
      <c r="I1607">
        <v>214000</v>
      </c>
      <c r="K1607">
        <v>931934696</v>
      </c>
      <c r="L1607" t="s">
        <v>5731</v>
      </c>
      <c r="M1607" t="s">
        <v>5721</v>
      </c>
      <c r="N1607" t="s">
        <v>5726</v>
      </c>
      <c r="O1607" t="s">
        <v>5732</v>
      </c>
    </row>
    <row r="1608" spans="1:15" x14ac:dyDescent="0.25">
      <c r="A1608" t="s">
        <v>5733</v>
      </c>
      <c r="B1608" s="1">
        <v>12</v>
      </c>
      <c r="C1608" s="1">
        <v>12</v>
      </c>
      <c r="D1608" s="1" t="s">
        <v>10694</v>
      </c>
      <c r="E1608" s="1">
        <v>0</v>
      </c>
      <c r="F1608" s="1">
        <v>1</v>
      </c>
      <c r="G1608" t="s">
        <v>32</v>
      </c>
      <c r="I1608">
        <v>1212000</v>
      </c>
      <c r="K1608">
        <v>276255045</v>
      </c>
      <c r="L1608" t="s">
        <v>5734</v>
      </c>
      <c r="M1608" t="s">
        <v>5735</v>
      </c>
      <c r="N1608" t="s">
        <v>5736</v>
      </c>
      <c r="O1608" t="s">
        <v>4252</v>
      </c>
    </row>
    <row r="1609" spans="1:15" x14ac:dyDescent="0.25">
      <c r="A1609" t="s">
        <v>5735</v>
      </c>
      <c r="B1609" s="1">
        <v>12</v>
      </c>
      <c r="C1609" s="1">
        <v>12</v>
      </c>
      <c r="D1609" s="1" t="s">
        <v>10697</v>
      </c>
      <c r="E1609" s="1">
        <v>3</v>
      </c>
      <c r="F1609" s="1">
        <v>0</v>
      </c>
      <c r="G1609" t="s">
        <v>16</v>
      </c>
      <c r="H1609" t="s">
        <v>50</v>
      </c>
      <c r="I1609">
        <v>1212053</v>
      </c>
      <c r="K1609">
        <v>276258010</v>
      </c>
      <c r="L1609" t="s">
        <v>5737</v>
      </c>
      <c r="M1609" t="s">
        <v>5735</v>
      </c>
      <c r="N1609" t="s">
        <v>5736</v>
      </c>
      <c r="O1609" t="s">
        <v>70</v>
      </c>
    </row>
    <row r="1610" spans="1:15" x14ac:dyDescent="0.25">
      <c r="A1610" t="s">
        <v>5738</v>
      </c>
      <c r="B1610" s="1">
        <v>18</v>
      </c>
      <c r="C1610" s="1">
        <v>21</v>
      </c>
      <c r="D1610" s="1" t="s">
        <v>10691</v>
      </c>
      <c r="E1610" s="1">
        <v>2</v>
      </c>
      <c r="F1610" s="1">
        <v>0</v>
      </c>
      <c r="G1610" t="s">
        <v>16</v>
      </c>
      <c r="H1610" t="s">
        <v>17</v>
      </c>
      <c r="I1610">
        <v>1821042</v>
      </c>
      <c r="K1610">
        <v>370440057</v>
      </c>
      <c r="L1610" t="s">
        <v>5739</v>
      </c>
      <c r="M1610" t="s">
        <v>5738</v>
      </c>
      <c r="N1610" t="s">
        <v>5740</v>
      </c>
      <c r="O1610" t="s">
        <v>5741</v>
      </c>
    </row>
    <row r="1611" spans="1:15" x14ac:dyDescent="0.25">
      <c r="A1611" t="s">
        <v>5742</v>
      </c>
      <c r="B1611" s="1">
        <v>14</v>
      </c>
      <c r="C1611" s="1">
        <v>10</v>
      </c>
      <c r="D1611" s="1" t="s">
        <v>10696</v>
      </c>
      <c r="E1611" s="1">
        <v>2</v>
      </c>
      <c r="F1611" s="1">
        <v>0</v>
      </c>
      <c r="G1611" t="s">
        <v>16</v>
      </c>
      <c r="H1611" t="s">
        <v>17</v>
      </c>
      <c r="I1611">
        <v>1410032</v>
      </c>
      <c r="K1611">
        <v>30237629</v>
      </c>
      <c r="L1611" t="s">
        <v>5743</v>
      </c>
      <c r="M1611" t="s">
        <v>5742</v>
      </c>
      <c r="N1611" t="str">
        <f>"08-207"</f>
        <v>08-207</v>
      </c>
      <c r="O1611" t="s">
        <v>5744</v>
      </c>
    </row>
    <row r="1612" spans="1:15" x14ac:dyDescent="0.25">
      <c r="A1612" t="s">
        <v>5742</v>
      </c>
      <c r="B1612" s="1">
        <v>16</v>
      </c>
      <c r="C1612" s="1" t="s">
        <v>10695</v>
      </c>
      <c r="D1612" s="1" t="s">
        <v>10692</v>
      </c>
      <c r="E1612" s="1">
        <v>2</v>
      </c>
      <c r="F1612" s="1">
        <v>0</v>
      </c>
      <c r="G1612" t="s">
        <v>16</v>
      </c>
      <c r="H1612" t="s">
        <v>17</v>
      </c>
      <c r="I1612">
        <v>1601062</v>
      </c>
      <c r="K1612">
        <v>531412800</v>
      </c>
      <c r="L1612" t="s">
        <v>5745</v>
      </c>
      <c r="M1612" t="s">
        <v>5742</v>
      </c>
      <c r="N1612" t="s">
        <v>5746</v>
      </c>
      <c r="O1612" t="s">
        <v>5747</v>
      </c>
    </row>
    <row r="1613" spans="1:15" x14ac:dyDescent="0.25">
      <c r="A1613" t="s">
        <v>5748</v>
      </c>
      <c r="B1613" s="1">
        <v>14</v>
      </c>
      <c r="C1613" s="1">
        <v>15</v>
      </c>
      <c r="D1613" s="1" t="s">
        <v>10699</v>
      </c>
      <c r="E1613" s="1">
        <v>2</v>
      </c>
      <c r="F1613" s="1">
        <v>0</v>
      </c>
      <c r="G1613" t="s">
        <v>16</v>
      </c>
      <c r="H1613" t="s">
        <v>17</v>
      </c>
      <c r="I1613">
        <v>1415092</v>
      </c>
      <c r="K1613">
        <v>550667965</v>
      </c>
      <c r="L1613" t="s">
        <v>5749</v>
      </c>
      <c r="M1613" t="s">
        <v>5748</v>
      </c>
      <c r="N1613" t="str">
        <f>"07-415"</f>
        <v>07-415</v>
      </c>
      <c r="O1613" t="s">
        <v>5750</v>
      </c>
    </row>
    <row r="1614" spans="1:15" x14ac:dyDescent="0.25">
      <c r="A1614" t="s">
        <v>5751</v>
      </c>
      <c r="B1614" s="1">
        <v>30</v>
      </c>
      <c r="C1614" s="1" t="s">
        <v>10699</v>
      </c>
      <c r="D1614" s="1" t="s">
        <v>10699</v>
      </c>
      <c r="E1614" s="1">
        <v>2</v>
      </c>
      <c r="F1614" s="1">
        <v>0</v>
      </c>
      <c r="G1614" t="s">
        <v>16</v>
      </c>
      <c r="H1614" t="s">
        <v>17</v>
      </c>
      <c r="I1614">
        <v>3009092</v>
      </c>
      <c r="K1614">
        <v>311019289</v>
      </c>
      <c r="L1614" t="s">
        <v>5752</v>
      </c>
      <c r="M1614" t="s">
        <v>5751</v>
      </c>
      <c r="N1614" t="s">
        <v>5753</v>
      </c>
      <c r="O1614" t="s">
        <v>5754</v>
      </c>
    </row>
    <row r="1615" spans="1:15" x14ac:dyDescent="0.25">
      <c r="A1615" t="s">
        <v>5759</v>
      </c>
      <c r="B1615" s="1">
        <v>28</v>
      </c>
      <c r="C1615" s="1">
        <v>62</v>
      </c>
      <c r="D1615" s="1" t="s">
        <v>10694</v>
      </c>
      <c r="E1615" s="1">
        <v>0</v>
      </c>
      <c r="F1615" s="1">
        <v>2</v>
      </c>
      <c r="G1615" t="s">
        <v>264</v>
      </c>
      <c r="I1615">
        <v>2862000</v>
      </c>
      <c r="K1615">
        <v>510742362</v>
      </c>
      <c r="M1615" t="s">
        <v>5755</v>
      </c>
      <c r="N1615" t="str">
        <f>"10-101"</f>
        <v>10-101</v>
      </c>
      <c r="O1615" t="s">
        <v>5760</v>
      </c>
    </row>
    <row r="1616" spans="1:15" x14ac:dyDescent="0.25">
      <c r="A1616" t="s">
        <v>5755</v>
      </c>
      <c r="B1616" s="1">
        <v>24</v>
      </c>
      <c r="C1616" s="1" t="s">
        <v>10691</v>
      </c>
      <c r="D1616" s="1">
        <v>12</v>
      </c>
      <c r="E1616" s="1">
        <v>3</v>
      </c>
      <c r="F1616" s="1">
        <v>0</v>
      </c>
      <c r="G1616" t="s">
        <v>16</v>
      </c>
      <c r="H1616" t="s">
        <v>50</v>
      </c>
      <c r="I1616">
        <v>2404123</v>
      </c>
      <c r="K1616">
        <v>151398132</v>
      </c>
      <c r="L1616" t="s">
        <v>5756</v>
      </c>
      <c r="M1616" t="s">
        <v>5755</v>
      </c>
      <c r="N1616" t="s">
        <v>5757</v>
      </c>
      <c r="O1616" t="s">
        <v>5758</v>
      </c>
    </row>
    <row r="1617" spans="1:15" x14ac:dyDescent="0.25">
      <c r="A1617" t="s">
        <v>5761</v>
      </c>
      <c r="B1617" s="1">
        <v>28</v>
      </c>
      <c r="C1617" s="1">
        <v>14</v>
      </c>
      <c r="D1617" s="1" t="s">
        <v>10699</v>
      </c>
      <c r="E1617" s="1">
        <v>3</v>
      </c>
      <c r="F1617" s="1">
        <v>0</v>
      </c>
      <c r="G1617" t="s">
        <v>16</v>
      </c>
      <c r="H1617" t="s">
        <v>50</v>
      </c>
      <c r="I1617">
        <v>2814093</v>
      </c>
      <c r="K1617">
        <v>510743663</v>
      </c>
      <c r="L1617" t="s">
        <v>5762</v>
      </c>
      <c r="M1617" t="s">
        <v>5761</v>
      </c>
      <c r="N1617" t="str">
        <f>"11-015"</f>
        <v>11-015</v>
      </c>
      <c r="O1617" t="s">
        <v>5763</v>
      </c>
    </row>
    <row r="1618" spans="1:15" x14ac:dyDescent="0.25">
      <c r="A1618" t="s">
        <v>5764</v>
      </c>
      <c r="B1618" s="1">
        <v>28</v>
      </c>
      <c r="C1618" s="1">
        <v>14</v>
      </c>
      <c r="D1618" s="1" t="s">
        <v>10694</v>
      </c>
      <c r="E1618" s="1">
        <v>0</v>
      </c>
      <c r="F1618" s="1">
        <v>1</v>
      </c>
      <c r="G1618" t="s">
        <v>32</v>
      </c>
      <c r="I1618">
        <v>2814000</v>
      </c>
      <c r="K1618">
        <v>510742669</v>
      </c>
      <c r="L1618" t="s">
        <v>412</v>
      </c>
      <c r="M1618" t="s">
        <v>5755</v>
      </c>
      <c r="N1618" t="str">
        <f>"10-516"</f>
        <v>10-516</v>
      </c>
      <c r="O1618" t="s">
        <v>5765</v>
      </c>
    </row>
    <row r="1619" spans="1:15" x14ac:dyDescent="0.25">
      <c r="A1619" t="s">
        <v>5766</v>
      </c>
      <c r="B1619" s="1" t="s">
        <v>10690</v>
      </c>
      <c r="C1619" s="1">
        <v>10</v>
      </c>
      <c r="D1619" s="1" t="s">
        <v>10697</v>
      </c>
      <c r="E1619" s="1">
        <v>3</v>
      </c>
      <c r="F1619" s="1">
        <v>0</v>
      </c>
      <c r="G1619" t="s">
        <v>16</v>
      </c>
      <c r="H1619" t="s">
        <v>50</v>
      </c>
      <c r="I1619">
        <v>210053</v>
      </c>
      <c r="K1619">
        <v>230821486</v>
      </c>
      <c r="L1619" t="s">
        <v>412</v>
      </c>
      <c r="M1619" t="s">
        <v>5766</v>
      </c>
      <c r="N1619" t="s">
        <v>5767</v>
      </c>
      <c r="O1619" t="s">
        <v>5768</v>
      </c>
    </row>
    <row r="1620" spans="1:15" x14ac:dyDescent="0.25">
      <c r="A1620" t="s">
        <v>5769</v>
      </c>
      <c r="B1620" s="1" t="s">
        <v>10690</v>
      </c>
      <c r="C1620" s="1">
        <v>15</v>
      </c>
      <c r="D1620" s="1" t="s">
        <v>10695</v>
      </c>
      <c r="E1620" s="1">
        <v>1</v>
      </c>
      <c r="F1620" s="1">
        <v>0</v>
      </c>
      <c r="G1620" t="s">
        <v>16</v>
      </c>
      <c r="H1620" t="s">
        <v>46</v>
      </c>
      <c r="I1620">
        <v>215011</v>
      </c>
      <c r="K1620">
        <v>931934845</v>
      </c>
      <c r="L1620" t="s">
        <v>5770</v>
      </c>
      <c r="M1620" t="s">
        <v>5769</v>
      </c>
      <c r="N1620" t="s">
        <v>1794</v>
      </c>
      <c r="O1620" t="s">
        <v>5771</v>
      </c>
    </row>
    <row r="1621" spans="1:15" x14ac:dyDescent="0.25">
      <c r="A1621" t="s">
        <v>5769</v>
      </c>
      <c r="B1621" s="1" t="s">
        <v>10690</v>
      </c>
      <c r="C1621" s="1">
        <v>15</v>
      </c>
      <c r="D1621" s="1" t="s">
        <v>10691</v>
      </c>
      <c r="E1621" s="1">
        <v>2</v>
      </c>
      <c r="F1621" s="1">
        <v>0</v>
      </c>
      <c r="G1621" t="s">
        <v>16</v>
      </c>
      <c r="H1621" t="s">
        <v>17</v>
      </c>
      <c r="I1621">
        <v>215042</v>
      </c>
      <c r="K1621">
        <v>931934868</v>
      </c>
      <c r="L1621" t="s">
        <v>5772</v>
      </c>
      <c r="M1621" t="s">
        <v>5769</v>
      </c>
      <c r="N1621" t="s">
        <v>1794</v>
      </c>
      <c r="O1621" t="s">
        <v>5773</v>
      </c>
    </row>
    <row r="1622" spans="1:15" x14ac:dyDescent="0.25">
      <c r="A1622" t="s">
        <v>5774</v>
      </c>
      <c r="B1622" s="1" t="s">
        <v>10690</v>
      </c>
      <c r="C1622" s="1">
        <v>15</v>
      </c>
      <c r="D1622" s="1" t="s">
        <v>10694</v>
      </c>
      <c r="E1622" s="1">
        <v>0</v>
      </c>
      <c r="F1622" s="1">
        <v>1</v>
      </c>
      <c r="G1622" t="s">
        <v>32</v>
      </c>
      <c r="I1622">
        <v>215000</v>
      </c>
      <c r="K1622">
        <v>931934727</v>
      </c>
      <c r="L1622" t="s">
        <v>5775</v>
      </c>
      <c r="M1622" t="s">
        <v>5769</v>
      </c>
      <c r="N1622" t="s">
        <v>1794</v>
      </c>
      <c r="O1622" t="s">
        <v>5776</v>
      </c>
    </row>
    <row r="1623" spans="1:15" x14ac:dyDescent="0.25">
      <c r="A1623" t="s">
        <v>5777</v>
      </c>
      <c r="B1623" s="1" t="s">
        <v>10690</v>
      </c>
      <c r="C1623" s="1">
        <v>15</v>
      </c>
      <c r="D1623" s="1" t="s">
        <v>10691</v>
      </c>
      <c r="E1623" s="1" t="s">
        <v>219</v>
      </c>
      <c r="F1623" s="1">
        <v>6</v>
      </c>
      <c r="G1623" t="s">
        <v>220</v>
      </c>
      <c r="I1623" t="s">
        <v>5778</v>
      </c>
      <c r="J1623">
        <v>10</v>
      </c>
      <c r="K1623">
        <v>385401019</v>
      </c>
      <c r="L1623" t="s">
        <v>5779</v>
      </c>
      <c r="M1623" t="s">
        <v>1793</v>
      </c>
      <c r="N1623" t="s">
        <v>1794</v>
      </c>
      <c r="O1623" t="s">
        <v>5780</v>
      </c>
    </row>
    <row r="1624" spans="1:15" x14ac:dyDescent="0.25">
      <c r="A1624" t="s">
        <v>5781</v>
      </c>
      <c r="B1624" s="1">
        <v>30</v>
      </c>
      <c r="C1624" s="1">
        <v>15</v>
      </c>
      <c r="D1624" s="1" t="s">
        <v>10697</v>
      </c>
      <c r="E1624" s="1">
        <v>3</v>
      </c>
      <c r="F1624" s="1">
        <v>0</v>
      </c>
      <c r="G1624" t="s">
        <v>16</v>
      </c>
      <c r="H1624" t="s">
        <v>50</v>
      </c>
      <c r="I1624">
        <v>3015053</v>
      </c>
      <c r="K1624">
        <v>631258833</v>
      </c>
      <c r="L1624" t="s">
        <v>5782</v>
      </c>
      <c r="M1624" t="s">
        <v>5781</v>
      </c>
      <c r="N1624" t="s">
        <v>5783</v>
      </c>
      <c r="O1624" t="s">
        <v>5784</v>
      </c>
    </row>
    <row r="1625" spans="1:15" x14ac:dyDescent="0.25">
      <c r="A1625" t="s">
        <v>5785</v>
      </c>
      <c r="B1625" s="1">
        <v>26</v>
      </c>
      <c r="C1625" s="1" t="s">
        <v>10696</v>
      </c>
      <c r="D1625" s="1" t="s">
        <v>10691</v>
      </c>
      <c r="E1625" s="1">
        <v>3</v>
      </c>
      <c r="F1625" s="1">
        <v>0</v>
      </c>
      <c r="G1625" t="s">
        <v>16</v>
      </c>
      <c r="H1625" t="s">
        <v>50</v>
      </c>
      <c r="I1625">
        <v>2603043</v>
      </c>
      <c r="K1625">
        <v>291010524</v>
      </c>
      <c r="L1625" t="s">
        <v>5786</v>
      </c>
      <c r="M1625" t="s">
        <v>5785</v>
      </c>
      <c r="N1625" t="s">
        <v>5787</v>
      </c>
      <c r="O1625" t="s">
        <v>2263</v>
      </c>
    </row>
    <row r="1626" spans="1:15" x14ac:dyDescent="0.25">
      <c r="A1626" t="s">
        <v>5788</v>
      </c>
      <c r="B1626" s="1">
        <v>26</v>
      </c>
      <c r="C1626" s="1" t="s">
        <v>10692</v>
      </c>
      <c r="D1626" s="1" t="s">
        <v>10694</v>
      </c>
      <c r="E1626" s="1">
        <v>0</v>
      </c>
      <c r="F1626" s="1">
        <v>1</v>
      </c>
      <c r="G1626" t="s">
        <v>32</v>
      </c>
      <c r="I1626">
        <v>2606000</v>
      </c>
      <c r="K1626">
        <v>830409212</v>
      </c>
      <c r="L1626" t="s">
        <v>5789</v>
      </c>
      <c r="M1626" t="s">
        <v>5790</v>
      </c>
      <c r="N1626" t="s">
        <v>5791</v>
      </c>
      <c r="O1626" t="s">
        <v>5792</v>
      </c>
    </row>
    <row r="1627" spans="1:15" x14ac:dyDescent="0.25">
      <c r="A1627" t="s">
        <v>5790</v>
      </c>
      <c r="B1627" s="1">
        <v>26</v>
      </c>
      <c r="C1627" s="1" t="s">
        <v>10692</v>
      </c>
      <c r="D1627" s="1" t="s">
        <v>10691</v>
      </c>
      <c r="E1627" s="1">
        <v>3</v>
      </c>
      <c r="F1627" s="1">
        <v>0</v>
      </c>
      <c r="G1627" t="s">
        <v>16</v>
      </c>
      <c r="H1627" t="s">
        <v>50</v>
      </c>
      <c r="I1627">
        <v>2606043</v>
      </c>
      <c r="K1627">
        <v>830409844</v>
      </c>
      <c r="L1627" t="s">
        <v>5793</v>
      </c>
      <c r="M1627" t="s">
        <v>5790</v>
      </c>
      <c r="N1627" t="s">
        <v>5791</v>
      </c>
      <c r="O1627" t="s">
        <v>5794</v>
      </c>
    </row>
    <row r="1628" spans="1:15" x14ac:dyDescent="0.25">
      <c r="A1628" t="s">
        <v>5790</v>
      </c>
      <c r="B1628" s="1">
        <v>24</v>
      </c>
      <c r="C1628" s="1" t="s">
        <v>10692</v>
      </c>
      <c r="D1628" s="1" t="s">
        <v>10697</v>
      </c>
      <c r="E1628" s="1">
        <v>2</v>
      </c>
      <c r="F1628" s="1">
        <v>0</v>
      </c>
      <c r="G1628" t="s">
        <v>16</v>
      </c>
      <c r="H1628" t="s">
        <v>17</v>
      </c>
      <c r="I1628">
        <v>2406052</v>
      </c>
      <c r="K1628">
        <v>151398333</v>
      </c>
      <c r="L1628" t="s">
        <v>5795</v>
      </c>
      <c r="M1628" t="s">
        <v>5790</v>
      </c>
      <c r="N1628" t="s">
        <v>5796</v>
      </c>
      <c r="O1628" t="s">
        <v>1296</v>
      </c>
    </row>
    <row r="1629" spans="1:15" x14ac:dyDescent="0.25">
      <c r="A1629" t="s">
        <v>5797</v>
      </c>
      <c r="B1629" s="1">
        <v>30</v>
      </c>
      <c r="C1629" s="1" t="s">
        <v>10698</v>
      </c>
      <c r="D1629" s="1" t="s">
        <v>10693</v>
      </c>
      <c r="E1629" s="1">
        <v>3</v>
      </c>
      <c r="F1629" s="1">
        <v>0</v>
      </c>
      <c r="G1629" t="s">
        <v>16</v>
      </c>
      <c r="H1629" t="s">
        <v>50</v>
      </c>
      <c r="I1629">
        <v>3007083</v>
      </c>
      <c r="K1629">
        <v>250855239</v>
      </c>
      <c r="L1629" t="s">
        <v>5798</v>
      </c>
      <c r="M1629" t="s">
        <v>5799</v>
      </c>
      <c r="N1629" t="s">
        <v>5800</v>
      </c>
      <c r="O1629" t="s">
        <v>5801</v>
      </c>
    </row>
    <row r="1630" spans="1:15" x14ac:dyDescent="0.25">
      <c r="A1630" t="s">
        <v>5802</v>
      </c>
      <c r="B1630" s="1">
        <v>14</v>
      </c>
      <c r="C1630" s="1" t="s">
        <v>10690</v>
      </c>
      <c r="D1630" s="1" t="s">
        <v>10698</v>
      </c>
      <c r="E1630" s="1">
        <v>2</v>
      </c>
      <c r="F1630" s="1">
        <v>0</v>
      </c>
      <c r="G1630" t="s">
        <v>16</v>
      </c>
      <c r="H1630" t="s">
        <v>17</v>
      </c>
      <c r="I1630">
        <v>1402072</v>
      </c>
      <c r="K1630">
        <v>130378344</v>
      </c>
      <c r="L1630" t="s">
        <v>5803</v>
      </c>
      <c r="M1630" t="s">
        <v>5804</v>
      </c>
      <c r="N1630" t="str">
        <f>"06-406"</f>
        <v>06-406</v>
      </c>
      <c r="O1630" t="s">
        <v>5805</v>
      </c>
    </row>
    <row r="1631" spans="1:15" x14ac:dyDescent="0.25">
      <c r="A1631" t="s">
        <v>5806</v>
      </c>
      <c r="B1631" s="1">
        <v>10</v>
      </c>
      <c r="C1631" s="1" t="s">
        <v>10698</v>
      </c>
      <c r="D1631" s="1" t="s">
        <v>10691</v>
      </c>
      <c r="E1631" s="1">
        <v>3</v>
      </c>
      <c r="F1631" s="1">
        <v>0</v>
      </c>
      <c r="G1631" t="s">
        <v>16</v>
      </c>
      <c r="H1631" t="s">
        <v>50</v>
      </c>
      <c r="I1631">
        <v>1007043</v>
      </c>
      <c r="K1631">
        <v>590648379</v>
      </c>
      <c r="L1631" t="s">
        <v>5807</v>
      </c>
      <c r="M1631" t="s">
        <v>5806</v>
      </c>
      <c r="N1631" t="s">
        <v>5808</v>
      </c>
      <c r="O1631" t="s">
        <v>5809</v>
      </c>
    </row>
    <row r="1632" spans="1:15" x14ac:dyDescent="0.25">
      <c r="A1632" t="s">
        <v>5810</v>
      </c>
      <c r="B1632" s="1">
        <v>10</v>
      </c>
      <c r="C1632" s="1" t="s">
        <v>10698</v>
      </c>
      <c r="D1632" s="1" t="s">
        <v>10694</v>
      </c>
      <c r="E1632" s="1">
        <v>0</v>
      </c>
      <c r="F1632" s="1">
        <v>1</v>
      </c>
      <c r="G1632" t="s">
        <v>32</v>
      </c>
      <c r="I1632">
        <v>1007000</v>
      </c>
      <c r="K1632">
        <v>590648439</v>
      </c>
      <c r="M1632" t="s">
        <v>5806</v>
      </c>
      <c r="N1632" t="s">
        <v>5808</v>
      </c>
      <c r="O1632" t="s">
        <v>5811</v>
      </c>
    </row>
    <row r="1633" spans="1:15" x14ac:dyDescent="0.25">
      <c r="A1633" t="s">
        <v>5812</v>
      </c>
      <c r="B1633" s="1">
        <v>16</v>
      </c>
      <c r="C1633" s="1">
        <v>61</v>
      </c>
      <c r="D1633" s="1" t="s">
        <v>10694</v>
      </c>
      <c r="E1633" s="1">
        <v>0</v>
      </c>
      <c r="F1633" s="1">
        <v>2</v>
      </c>
      <c r="G1633" t="s">
        <v>264</v>
      </c>
      <c r="I1633">
        <v>1661000</v>
      </c>
      <c r="K1633">
        <v>531412668</v>
      </c>
      <c r="L1633" t="s">
        <v>5813</v>
      </c>
      <c r="M1633" t="s">
        <v>5814</v>
      </c>
      <c r="N1633" t="s">
        <v>5815</v>
      </c>
      <c r="O1633" t="s">
        <v>5816</v>
      </c>
    </row>
    <row r="1634" spans="1:15" x14ac:dyDescent="0.25">
      <c r="A1634" t="s">
        <v>5817</v>
      </c>
      <c r="B1634" s="1" t="s">
        <v>10692</v>
      </c>
      <c r="C1634" s="1">
        <v>12</v>
      </c>
      <c r="D1634" s="1" t="s">
        <v>10697</v>
      </c>
      <c r="E1634" s="1">
        <v>3</v>
      </c>
      <c r="F1634" s="1">
        <v>0</v>
      </c>
      <c r="G1634" t="s">
        <v>16</v>
      </c>
      <c r="H1634" t="s">
        <v>50</v>
      </c>
      <c r="I1634">
        <v>612053</v>
      </c>
      <c r="K1634">
        <v>431020026</v>
      </c>
      <c r="L1634" t="s">
        <v>5818</v>
      </c>
      <c r="M1634" t="s">
        <v>5817</v>
      </c>
      <c r="N1634" t="s">
        <v>5819</v>
      </c>
      <c r="O1634" t="s">
        <v>5820</v>
      </c>
    </row>
    <row r="1635" spans="1:15" x14ac:dyDescent="0.25">
      <c r="A1635" t="s">
        <v>5821</v>
      </c>
      <c r="B1635" s="1">
        <v>16</v>
      </c>
      <c r="C1635" s="1" t="s">
        <v>10699</v>
      </c>
      <c r="D1635" s="1" t="s">
        <v>10694</v>
      </c>
      <c r="E1635" s="1">
        <v>0</v>
      </c>
      <c r="F1635" s="1">
        <v>1</v>
      </c>
      <c r="G1635" t="s">
        <v>32</v>
      </c>
      <c r="I1635">
        <v>1609000</v>
      </c>
      <c r="K1635">
        <v>531412585</v>
      </c>
      <c r="L1635" t="s">
        <v>5822</v>
      </c>
      <c r="M1635" t="s">
        <v>5814</v>
      </c>
      <c r="N1635" t="s">
        <v>5823</v>
      </c>
      <c r="O1635" t="s">
        <v>5824</v>
      </c>
    </row>
    <row r="1636" spans="1:15" x14ac:dyDescent="0.25">
      <c r="A1636" t="s">
        <v>5821</v>
      </c>
      <c r="B1636" s="1" t="s">
        <v>10692</v>
      </c>
      <c r="C1636" s="1">
        <v>12</v>
      </c>
      <c r="D1636" s="1" t="s">
        <v>10694</v>
      </c>
      <c r="E1636" s="1">
        <v>0</v>
      </c>
      <c r="F1636" s="1">
        <v>1</v>
      </c>
      <c r="G1636" t="s">
        <v>32</v>
      </c>
      <c r="I1636">
        <v>612000</v>
      </c>
      <c r="K1636">
        <v>431019431</v>
      </c>
      <c r="L1636" t="s">
        <v>5825</v>
      </c>
      <c r="M1636" t="s">
        <v>5817</v>
      </c>
      <c r="N1636" t="s">
        <v>5819</v>
      </c>
      <c r="O1636" t="s">
        <v>5820</v>
      </c>
    </row>
    <row r="1637" spans="1:15" x14ac:dyDescent="0.25">
      <c r="A1637" t="s">
        <v>5826</v>
      </c>
      <c r="B1637" s="1">
        <v>16</v>
      </c>
      <c r="C1637" s="1" t="s">
        <v>10694</v>
      </c>
      <c r="D1637" s="1" t="s">
        <v>10694</v>
      </c>
      <c r="E1637" s="1">
        <v>0</v>
      </c>
      <c r="F1637" s="1">
        <v>0</v>
      </c>
      <c r="G1637" t="s">
        <v>1575</v>
      </c>
      <c r="I1637">
        <v>1600000</v>
      </c>
      <c r="K1637">
        <v>531412421</v>
      </c>
      <c r="L1637" t="s">
        <v>5827</v>
      </c>
      <c r="M1637" t="s">
        <v>5812</v>
      </c>
      <c r="N1637" t="s">
        <v>5828</v>
      </c>
      <c r="O1637" t="s">
        <v>5829</v>
      </c>
    </row>
    <row r="1638" spans="1:15" x14ac:dyDescent="0.25">
      <c r="A1638" t="s">
        <v>5830</v>
      </c>
      <c r="B1638" s="1">
        <v>10</v>
      </c>
      <c r="C1638" s="1" t="s">
        <v>10690</v>
      </c>
      <c r="D1638" s="1" t="s">
        <v>10699</v>
      </c>
      <c r="E1638" s="1">
        <v>2</v>
      </c>
      <c r="F1638" s="1">
        <v>0</v>
      </c>
      <c r="G1638" t="s">
        <v>16</v>
      </c>
      <c r="H1638" t="s">
        <v>17</v>
      </c>
      <c r="I1638">
        <v>1002092</v>
      </c>
      <c r="K1638">
        <v>611015804</v>
      </c>
      <c r="L1638" t="s">
        <v>5831</v>
      </c>
      <c r="M1638" t="s">
        <v>5830</v>
      </c>
      <c r="N1638" t="s">
        <v>5832</v>
      </c>
      <c r="O1638" t="s">
        <v>5833</v>
      </c>
    </row>
    <row r="1639" spans="1:15" x14ac:dyDescent="0.25">
      <c r="A1639" t="s">
        <v>5834</v>
      </c>
      <c r="B1639" s="1">
        <v>30</v>
      </c>
      <c r="C1639" s="1">
        <v>23</v>
      </c>
      <c r="D1639" s="1" t="s">
        <v>10696</v>
      </c>
      <c r="E1639" s="1">
        <v>2</v>
      </c>
      <c r="F1639" s="1">
        <v>0</v>
      </c>
      <c r="G1639" t="s">
        <v>16</v>
      </c>
      <c r="H1639" t="s">
        <v>17</v>
      </c>
      <c r="I1639">
        <v>3023032</v>
      </c>
      <c r="K1639">
        <v>311019378</v>
      </c>
      <c r="L1639" t="s">
        <v>5835</v>
      </c>
      <c r="M1639" t="s">
        <v>5834</v>
      </c>
      <c r="N1639" t="s">
        <v>5836</v>
      </c>
      <c r="O1639" t="s">
        <v>5837</v>
      </c>
    </row>
    <row r="1640" spans="1:15" x14ac:dyDescent="0.25">
      <c r="A1640" t="s">
        <v>5838</v>
      </c>
      <c r="B1640" s="1">
        <v>20</v>
      </c>
      <c r="C1640" s="1" t="s">
        <v>10696</v>
      </c>
      <c r="D1640" s="1" t="s">
        <v>10692</v>
      </c>
      <c r="E1640" s="1">
        <v>2</v>
      </c>
      <c r="F1640" s="1">
        <v>0</v>
      </c>
      <c r="G1640" t="s">
        <v>16</v>
      </c>
      <c r="H1640" t="s">
        <v>17</v>
      </c>
      <c r="I1640">
        <v>2003062</v>
      </c>
      <c r="K1640">
        <v>50659600</v>
      </c>
      <c r="L1640" t="s">
        <v>5839</v>
      </c>
      <c r="M1640" t="s">
        <v>5838</v>
      </c>
      <c r="N1640" t="s">
        <v>5840</v>
      </c>
      <c r="O1640" t="s">
        <v>5841</v>
      </c>
    </row>
    <row r="1641" spans="1:15" x14ac:dyDescent="0.25">
      <c r="A1641" t="s">
        <v>5842</v>
      </c>
      <c r="B1641" s="1">
        <v>18</v>
      </c>
      <c r="C1641" s="1">
        <v>13</v>
      </c>
      <c r="D1641" s="1" t="s">
        <v>10698</v>
      </c>
      <c r="E1641" s="1">
        <v>2</v>
      </c>
      <c r="F1641" s="1">
        <v>0</v>
      </c>
      <c r="G1641" t="s">
        <v>16</v>
      </c>
      <c r="H1641" t="s">
        <v>17</v>
      </c>
      <c r="I1641">
        <v>1813072</v>
      </c>
      <c r="K1641">
        <v>650900358</v>
      </c>
      <c r="L1641" t="s">
        <v>5843</v>
      </c>
      <c r="M1641" t="s">
        <v>5844</v>
      </c>
      <c r="N1641" t="s">
        <v>5845</v>
      </c>
      <c r="O1641" t="s">
        <v>5846</v>
      </c>
    </row>
    <row r="1642" spans="1:15" x14ac:dyDescent="0.25">
      <c r="A1642" t="s">
        <v>5847</v>
      </c>
      <c r="B1642" s="1">
        <v>28</v>
      </c>
      <c r="C1642" s="1" t="s">
        <v>10699</v>
      </c>
      <c r="D1642" s="1" t="s">
        <v>10697</v>
      </c>
      <c r="E1642" s="1">
        <v>3</v>
      </c>
      <c r="F1642" s="1">
        <v>0</v>
      </c>
      <c r="G1642" t="s">
        <v>16</v>
      </c>
      <c r="H1642" t="s">
        <v>50</v>
      </c>
      <c r="I1642">
        <v>2809053</v>
      </c>
      <c r="K1642">
        <v>170748092</v>
      </c>
      <c r="L1642" t="s">
        <v>5848</v>
      </c>
      <c r="M1642" t="s">
        <v>5847</v>
      </c>
      <c r="N1642" t="str">
        <f>"11-130"</f>
        <v>11-130</v>
      </c>
      <c r="O1642" t="s">
        <v>5849</v>
      </c>
    </row>
    <row r="1643" spans="1:15" x14ac:dyDescent="0.25">
      <c r="A1643" t="s">
        <v>5850</v>
      </c>
      <c r="B1643" s="1">
        <v>24</v>
      </c>
      <c r="C1643" s="1" t="s">
        <v>10693</v>
      </c>
      <c r="D1643" s="1" t="s">
        <v>10691</v>
      </c>
      <c r="E1643" s="1">
        <v>2</v>
      </c>
      <c r="F1643" s="1">
        <v>0</v>
      </c>
      <c r="G1643" t="s">
        <v>16</v>
      </c>
      <c r="H1643" t="s">
        <v>17</v>
      </c>
      <c r="I1643">
        <v>2408042</v>
      </c>
      <c r="K1643">
        <v>276257759</v>
      </c>
      <c r="L1643" t="s">
        <v>5851</v>
      </c>
      <c r="M1643" t="s">
        <v>5850</v>
      </c>
      <c r="N1643" t="s">
        <v>5852</v>
      </c>
      <c r="O1643" t="s">
        <v>5853</v>
      </c>
    </row>
    <row r="1644" spans="1:15" x14ac:dyDescent="0.25">
      <c r="A1644" t="s">
        <v>5854</v>
      </c>
      <c r="B1644" s="1">
        <v>14</v>
      </c>
      <c r="C1644" s="1">
        <v>30</v>
      </c>
      <c r="D1644" s="1" t="s">
        <v>10691</v>
      </c>
      <c r="E1644" s="1">
        <v>2</v>
      </c>
      <c r="F1644" s="1">
        <v>0</v>
      </c>
      <c r="G1644" t="s">
        <v>16</v>
      </c>
      <c r="H1644" t="s">
        <v>17</v>
      </c>
      <c r="I1644">
        <v>1430042</v>
      </c>
      <c r="K1644">
        <v>670223860</v>
      </c>
      <c r="L1644" t="s">
        <v>5855</v>
      </c>
      <c r="M1644" t="s">
        <v>5854</v>
      </c>
      <c r="N1644" t="s">
        <v>5856</v>
      </c>
      <c r="O1644" t="s">
        <v>5857</v>
      </c>
    </row>
    <row r="1645" spans="1:15" x14ac:dyDescent="0.25">
      <c r="A1645" t="s">
        <v>5858</v>
      </c>
      <c r="B1645" s="1">
        <v>24</v>
      </c>
      <c r="C1645" s="1" t="s">
        <v>10693</v>
      </c>
      <c r="D1645" s="1" t="s">
        <v>10696</v>
      </c>
      <c r="E1645" s="1">
        <v>1</v>
      </c>
      <c r="F1645" s="1">
        <v>0</v>
      </c>
      <c r="G1645" t="s">
        <v>16</v>
      </c>
      <c r="H1645" t="s">
        <v>46</v>
      </c>
      <c r="I1645">
        <v>2408031</v>
      </c>
      <c r="K1645">
        <v>276257653</v>
      </c>
      <c r="L1645" t="s">
        <v>5859</v>
      </c>
      <c r="M1645" t="s">
        <v>5858</v>
      </c>
      <c r="N1645" t="s">
        <v>5860</v>
      </c>
      <c r="O1645" t="s">
        <v>5861</v>
      </c>
    </row>
    <row r="1646" spans="1:15" x14ac:dyDescent="0.25">
      <c r="A1646" t="s">
        <v>5862</v>
      </c>
      <c r="B1646" s="1">
        <v>28</v>
      </c>
      <c r="C1646" s="1">
        <v>16</v>
      </c>
      <c r="D1646" s="1" t="s">
        <v>10690</v>
      </c>
      <c r="E1646" s="1">
        <v>3</v>
      </c>
      <c r="F1646" s="1">
        <v>0</v>
      </c>
      <c r="G1646" t="s">
        <v>16</v>
      </c>
      <c r="H1646" t="s">
        <v>50</v>
      </c>
      <c r="I1646">
        <v>2816023</v>
      </c>
      <c r="K1646">
        <v>529344</v>
      </c>
      <c r="L1646" t="s">
        <v>5863</v>
      </c>
      <c r="M1646" t="s">
        <v>5862</v>
      </c>
      <c r="N1646" t="str">
        <f>"12-250"</f>
        <v>12-250</v>
      </c>
      <c r="O1646" t="s">
        <v>5864</v>
      </c>
    </row>
    <row r="1647" spans="1:15" x14ac:dyDescent="0.25">
      <c r="A1647" t="s">
        <v>5865</v>
      </c>
      <c r="B1647" s="1" t="s">
        <v>10691</v>
      </c>
      <c r="C1647" s="1">
        <v>14</v>
      </c>
      <c r="D1647" s="1" t="s">
        <v>10698</v>
      </c>
      <c r="E1647" s="1">
        <v>2</v>
      </c>
      <c r="F1647" s="1">
        <v>0</v>
      </c>
      <c r="G1647" t="s">
        <v>16</v>
      </c>
      <c r="H1647" t="s">
        <v>17</v>
      </c>
      <c r="I1647">
        <v>414072</v>
      </c>
      <c r="K1647">
        <v>92351044</v>
      </c>
      <c r="L1647" t="s">
        <v>5866</v>
      </c>
      <c r="M1647" t="s">
        <v>5865</v>
      </c>
      <c r="N1647" t="s">
        <v>5867</v>
      </c>
      <c r="O1647" t="s">
        <v>1191</v>
      </c>
    </row>
    <row r="1648" spans="1:15" x14ac:dyDescent="0.25">
      <c r="A1648" t="s">
        <v>5868</v>
      </c>
      <c r="B1648" s="1">
        <v>14</v>
      </c>
      <c r="C1648" s="1">
        <v>17</v>
      </c>
      <c r="D1648" s="1" t="s">
        <v>10692</v>
      </c>
      <c r="E1648" s="1">
        <v>2</v>
      </c>
      <c r="F1648" s="1">
        <v>0</v>
      </c>
      <c r="G1648" t="s">
        <v>16</v>
      </c>
      <c r="H1648" t="s">
        <v>17</v>
      </c>
      <c r="I1648">
        <v>1417062</v>
      </c>
      <c r="K1648">
        <v>711582285</v>
      </c>
      <c r="L1648" t="s">
        <v>5869</v>
      </c>
      <c r="M1648" t="s">
        <v>5868</v>
      </c>
      <c r="N1648" t="str">
        <f>"08-445"</f>
        <v>08-445</v>
      </c>
      <c r="O1648" t="s">
        <v>333</v>
      </c>
    </row>
    <row r="1649" spans="1:15" x14ac:dyDescent="0.25">
      <c r="A1649" t="s">
        <v>5870</v>
      </c>
      <c r="B1649" s="1">
        <v>30</v>
      </c>
      <c r="C1649" s="1">
        <v>13</v>
      </c>
      <c r="D1649" s="1" t="s">
        <v>10696</v>
      </c>
      <c r="E1649" s="1">
        <v>3</v>
      </c>
      <c r="F1649" s="1">
        <v>0</v>
      </c>
      <c r="G1649" t="s">
        <v>16</v>
      </c>
      <c r="H1649" t="s">
        <v>50</v>
      </c>
      <c r="I1649">
        <v>3013033</v>
      </c>
      <c r="K1649">
        <v>411050741</v>
      </c>
      <c r="L1649" t="s">
        <v>5874</v>
      </c>
      <c r="M1649" t="s">
        <v>5870</v>
      </c>
      <c r="N1649" t="s">
        <v>5875</v>
      </c>
      <c r="O1649" t="s">
        <v>5876</v>
      </c>
    </row>
    <row r="1650" spans="1:15" x14ac:dyDescent="0.25">
      <c r="A1650" t="s">
        <v>5870</v>
      </c>
      <c r="B1650" s="1">
        <v>22</v>
      </c>
      <c r="C1650" s="1">
        <v>13</v>
      </c>
      <c r="D1650" s="1" t="s">
        <v>10698</v>
      </c>
      <c r="E1650" s="1">
        <v>2</v>
      </c>
      <c r="F1650" s="1">
        <v>0</v>
      </c>
      <c r="G1650" t="s">
        <v>16</v>
      </c>
      <c r="H1650" t="s">
        <v>17</v>
      </c>
      <c r="I1650">
        <v>2213072</v>
      </c>
      <c r="K1650">
        <v>191675735</v>
      </c>
      <c r="L1650" t="s">
        <v>5871</v>
      </c>
      <c r="M1650" t="s">
        <v>5870</v>
      </c>
      <c r="N1650" t="s">
        <v>5872</v>
      </c>
      <c r="O1650" t="s">
        <v>5873</v>
      </c>
    </row>
    <row r="1651" spans="1:15" x14ac:dyDescent="0.25">
      <c r="A1651" t="s">
        <v>5877</v>
      </c>
      <c r="B1651" s="1" t="s">
        <v>10690</v>
      </c>
      <c r="C1651" s="1" t="s">
        <v>10695</v>
      </c>
      <c r="D1651" s="1" t="s">
        <v>10697</v>
      </c>
      <c r="E1651" s="1">
        <v>2</v>
      </c>
      <c r="F1651" s="1">
        <v>0</v>
      </c>
      <c r="G1651" t="s">
        <v>16</v>
      </c>
      <c r="H1651" t="s">
        <v>17</v>
      </c>
      <c r="I1651">
        <v>201052</v>
      </c>
      <c r="K1651">
        <v>230821500</v>
      </c>
      <c r="L1651" t="s">
        <v>5878</v>
      </c>
      <c r="M1651" t="s">
        <v>5877</v>
      </c>
      <c r="N1651" t="s">
        <v>5879</v>
      </c>
      <c r="O1651" t="s">
        <v>5880</v>
      </c>
    </row>
    <row r="1652" spans="1:15" x14ac:dyDescent="0.25">
      <c r="A1652" t="s">
        <v>5881</v>
      </c>
      <c r="B1652" s="1">
        <v>26</v>
      </c>
      <c r="C1652" s="1">
        <v>12</v>
      </c>
      <c r="D1652" s="1" t="s">
        <v>10691</v>
      </c>
      <c r="E1652" s="1">
        <v>3</v>
      </c>
      <c r="F1652" s="1">
        <v>0</v>
      </c>
      <c r="G1652" t="s">
        <v>16</v>
      </c>
      <c r="H1652" t="s">
        <v>50</v>
      </c>
      <c r="I1652">
        <v>2612043</v>
      </c>
      <c r="K1652">
        <v>830409689</v>
      </c>
      <c r="L1652" t="s">
        <v>5885</v>
      </c>
      <c r="M1652" t="s">
        <v>5881</v>
      </c>
      <c r="N1652" t="s">
        <v>5886</v>
      </c>
      <c r="O1652" t="s">
        <v>333</v>
      </c>
    </row>
    <row r="1653" spans="1:15" x14ac:dyDescent="0.25">
      <c r="A1653" t="s">
        <v>5881</v>
      </c>
      <c r="B1653" s="1">
        <v>12</v>
      </c>
      <c r="C1653" s="1">
        <v>13</v>
      </c>
      <c r="D1653" s="1" t="s">
        <v>10697</v>
      </c>
      <c r="E1653" s="1">
        <v>2</v>
      </c>
      <c r="F1653" s="1">
        <v>0</v>
      </c>
      <c r="G1653" t="s">
        <v>16</v>
      </c>
      <c r="H1653" t="s">
        <v>17</v>
      </c>
      <c r="I1653">
        <v>1213052</v>
      </c>
      <c r="K1653">
        <v>72181847</v>
      </c>
      <c r="L1653" t="s">
        <v>5890</v>
      </c>
      <c r="M1653" t="s">
        <v>5881</v>
      </c>
      <c r="N1653" t="s">
        <v>5891</v>
      </c>
      <c r="O1653" t="s">
        <v>5892</v>
      </c>
    </row>
    <row r="1654" spans="1:15" x14ac:dyDescent="0.25">
      <c r="A1654" t="s">
        <v>5881</v>
      </c>
      <c r="B1654" s="1" t="s">
        <v>10691</v>
      </c>
      <c r="C1654" s="1" t="s">
        <v>10690</v>
      </c>
      <c r="D1654" s="1" t="s">
        <v>10693</v>
      </c>
      <c r="E1654" s="1">
        <v>2</v>
      </c>
      <c r="F1654" s="1">
        <v>0</v>
      </c>
      <c r="G1654" t="s">
        <v>16</v>
      </c>
      <c r="H1654" t="s">
        <v>17</v>
      </c>
      <c r="I1654">
        <v>402082</v>
      </c>
      <c r="K1654">
        <v>871118448</v>
      </c>
      <c r="L1654" t="s">
        <v>5887</v>
      </c>
      <c r="M1654" t="s">
        <v>5881</v>
      </c>
      <c r="N1654" t="s">
        <v>5888</v>
      </c>
      <c r="O1654" t="s">
        <v>5889</v>
      </c>
    </row>
    <row r="1655" spans="1:15" x14ac:dyDescent="0.25">
      <c r="A1655" t="s">
        <v>5881</v>
      </c>
      <c r="B1655" s="1">
        <v>22</v>
      </c>
      <c r="C1655" s="1">
        <v>13</v>
      </c>
      <c r="D1655" s="1" t="s">
        <v>10693</v>
      </c>
      <c r="E1655" s="1">
        <v>2</v>
      </c>
      <c r="F1655" s="1">
        <v>0</v>
      </c>
      <c r="G1655" t="s">
        <v>16</v>
      </c>
      <c r="H1655" t="s">
        <v>17</v>
      </c>
      <c r="I1655">
        <v>2213082</v>
      </c>
      <c r="K1655">
        <v>191675681</v>
      </c>
      <c r="L1655" t="s">
        <v>5882</v>
      </c>
      <c r="M1655" t="s">
        <v>5881</v>
      </c>
      <c r="N1655" t="s">
        <v>5883</v>
      </c>
      <c r="O1655" t="s">
        <v>5884</v>
      </c>
    </row>
    <row r="1656" spans="1:15" x14ac:dyDescent="0.25">
      <c r="A1656" t="s">
        <v>5893</v>
      </c>
      <c r="B1656" s="1">
        <v>18</v>
      </c>
      <c r="C1656" s="1" t="s">
        <v>10697</v>
      </c>
      <c r="D1656" s="1" t="s">
        <v>10693</v>
      </c>
      <c r="E1656" s="1">
        <v>2</v>
      </c>
      <c r="F1656" s="1">
        <v>0</v>
      </c>
      <c r="G1656" t="s">
        <v>16</v>
      </c>
      <c r="H1656" t="s">
        <v>17</v>
      </c>
      <c r="I1656">
        <v>1805082</v>
      </c>
      <c r="K1656">
        <v>370440360</v>
      </c>
      <c r="L1656" t="s">
        <v>5894</v>
      </c>
      <c r="M1656" t="s">
        <v>5893</v>
      </c>
      <c r="N1656" t="s">
        <v>5895</v>
      </c>
      <c r="O1656" t="s">
        <v>5896</v>
      </c>
    </row>
    <row r="1657" spans="1:15" x14ac:dyDescent="0.25">
      <c r="A1657" t="s">
        <v>5897</v>
      </c>
      <c r="B1657" s="1">
        <v>30</v>
      </c>
      <c r="C1657" s="1" t="s">
        <v>10699</v>
      </c>
      <c r="D1657" s="1">
        <v>10</v>
      </c>
      <c r="E1657" s="1">
        <v>2</v>
      </c>
      <c r="F1657" s="1">
        <v>0</v>
      </c>
      <c r="G1657" t="s">
        <v>16</v>
      </c>
      <c r="H1657" t="s">
        <v>17</v>
      </c>
      <c r="I1657">
        <v>3009102</v>
      </c>
      <c r="K1657">
        <v>311019295</v>
      </c>
      <c r="L1657" t="s">
        <v>5898</v>
      </c>
      <c r="M1657" t="s">
        <v>5897</v>
      </c>
      <c r="N1657" t="s">
        <v>5899</v>
      </c>
      <c r="O1657" t="s">
        <v>5900</v>
      </c>
    </row>
    <row r="1658" spans="1:15" x14ac:dyDescent="0.25">
      <c r="A1658" t="s">
        <v>5901</v>
      </c>
      <c r="B1658" s="1" t="s">
        <v>10691</v>
      </c>
      <c r="C1658" s="1" t="s">
        <v>10696</v>
      </c>
      <c r="D1658" s="1" t="s">
        <v>10692</v>
      </c>
      <c r="E1658" s="1">
        <v>2</v>
      </c>
      <c r="F1658" s="1">
        <v>0</v>
      </c>
      <c r="G1658" t="s">
        <v>16</v>
      </c>
      <c r="H1658" t="s">
        <v>17</v>
      </c>
      <c r="I1658">
        <v>403062</v>
      </c>
      <c r="K1658">
        <v>92350688</v>
      </c>
      <c r="M1658" t="s">
        <v>5901</v>
      </c>
      <c r="N1658" t="s">
        <v>5902</v>
      </c>
      <c r="O1658" t="s">
        <v>5903</v>
      </c>
    </row>
    <row r="1659" spans="1:15" x14ac:dyDescent="0.25">
      <c r="A1659" t="s">
        <v>5904</v>
      </c>
      <c r="B1659" s="1" t="s">
        <v>10691</v>
      </c>
      <c r="C1659" s="1">
        <v>11</v>
      </c>
      <c r="D1659" s="1" t="s">
        <v>10691</v>
      </c>
      <c r="E1659" s="1">
        <v>2</v>
      </c>
      <c r="F1659" s="1">
        <v>0</v>
      </c>
      <c r="G1659" t="s">
        <v>16</v>
      </c>
      <c r="H1659" t="s">
        <v>17</v>
      </c>
      <c r="I1659">
        <v>411042</v>
      </c>
      <c r="K1659">
        <v>910866650</v>
      </c>
      <c r="L1659" t="s">
        <v>5905</v>
      </c>
      <c r="M1659" t="s">
        <v>5904</v>
      </c>
      <c r="N1659" t="s">
        <v>5906</v>
      </c>
      <c r="O1659" t="s">
        <v>5907</v>
      </c>
    </row>
    <row r="1660" spans="1:15" x14ac:dyDescent="0.25">
      <c r="A1660" t="s">
        <v>5908</v>
      </c>
      <c r="B1660" s="1">
        <v>32</v>
      </c>
      <c r="C1660" s="1" t="s">
        <v>10691</v>
      </c>
      <c r="D1660" s="1" t="s">
        <v>10697</v>
      </c>
      <c r="E1660" s="1">
        <v>2</v>
      </c>
      <c r="F1660" s="1">
        <v>0</v>
      </c>
      <c r="G1660" t="s">
        <v>16</v>
      </c>
      <c r="H1660" t="s">
        <v>17</v>
      </c>
      <c r="I1660">
        <v>3204052</v>
      </c>
      <c r="K1660">
        <v>811684261</v>
      </c>
      <c r="L1660" t="s">
        <v>5909</v>
      </c>
      <c r="M1660" t="s">
        <v>5908</v>
      </c>
      <c r="N1660" t="s">
        <v>5910</v>
      </c>
      <c r="O1660" t="s">
        <v>5911</v>
      </c>
    </row>
    <row r="1661" spans="1:15" x14ac:dyDescent="0.25">
      <c r="A1661" t="s">
        <v>5912</v>
      </c>
      <c r="B1661" s="1">
        <v>10</v>
      </c>
      <c r="C1661" s="1">
        <v>17</v>
      </c>
      <c r="D1661" s="1" t="s">
        <v>10697</v>
      </c>
      <c r="E1661" s="1">
        <v>2</v>
      </c>
      <c r="F1661" s="1">
        <v>0</v>
      </c>
      <c r="G1661" t="s">
        <v>16</v>
      </c>
      <c r="H1661" t="s">
        <v>17</v>
      </c>
      <c r="I1661">
        <v>1017052</v>
      </c>
      <c r="K1661">
        <v>730934677</v>
      </c>
      <c r="L1661" t="s">
        <v>5913</v>
      </c>
      <c r="M1661" t="s">
        <v>5912</v>
      </c>
      <c r="N1661" t="s">
        <v>5914</v>
      </c>
      <c r="O1661" t="s">
        <v>5915</v>
      </c>
    </row>
    <row r="1662" spans="1:15" x14ac:dyDescent="0.25">
      <c r="A1662" t="s">
        <v>5916</v>
      </c>
      <c r="B1662" s="1">
        <v>22</v>
      </c>
      <c r="C1662" s="1">
        <v>10</v>
      </c>
      <c r="D1662" s="1" t="s">
        <v>10696</v>
      </c>
      <c r="E1662" s="1">
        <v>2</v>
      </c>
      <c r="F1662" s="1">
        <v>0</v>
      </c>
      <c r="G1662" t="s">
        <v>16</v>
      </c>
      <c r="H1662" t="s">
        <v>17</v>
      </c>
      <c r="I1662">
        <v>2210032</v>
      </c>
      <c r="K1662">
        <v>170747900</v>
      </c>
      <c r="M1662" t="s">
        <v>5916</v>
      </c>
      <c r="N1662" t="s">
        <v>5917</v>
      </c>
      <c r="O1662" t="s">
        <v>5918</v>
      </c>
    </row>
    <row r="1663" spans="1:15" x14ac:dyDescent="0.25">
      <c r="A1663" t="s">
        <v>5919</v>
      </c>
      <c r="B1663" s="1">
        <v>14</v>
      </c>
      <c r="C1663" s="1">
        <v>15</v>
      </c>
      <c r="D1663" s="1" t="s">
        <v>10694</v>
      </c>
      <c r="E1663" s="1">
        <v>0</v>
      </c>
      <c r="F1663" s="1">
        <v>1</v>
      </c>
      <c r="G1663" t="s">
        <v>32</v>
      </c>
      <c r="I1663">
        <v>1415000</v>
      </c>
      <c r="K1663">
        <v>550668835</v>
      </c>
      <c r="L1663" t="s">
        <v>5920</v>
      </c>
      <c r="M1663" t="s">
        <v>5921</v>
      </c>
      <c r="N1663" t="str">
        <f>"07-410"</f>
        <v>07-410</v>
      </c>
      <c r="O1663" t="s">
        <v>5922</v>
      </c>
    </row>
    <row r="1664" spans="1:15" x14ac:dyDescent="0.25">
      <c r="A1664" t="s">
        <v>5923</v>
      </c>
      <c r="B1664" s="1">
        <v>14</v>
      </c>
      <c r="C1664" s="1">
        <v>61</v>
      </c>
      <c r="D1664" s="1" t="s">
        <v>10694</v>
      </c>
      <c r="E1664" s="1">
        <v>0</v>
      </c>
      <c r="F1664" s="1">
        <v>2</v>
      </c>
      <c r="G1664" t="s">
        <v>264</v>
      </c>
      <c r="I1664">
        <v>1461000</v>
      </c>
      <c r="K1664">
        <v>550668410</v>
      </c>
      <c r="L1664" t="s">
        <v>5924</v>
      </c>
      <c r="M1664" t="s">
        <v>5921</v>
      </c>
      <c r="N1664" t="str">
        <f>"07-400"</f>
        <v>07-400</v>
      </c>
      <c r="O1664" t="s">
        <v>5925</v>
      </c>
    </row>
    <row r="1665" spans="1:15" x14ac:dyDescent="0.25">
      <c r="A1665" t="s">
        <v>5926</v>
      </c>
      <c r="B1665" s="1">
        <v>30</v>
      </c>
      <c r="C1665" s="1">
        <v>24</v>
      </c>
      <c r="D1665" s="1" t="s">
        <v>10697</v>
      </c>
      <c r="E1665" s="1">
        <v>3</v>
      </c>
      <c r="F1665" s="1">
        <v>0</v>
      </c>
      <c r="G1665" t="s">
        <v>16</v>
      </c>
      <c r="H1665" t="s">
        <v>50</v>
      </c>
      <c r="I1665">
        <v>3024053</v>
      </c>
      <c r="K1665">
        <v>631258253</v>
      </c>
      <c r="M1665" t="s">
        <v>5926</v>
      </c>
      <c r="N1665" t="s">
        <v>5927</v>
      </c>
      <c r="O1665" t="s">
        <v>5928</v>
      </c>
    </row>
    <row r="1666" spans="1:15" x14ac:dyDescent="0.25">
      <c r="A1666" t="s">
        <v>5929</v>
      </c>
      <c r="B1666" s="1">
        <v>26</v>
      </c>
      <c r="C1666" s="1" t="s">
        <v>10698</v>
      </c>
      <c r="D1666" s="1" t="s">
        <v>10695</v>
      </c>
      <c r="E1666" s="1">
        <v>1</v>
      </c>
      <c r="F1666" s="1">
        <v>0</v>
      </c>
      <c r="G1666" t="s">
        <v>16</v>
      </c>
      <c r="H1666" t="s">
        <v>46</v>
      </c>
      <c r="I1666">
        <v>2607011</v>
      </c>
      <c r="K1666">
        <v>291009834</v>
      </c>
      <c r="M1666" t="s">
        <v>5930</v>
      </c>
      <c r="N1666" t="s">
        <v>510</v>
      </c>
      <c r="O1666" t="s">
        <v>5931</v>
      </c>
    </row>
    <row r="1667" spans="1:15" x14ac:dyDescent="0.25">
      <c r="A1667" t="s">
        <v>5932</v>
      </c>
      <c r="B1667" s="1">
        <v>26</v>
      </c>
      <c r="C1667" s="1" t="s">
        <v>10698</v>
      </c>
      <c r="D1667" s="1" t="s">
        <v>10694</v>
      </c>
      <c r="E1667" s="1">
        <v>0</v>
      </c>
      <c r="F1667" s="1">
        <v>1</v>
      </c>
      <c r="G1667" t="s">
        <v>32</v>
      </c>
      <c r="I1667">
        <v>2607000</v>
      </c>
      <c r="K1667">
        <v>291009449</v>
      </c>
      <c r="L1667" t="s">
        <v>5933</v>
      </c>
      <c r="M1667" t="s">
        <v>5929</v>
      </c>
      <c r="N1667" t="s">
        <v>510</v>
      </c>
      <c r="O1667" t="s">
        <v>5934</v>
      </c>
    </row>
    <row r="1668" spans="1:15" x14ac:dyDescent="0.25">
      <c r="A1668" t="s">
        <v>5935</v>
      </c>
      <c r="B1668" s="1">
        <v>30</v>
      </c>
      <c r="C1668" s="1">
        <v>23</v>
      </c>
      <c r="D1668" s="1" t="s">
        <v>10691</v>
      </c>
      <c r="E1668" s="1">
        <v>2</v>
      </c>
      <c r="F1668" s="1">
        <v>0</v>
      </c>
      <c r="G1668" t="s">
        <v>16</v>
      </c>
      <c r="H1668" t="s">
        <v>17</v>
      </c>
      <c r="I1668">
        <v>3023042</v>
      </c>
      <c r="K1668">
        <v>311019390</v>
      </c>
      <c r="L1668" t="s">
        <v>5936</v>
      </c>
      <c r="M1668" t="s">
        <v>5935</v>
      </c>
      <c r="N1668" t="s">
        <v>5937</v>
      </c>
      <c r="O1668" t="s">
        <v>5938</v>
      </c>
    </row>
    <row r="1669" spans="1:15" x14ac:dyDescent="0.25">
      <c r="A1669" t="s">
        <v>5939</v>
      </c>
      <c r="B1669" s="1">
        <v>14</v>
      </c>
      <c r="C1669" s="1">
        <v>16</v>
      </c>
      <c r="D1669" s="1" t="s">
        <v>10694</v>
      </c>
      <c r="E1669" s="1">
        <v>0</v>
      </c>
      <c r="F1669" s="1">
        <v>1</v>
      </c>
      <c r="G1669" t="s">
        <v>32</v>
      </c>
      <c r="I1669">
        <v>1416000</v>
      </c>
      <c r="K1669">
        <v>550668806</v>
      </c>
      <c r="L1669" t="s">
        <v>5940</v>
      </c>
      <c r="M1669" t="s">
        <v>5941</v>
      </c>
      <c r="N1669" t="str">
        <f>"07-300"</f>
        <v>07-300</v>
      </c>
      <c r="O1669" t="s">
        <v>5942</v>
      </c>
    </row>
    <row r="1670" spans="1:15" x14ac:dyDescent="0.25">
      <c r="A1670" t="s">
        <v>5939</v>
      </c>
      <c r="B1670" s="1">
        <v>30</v>
      </c>
      <c r="C1670" s="1">
        <v>17</v>
      </c>
      <c r="D1670" s="1" t="s">
        <v>10694</v>
      </c>
      <c r="E1670" s="1">
        <v>0</v>
      </c>
      <c r="F1670" s="1">
        <v>1</v>
      </c>
      <c r="G1670" t="s">
        <v>32</v>
      </c>
      <c r="I1670">
        <v>3017000</v>
      </c>
      <c r="K1670">
        <v>250854760</v>
      </c>
      <c r="L1670" t="s">
        <v>5943</v>
      </c>
      <c r="M1670" t="s">
        <v>5944</v>
      </c>
      <c r="N1670" t="s">
        <v>5945</v>
      </c>
      <c r="O1670" t="s">
        <v>5946</v>
      </c>
    </row>
    <row r="1671" spans="1:15" x14ac:dyDescent="0.25">
      <c r="A1671" t="s">
        <v>5947</v>
      </c>
      <c r="B1671" s="1">
        <v>28</v>
      </c>
      <c r="C1671" s="1">
        <v>15</v>
      </c>
      <c r="D1671" s="1" t="s">
        <v>10695</v>
      </c>
      <c r="E1671" s="1">
        <v>1</v>
      </c>
      <c r="F1671" s="1">
        <v>0</v>
      </c>
      <c r="G1671" t="s">
        <v>16</v>
      </c>
      <c r="H1671" t="s">
        <v>46</v>
      </c>
      <c r="I1671">
        <v>2815011</v>
      </c>
      <c r="K1671">
        <v>524430</v>
      </c>
      <c r="L1671" t="s">
        <v>5948</v>
      </c>
      <c r="M1671" t="s">
        <v>5949</v>
      </c>
      <c r="N1671" t="s">
        <v>5950</v>
      </c>
      <c r="O1671" t="s">
        <v>5951</v>
      </c>
    </row>
    <row r="1672" spans="1:15" x14ac:dyDescent="0.25">
      <c r="A1672" t="s">
        <v>5947</v>
      </c>
      <c r="B1672" s="1">
        <v>28</v>
      </c>
      <c r="C1672" s="1">
        <v>15</v>
      </c>
      <c r="D1672" s="1" t="s">
        <v>10699</v>
      </c>
      <c r="E1672" s="1">
        <v>2</v>
      </c>
      <c r="F1672" s="1">
        <v>0</v>
      </c>
      <c r="G1672" t="s">
        <v>16</v>
      </c>
      <c r="H1672" t="s">
        <v>17</v>
      </c>
      <c r="I1672">
        <v>2815092</v>
      </c>
      <c r="K1672">
        <v>510743255</v>
      </c>
      <c r="L1672" t="s">
        <v>5952</v>
      </c>
      <c r="M1672" t="s">
        <v>5947</v>
      </c>
      <c r="N1672" t="s">
        <v>5950</v>
      </c>
      <c r="O1672" t="s">
        <v>5953</v>
      </c>
    </row>
    <row r="1673" spans="1:15" x14ac:dyDescent="0.25">
      <c r="A1673" t="s">
        <v>5954</v>
      </c>
      <c r="B1673" s="1">
        <v>28</v>
      </c>
      <c r="C1673" s="1">
        <v>15</v>
      </c>
      <c r="D1673" s="1" t="s">
        <v>10694</v>
      </c>
      <c r="E1673" s="1">
        <v>0</v>
      </c>
      <c r="F1673" s="1">
        <v>1</v>
      </c>
      <c r="G1673" t="s">
        <v>32</v>
      </c>
      <c r="I1673">
        <v>2815000</v>
      </c>
      <c r="K1673">
        <v>510742445</v>
      </c>
      <c r="L1673" t="s">
        <v>5955</v>
      </c>
      <c r="M1673" t="s">
        <v>5947</v>
      </c>
      <c r="N1673" t="s">
        <v>5950</v>
      </c>
      <c r="O1673" t="s">
        <v>5368</v>
      </c>
    </row>
    <row r="1674" spans="1:15" x14ac:dyDescent="0.25">
      <c r="A1674" t="s">
        <v>5956</v>
      </c>
      <c r="B1674" s="1">
        <v>18</v>
      </c>
      <c r="C1674" s="1">
        <v>15</v>
      </c>
      <c r="D1674" s="1" t="s">
        <v>10690</v>
      </c>
      <c r="E1674" s="1">
        <v>2</v>
      </c>
      <c r="F1674" s="1">
        <v>0</v>
      </c>
      <c r="G1674" t="s">
        <v>16</v>
      </c>
      <c r="H1674" t="s">
        <v>17</v>
      </c>
      <c r="I1674">
        <v>1815022</v>
      </c>
      <c r="K1674">
        <v>536077</v>
      </c>
      <c r="L1674" t="s">
        <v>5957</v>
      </c>
      <c r="M1674" t="s">
        <v>5956</v>
      </c>
      <c r="N1674" t="s">
        <v>5958</v>
      </c>
      <c r="O1674" t="s">
        <v>5959</v>
      </c>
    </row>
    <row r="1675" spans="1:15" x14ac:dyDescent="0.25">
      <c r="A1675" t="s">
        <v>5960</v>
      </c>
      <c r="B1675" s="1" t="s">
        <v>10692</v>
      </c>
      <c r="C1675" s="1" t="s">
        <v>10693</v>
      </c>
      <c r="D1675" s="1">
        <v>10</v>
      </c>
      <c r="E1675" s="1">
        <v>3</v>
      </c>
      <c r="F1675" s="1">
        <v>0</v>
      </c>
      <c r="G1675" t="s">
        <v>16</v>
      </c>
      <c r="H1675" t="s">
        <v>50</v>
      </c>
      <c r="I1675">
        <v>608103</v>
      </c>
      <c r="K1675">
        <v>431020167</v>
      </c>
      <c r="M1675" t="s">
        <v>5960</v>
      </c>
      <c r="N1675" t="s">
        <v>5961</v>
      </c>
      <c r="O1675" t="s">
        <v>835</v>
      </c>
    </row>
    <row r="1676" spans="1:15" x14ac:dyDescent="0.25">
      <c r="A1676" t="s">
        <v>5941</v>
      </c>
      <c r="B1676" s="1">
        <v>14</v>
      </c>
      <c r="C1676" s="1">
        <v>16</v>
      </c>
      <c r="D1676" s="1" t="s">
        <v>10695</v>
      </c>
      <c r="E1676" s="1">
        <v>1</v>
      </c>
      <c r="F1676" s="1">
        <v>0</v>
      </c>
      <c r="G1676" t="s">
        <v>16</v>
      </c>
      <c r="H1676" t="s">
        <v>46</v>
      </c>
      <c r="I1676">
        <v>1416011</v>
      </c>
      <c r="K1676">
        <v>550667860</v>
      </c>
      <c r="L1676" t="s">
        <v>5962</v>
      </c>
      <c r="M1676" t="s">
        <v>5963</v>
      </c>
      <c r="N1676" t="str">
        <f>"07-300"</f>
        <v>07-300</v>
      </c>
      <c r="O1676" t="s">
        <v>5964</v>
      </c>
    </row>
    <row r="1677" spans="1:15" x14ac:dyDescent="0.25">
      <c r="A1677" t="s">
        <v>5941</v>
      </c>
      <c r="B1677" s="1">
        <v>14</v>
      </c>
      <c r="C1677" s="1">
        <v>16</v>
      </c>
      <c r="D1677" s="1" t="s">
        <v>10698</v>
      </c>
      <c r="E1677" s="1">
        <v>2</v>
      </c>
      <c r="F1677" s="1">
        <v>0</v>
      </c>
      <c r="G1677" t="s">
        <v>16</v>
      </c>
      <c r="H1677" t="s">
        <v>17</v>
      </c>
      <c r="I1677">
        <v>1416072</v>
      </c>
      <c r="K1677">
        <v>550667913</v>
      </c>
      <c r="L1677" t="s">
        <v>5965</v>
      </c>
      <c r="M1677" t="s">
        <v>5941</v>
      </c>
      <c r="N1677" t="str">
        <f>"07-300"</f>
        <v>07-300</v>
      </c>
      <c r="O1677" t="s">
        <v>5966</v>
      </c>
    </row>
    <row r="1678" spans="1:15" x14ac:dyDescent="0.25">
      <c r="A1678" t="s">
        <v>5944</v>
      </c>
      <c r="B1678" s="1">
        <v>30</v>
      </c>
      <c r="C1678" s="1">
        <v>17</v>
      </c>
      <c r="D1678" s="1" t="s">
        <v>10695</v>
      </c>
      <c r="E1678" s="1">
        <v>1</v>
      </c>
      <c r="F1678" s="1">
        <v>0</v>
      </c>
      <c r="G1678" t="s">
        <v>16</v>
      </c>
      <c r="H1678" t="s">
        <v>46</v>
      </c>
      <c r="I1678">
        <v>3017011</v>
      </c>
      <c r="K1678">
        <v>250855512</v>
      </c>
      <c r="L1678" t="s">
        <v>5967</v>
      </c>
      <c r="M1678" t="s">
        <v>5944</v>
      </c>
      <c r="N1678" t="s">
        <v>5945</v>
      </c>
      <c r="O1678" t="s">
        <v>5968</v>
      </c>
    </row>
    <row r="1679" spans="1:15" x14ac:dyDescent="0.25">
      <c r="A1679" t="s">
        <v>5944</v>
      </c>
      <c r="B1679" s="1">
        <v>30</v>
      </c>
      <c r="C1679" s="1">
        <v>17</v>
      </c>
      <c r="D1679" s="1" t="s">
        <v>10691</v>
      </c>
      <c r="E1679" s="1">
        <v>2</v>
      </c>
      <c r="F1679" s="1">
        <v>0</v>
      </c>
      <c r="G1679" t="s">
        <v>16</v>
      </c>
      <c r="H1679" t="s">
        <v>17</v>
      </c>
      <c r="I1679">
        <v>3017042</v>
      </c>
      <c r="K1679">
        <v>250855498</v>
      </c>
      <c r="L1679" t="s">
        <v>5969</v>
      </c>
      <c r="M1679" t="s">
        <v>5944</v>
      </c>
      <c r="N1679" t="s">
        <v>5945</v>
      </c>
      <c r="O1679" t="s">
        <v>5970</v>
      </c>
    </row>
    <row r="1680" spans="1:15" x14ac:dyDescent="0.25">
      <c r="A1680" t="s">
        <v>5971</v>
      </c>
      <c r="B1680" s="1">
        <v>10</v>
      </c>
      <c r="C1680" s="1">
        <v>17</v>
      </c>
      <c r="D1680" s="1" t="s">
        <v>10692</v>
      </c>
      <c r="E1680" s="1">
        <v>2</v>
      </c>
      <c r="F1680" s="1">
        <v>0</v>
      </c>
      <c r="G1680" t="s">
        <v>16</v>
      </c>
      <c r="H1680" t="s">
        <v>17</v>
      </c>
      <c r="I1680">
        <v>1017062</v>
      </c>
      <c r="K1680">
        <v>730934690</v>
      </c>
      <c r="M1680" t="s">
        <v>5971</v>
      </c>
      <c r="N1680" t="s">
        <v>5975</v>
      </c>
      <c r="O1680" t="s">
        <v>5976</v>
      </c>
    </row>
    <row r="1681" spans="1:15" x14ac:dyDescent="0.25">
      <c r="A1681" t="s">
        <v>5971</v>
      </c>
      <c r="B1681" s="1" t="s">
        <v>10692</v>
      </c>
      <c r="C1681" s="1" t="s">
        <v>10693</v>
      </c>
      <c r="D1681" s="1">
        <v>11</v>
      </c>
      <c r="E1681" s="1">
        <v>2</v>
      </c>
      <c r="F1681" s="1">
        <v>0</v>
      </c>
      <c r="G1681" t="s">
        <v>16</v>
      </c>
      <c r="H1681" t="s">
        <v>17</v>
      </c>
      <c r="I1681">
        <v>608112</v>
      </c>
      <c r="K1681">
        <v>431019974</v>
      </c>
      <c r="L1681" t="s">
        <v>5972</v>
      </c>
      <c r="M1681" t="s">
        <v>5971</v>
      </c>
      <c r="N1681" t="s">
        <v>5973</v>
      </c>
      <c r="O1681" t="s">
        <v>5974</v>
      </c>
    </row>
    <row r="1682" spans="1:15" x14ac:dyDescent="0.25">
      <c r="A1682" t="s">
        <v>5977</v>
      </c>
      <c r="B1682" s="1">
        <v>30</v>
      </c>
      <c r="C1682" s="1">
        <v>18</v>
      </c>
      <c r="D1682" s="1" t="s">
        <v>10694</v>
      </c>
      <c r="E1682" s="1">
        <v>0</v>
      </c>
      <c r="F1682" s="1">
        <v>1</v>
      </c>
      <c r="G1682" t="s">
        <v>32</v>
      </c>
      <c r="I1682">
        <v>3018000</v>
      </c>
      <c r="K1682">
        <v>250854777</v>
      </c>
      <c r="L1682" t="s">
        <v>5978</v>
      </c>
      <c r="M1682" t="s">
        <v>5979</v>
      </c>
      <c r="N1682" t="s">
        <v>5980</v>
      </c>
      <c r="O1682" t="s">
        <v>5981</v>
      </c>
    </row>
    <row r="1683" spans="1:15" x14ac:dyDescent="0.25">
      <c r="A1683" t="s">
        <v>5982</v>
      </c>
      <c r="B1683" s="1">
        <v>30</v>
      </c>
      <c r="C1683" s="1">
        <v>18</v>
      </c>
      <c r="D1683" s="1" t="s">
        <v>10698</v>
      </c>
      <c r="E1683" s="1">
        <v>3</v>
      </c>
      <c r="F1683" s="1">
        <v>0</v>
      </c>
      <c r="G1683" t="s">
        <v>16</v>
      </c>
      <c r="H1683" t="s">
        <v>50</v>
      </c>
      <c r="I1683">
        <v>3018073</v>
      </c>
      <c r="K1683">
        <v>250855140</v>
      </c>
      <c r="L1683" t="s">
        <v>5983</v>
      </c>
      <c r="M1683" t="s">
        <v>5982</v>
      </c>
      <c r="N1683" t="s">
        <v>5980</v>
      </c>
      <c r="O1683" t="s">
        <v>5981</v>
      </c>
    </row>
    <row r="1684" spans="1:15" x14ac:dyDescent="0.25">
      <c r="A1684" t="s">
        <v>5984</v>
      </c>
      <c r="B1684" s="1" t="s">
        <v>10693</v>
      </c>
      <c r="C1684" s="1" t="s">
        <v>10697</v>
      </c>
      <c r="D1684" s="1" t="s">
        <v>10696</v>
      </c>
      <c r="E1684" s="1">
        <v>3</v>
      </c>
      <c r="F1684" s="1">
        <v>0</v>
      </c>
      <c r="G1684" t="s">
        <v>16</v>
      </c>
      <c r="H1684" t="s">
        <v>50</v>
      </c>
      <c r="I1684">
        <v>805033</v>
      </c>
      <c r="K1684">
        <v>210966852</v>
      </c>
      <c r="L1684" t="s">
        <v>5985</v>
      </c>
      <c r="M1684" t="s">
        <v>5984</v>
      </c>
      <c r="N1684" t="s">
        <v>5986</v>
      </c>
      <c r="O1684" t="s">
        <v>333</v>
      </c>
    </row>
    <row r="1685" spans="1:15" x14ac:dyDescent="0.25">
      <c r="A1685" t="s">
        <v>5987</v>
      </c>
      <c r="B1685" s="1">
        <v>12</v>
      </c>
      <c r="C1685" s="1">
        <v>13</v>
      </c>
      <c r="D1685" s="1" t="s">
        <v>10695</v>
      </c>
      <c r="E1685" s="1">
        <v>1</v>
      </c>
      <c r="F1685" s="1">
        <v>0</v>
      </c>
      <c r="G1685" t="s">
        <v>16</v>
      </c>
      <c r="H1685" t="s">
        <v>46</v>
      </c>
      <c r="I1685">
        <v>1213011</v>
      </c>
      <c r="K1685">
        <v>72181787</v>
      </c>
      <c r="L1685" t="s">
        <v>5988</v>
      </c>
      <c r="M1685" t="s">
        <v>5987</v>
      </c>
      <c r="N1685" t="s">
        <v>5989</v>
      </c>
      <c r="O1685" t="s">
        <v>5990</v>
      </c>
    </row>
    <row r="1686" spans="1:15" x14ac:dyDescent="0.25">
      <c r="A1686" t="s">
        <v>5987</v>
      </c>
      <c r="B1686" s="1">
        <v>12</v>
      </c>
      <c r="C1686" s="1">
        <v>13</v>
      </c>
      <c r="D1686" s="1" t="s">
        <v>10692</v>
      </c>
      <c r="E1686" s="1">
        <v>2</v>
      </c>
      <c r="F1686" s="1">
        <v>0</v>
      </c>
      <c r="G1686" t="s">
        <v>16</v>
      </c>
      <c r="H1686" t="s">
        <v>17</v>
      </c>
      <c r="I1686">
        <v>1213062</v>
      </c>
      <c r="K1686">
        <v>72181876</v>
      </c>
      <c r="L1686" t="s">
        <v>5991</v>
      </c>
      <c r="M1686" t="s">
        <v>5987</v>
      </c>
      <c r="N1686" t="s">
        <v>5989</v>
      </c>
      <c r="O1686" t="s">
        <v>1733</v>
      </c>
    </row>
    <row r="1687" spans="1:15" x14ac:dyDescent="0.25">
      <c r="A1687" t="s">
        <v>5992</v>
      </c>
      <c r="B1687" s="1">
        <v>12</v>
      </c>
      <c r="C1687" s="1">
        <v>13</v>
      </c>
      <c r="D1687" s="1" t="s">
        <v>10694</v>
      </c>
      <c r="E1687" s="1">
        <v>0</v>
      </c>
      <c r="F1687" s="1">
        <v>1</v>
      </c>
      <c r="G1687" t="s">
        <v>32</v>
      </c>
      <c r="I1687">
        <v>1213000</v>
      </c>
      <c r="K1687">
        <v>72181652</v>
      </c>
      <c r="L1687" t="s">
        <v>5993</v>
      </c>
      <c r="M1687" t="s">
        <v>5987</v>
      </c>
      <c r="N1687" t="s">
        <v>5994</v>
      </c>
      <c r="O1687" t="s">
        <v>5995</v>
      </c>
    </row>
    <row r="1688" spans="1:15" x14ac:dyDescent="0.25">
      <c r="A1688" t="s">
        <v>5996</v>
      </c>
      <c r="B1688" s="1">
        <v>16</v>
      </c>
      <c r="C1688" s="1" t="s">
        <v>10698</v>
      </c>
      <c r="D1688" s="1" t="s">
        <v>10692</v>
      </c>
      <c r="E1688" s="1">
        <v>3</v>
      </c>
      <c r="F1688" s="1">
        <v>0</v>
      </c>
      <c r="G1688" t="s">
        <v>16</v>
      </c>
      <c r="H1688" t="s">
        <v>50</v>
      </c>
      <c r="I1688">
        <v>1607063</v>
      </c>
      <c r="K1688">
        <v>531412881</v>
      </c>
      <c r="L1688" t="s">
        <v>5997</v>
      </c>
      <c r="M1688" t="s">
        <v>5996</v>
      </c>
      <c r="N1688" t="s">
        <v>5998</v>
      </c>
      <c r="O1688" t="s">
        <v>5999</v>
      </c>
    </row>
    <row r="1689" spans="1:15" x14ac:dyDescent="0.25">
      <c r="A1689" t="s">
        <v>6000</v>
      </c>
      <c r="B1689" s="1">
        <v>14</v>
      </c>
      <c r="C1689" s="1">
        <v>17</v>
      </c>
      <c r="D1689" s="1" t="s">
        <v>10690</v>
      </c>
      <c r="E1689" s="1">
        <v>1</v>
      </c>
      <c r="F1689" s="1">
        <v>0</v>
      </c>
      <c r="G1689" t="s">
        <v>16</v>
      </c>
      <c r="H1689" t="s">
        <v>46</v>
      </c>
      <c r="I1689">
        <v>1417021</v>
      </c>
      <c r="K1689">
        <v>13268770</v>
      </c>
      <c r="M1689" t="s">
        <v>6000</v>
      </c>
      <c r="N1689" t="str">
        <f>"05-400"</f>
        <v>05-400</v>
      </c>
      <c r="O1689" t="s">
        <v>6001</v>
      </c>
    </row>
    <row r="1690" spans="1:15" x14ac:dyDescent="0.25">
      <c r="A1690" t="s">
        <v>6002</v>
      </c>
      <c r="B1690" s="1">
        <v>14</v>
      </c>
      <c r="C1690" s="1">
        <v>17</v>
      </c>
      <c r="D1690" s="1" t="s">
        <v>10694</v>
      </c>
      <c r="E1690" s="1">
        <v>0</v>
      </c>
      <c r="F1690" s="1">
        <v>1</v>
      </c>
      <c r="G1690" t="s">
        <v>32</v>
      </c>
      <c r="I1690">
        <v>1417000</v>
      </c>
      <c r="K1690">
        <v>13268681</v>
      </c>
      <c r="L1690" t="s">
        <v>6003</v>
      </c>
      <c r="M1690" t="s">
        <v>6000</v>
      </c>
      <c r="N1690" t="str">
        <f>"05-400"</f>
        <v>05-400</v>
      </c>
      <c r="O1690" t="s">
        <v>6004</v>
      </c>
    </row>
    <row r="1691" spans="1:15" x14ac:dyDescent="0.25">
      <c r="A1691" t="s">
        <v>6005</v>
      </c>
      <c r="B1691" s="1" t="s">
        <v>10693</v>
      </c>
      <c r="C1691" s="1" t="s">
        <v>10691</v>
      </c>
      <c r="D1691" s="1" t="s">
        <v>10698</v>
      </c>
      <c r="E1691" s="1">
        <v>3</v>
      </c>
      <c r="F1691" s="1">
        <v>0</v>
      </c>
      <c r="G1691" t="s">
        <v>16</v>
      </c>
      <c r="H1691" t="s">
        <v>50</v>
      </c>
      <c r="I1691">
        <v>804073</v>
      </c>
      <c r="K1691">
        <v>970770356</v>
      </c>
      <c r="L1691" t="s">
        <v>6006</v>
      </c>
      <c r="M1691" t="s">
        <v>6005</v>
      </c>
      <c r="N1691" t="s">
        <v>6007</v>
      </c>
      <c r="O1691" t="s">
        <v>333</v>
      </c>
    </row>
    <row r="1692" spans="1:15" x14ac:dyDescent="0.25">
      <c r="A1692" t="s">
        <v>6008</v>
      </c>
      <c r="B1692" s="1">
        <v>16</v>
      </c>
      <c r="C1692" s="1" t="s">
        <v>10699</v>
      </c>
      <c r="D1692" s="1" t="s">
        <v>10693</v>
      </c>
      <c r="E1692" s="1">
        <v>3</v>
      </c>
      <c r="F1692" s="1">
        <v>0</v>
      </c>
      <c r="G1692" t="s">
        <v>16</v>
      </c>
      <c r="H1692" t="s">
        <v>50</v>
      </c>
      <c r="I1692">
        <v>1609083</v>
      </c>
      <c r="K1692">
        <v>531413202</v>
      </c>
      <c r="L1692" t="s">
        <v>6009</v>
      </c>
      <c r="M1692" t="s">
        <v>6010</v>
      </c>
      <c r="N1692" t="s">
        <v>6011</v>
      </c>
      <c r="O1692" t="s">
        <v>6012</v>
      </c>
    </row>
    <row r="1693" spans="1:15" x14ac:dyDescent="0.25">
      <c r="A1693" t="s">
        <v>6013</v>
      </c>
      <c r="B1693" s="1">
        <v>10</v>
      </c>
      <c r="C1693" s="1">
        <v>20</v>
      </c>
      <c r="D1693" s="1" t="s">
        <v>10690</v>
      </c>
      <c r="E1693" s="1">
        <v>1</v>
      </c>
      <c r="F1693" s="1">
        <v>0</v>
      </c>
      <c r="G1693" t="s">
        <v>16</v>
      </c>
      <c r="H1693" t="s">
        <v>46</v>
      </c>
      <c r="I1693">
        <v>1020021</v>
      </c>
      <c r="K1693">
        <v>472057709</v>
      </c>
      <c r="L1693" t="s">
        <v>6014</v>
      </c>
      <c r="M1693" t="s">
        <v>6013</v>
      </c>
      <c r="N1693" t="s">
        <v>6015</v>
      </c>
      <c r="O1693" t="s">
        <v>6016</v>
      </c>
    </row>
    <row r="1694" spans="1:15" x14ac:dyDescent="0.25">
      <c r="A1694" t="s">
        <v>6013</v>
      </c>
      <c r="B1694" s="1">
        <v>10</v>
      </c>
      <c r="C1694" s="1">
        <v>20</v>
      </c>
      <c r="D1694" s="1" t="s">
        <v>10692</v>
      </c>
      <c r="E1694" s="1">
        <v>2</v>
      </c>
      <c r="F1694" s="1">
        <v>0</v>
      </c>
      <c r="G1694" t="s">
        <v>16</v>
      </c>
      <c r="H1694" t="s">
        <v>17</v>
      </c>
      <c r="I1694">
        <v>1020062</v>
      </c>
      <c r="K1694">
        <v>472057796</v>
      </c>
      <c r="L1694" t="s">
        <v>6017</v>
      </c>
      <c r="M1694" t="s">
        <v>6013</v>
      </c>
      <c r="N1694" t="s">
        <v>6015</v>
      </c>
      <c r="O1694" t="s">
        <v>6018</v>
      </c>
    </row>
    <row r="1695" spans="1:15" x14ac:dyDescent="0.25">
      <c r="A1695" t="s">
        <v>6019</v>
      </c>
      <c r="B1695" s="1">
        <v>24</v>
      </c>
      <c r="C1695" s="1">
        <v>13</v>
      </c>
      <c r="D1695" s="1" t="s">
        <v>10692</v>
      </c>
      <c r="E1695" s="1">
        <v>2</v>
      </c>
      <c r="F1695" s="1">
        <v>0</v>
      </c>
      <c r="G1695" t="s">
        <v>16</v>
      </c>
      <c r="H1695" t="s">
        <v>17</v>
      </c>
      <c r="I1695">
        <v>2413062</v>
      </c>
      <c r="K1695">
        <v>276258954</v>
      </c>
      <c r="L1695" t="s">
        <v>6020</v>
      </c>
      <c r="M1695" t="s">
        <v>6019</v>
      </c>
      <c r="N1695" t="s">
        <v>6021</v>
      </c>
      <c r="O1695" t="s">
        <v>6022</v>
      </c>
    </row>
    <row r="1696" spans="1:15" x14ac:dyDescent="0.25">
      <c r="A1696" t="s">
        <v>6023</v>
      </c>
      <c r="B1696" s="1">
        <v>26</v>
      </c>
      <c r="C1696" s="1" t="s">
        <v>10692</v>
      </c>
      <c r="D1696" s="1" t="s">
        <v>10697</v>
      </c>
      <c r="E1696" s="1">
        <v>3</v>
      </c>
      <c r="F1696" s="1">
        <v>0</v>
      </c>
      <c r="G1696" t="s">
        <v>16</v>
      </c>
      <c r="H1696" t="s">
        <v>50</v>
      </c>
      <c r="I1696">
        <v>2606053</v>
      </c>
      <c r="K1696">
        <v>548784</v>
      </c>
      <c r="L1696" t="s">
        <v>6024</v>
      </c>
      <c r="M1696" t="s">
        <v>6023</v>
      </c>
      <c r="N1696" t="s">
        <v>6025</v>
      </c>
      <c r="O1696" t="s">
        <v>6026</v>
      </c>
    </row>
    <row r="1697" spans="1:15" x14ac:dyDescent="0.25">
      <c r="A1697" t="s">
        <v>6027</v>
      </c>
      <c r="B1697" s="1">
        <v>14</v>
      </c>
      <c r="C1697" s="1">
        <v>32</v>
      </c>
      <c r="D1697" s="1" t="s">
        <v>10692</v>
      </c>
      <c r="E1697" s="1">
        <v>3</v>
      </c>
      <c r="F1697" s="1">
        <v>0</v>
      </c>
      <c r="G1697" t="s">
        <v>16</v>
      </c>
      <c r="H1697" t="s">
        <v>50</v>
      </c>
      <c r="I1697">
        <v>1432063</v>
      </c>
      <c r="K1697">
        <v>13271269</v>
      </c>
      <c r="M1697" t="s">
        <v>6027</v>
      </c>
      <c r="N1697" t="str">
        <f>"05-850"</f>
        <v>05-850</v>
      </c>
      <c r="O1697" t="s">
        <v>2621</v>
      </c>
    </row>
    <row r="1698" spans="1:15" x14ac:dyDescent="0.25">
      <c r="A1698" t="s">
        <v>6028</v>
      </c>
      <c r="B1698" s="1">
        <v>10</v>
      </c>
      <c r="C1698" s="1" t="s">
        <v>10693</v>
      </c>
      <c r="D1698" s="1" t="s">
        <v>10690</v>
      </c>
      <c r="E1698" s="1">
        <v>1</v>
      </c>
      <c r="F1698" s="1">
        <v>0</v>
      </c>
      <c r="G1698" t="s">
        <v>16</v>
      </c>
      <c r="H1698" t="s">
        <v>46</v>
      </c>
      <c r="I1698">
        <v>1008021</v>
      </c>
      <c r="K1698">
        <v>472057715</v>
      </c>
      <c r="L1698" t="s">
        <v>6029</v>
      </c>
      <c r="M1698" t="s">
        <v>6028</v>
      </c>
      <c r="N1698" t="s">
        <v>6030</v>
      </c>
      <c r="O1698" t="s">
        <v>6031</v>
      </c>
    </row>
    <row r="1699" spans="1:15" x14ac:dyDescent="0.25">
      <c r="A1699" t="s">
        <v>6028</v>
      </c>
      <c r="B1699" s="1">
        <v>10</v>
      </c>
      <c r="C1699" s="1" t="s">
        <v>10693</v>
      </c>
      <c r="D1699" s="1" t="s">
        <v>10698</v>
      </c>
      <c r="E1699" s="1">
        <v>2</v>
      </c>
      <c r="F1699" s="1">
        <v>0</v>
      </c>
      <c r="G1699" t="s">
        <v>16</v>
      </c>
      <c r="H1699" t="s">
        <v>17</v>
      </c>
      <c r="I1699">
        <v>1008072</v>
      </c>
      <c r="K1699">
        <v>472057804</v>
      </c>
      <c r="L1699" t="s">
        <v>6032</v>
      </c>
      <c r="M1699" t="s">
        <v>6028</v>
      </c>
      <c r="N1699" t="s">
        <v>6030</v>
      </c>
      <c r="O1699" t="s">
        <v>6033</v>
      </c>
    </row>
    <row r="1700" spans="1:15" x14ac:dyDescent="0.25">
      <c r="A1700" t="s">
        <v>6034</v>
      </c>
      <c r="B1700" s="1">
        <v>10</v>
      </c>
      <c r="C1700" s="1" t="s">
        <v>10693</v>
      </c>
      <c r="D1700" s="1" t="s">
        <v>10694</v>
      </c>
      <c r="E1700" s="1">
        <v>0</v>
      </c>
      <c r="F1700" s="1">
        <v>1</v>
      </c>
      <c r="G1700" t="s">
        <v>32</v>
      </c>
      <c r="I1700">
        <v>1008000</v>
      </c>
      <c r="K1700">
        <v>472057655</v>
      </c>
      <c r="L1700" t="s">
        <v>6035</v>
      </c>
      <c r="M1700" t="s">
        <v>6028</v>
      </c>
      <c r="N1700" t="s">
        <v>6030</v>
      </c>
      <c r="O1700" t="s">
        <v>5250</v>
      </c>
    </row>
    <row r="1701" spans="1:15" x14ac:dyDescent="0.25">
      <c r="A1701" t="s">
        <v>6036</v>
      </c>
      <c r="B1701" s="1">
        <v>26</v>
      </c>
      <c r="C1701" s="1" t="s">
        <v>10695</v>
      </c>
      <c r="D1701" s="1" t="s">
        <v>10691</v>
      </c>
      <c r="E1701" s="1">
        <v>3</v>
      </c>
      <c r="F1701" s="1">
        <v>0</v>
      </c>
      <c r="G1701" t="s">
        <v>16</v>
      </c>
      <c r="H1701" t="s">
        <v>50</v>
      </c>
      <c r="I1701">
        <v>2601043</v>
      </c>
      <c r="K1701">
        <v>291010547</v>
      </c>
      <c r="L1701" t="s">
        <v>6037</v>
      </c>
      <c r="M1701" t="s">
        <v>6036</v>
      </c>
      <c r="N1701" t="s">
        <v>6038</v>
      </c>
      <c r="O1701" t="s">
        <v>6039</v>
      </c>
    </row>
    <row r="1702" spans="1:15" x14ac:dyDescent="0.25">
      <c r="A1702" t="s">
        <v>6040</v>
      </c>
      <c r="B1702" s="1">
        <v>14</v>
      </c>
      <c r="C1702" s="1" t="s">
        <v>10691</v>
      </c>
      <c r="D1702" s="1" t="s">
        <v>10696</v>
      </c>
      <c r="E1702" s="1">
        <v>2</v>
      </c>
      <c r="F1702" s="1">
        <v>0</v>
      </c>
      <c r="G1702" t="s">
        <v>16</v>
      </c>
      <c r="H1702" t="s">
        <v>17</v>
      </c>
      <c r="I1702">
        <v>1404032</v>
      </c>
      <c r="K1702">
        <v>611015810</v>
      </c>
      <c r="L1702" t="s">
        <v>6041</v>
      </c>
      <c r="M1702" t="s">
        <v>6040</v>
      </c>
      <c r="N1702" t="str">
        <f>"09-541"</f>
        <v>09-541</v>
      </c>
      <c r="O1702" t="s">
        <v>4231</v>
      </c>
    </row>
    <row r="1703" spans="1:15" x14ac:dyDescent="0.25">
      <c r="A1703" t="s">
        <v>6042</v>
      </c>
      <c r="B1703" s="1">
        <v>16</v>
      </c>
      <c r="C1703" s="1" t="s">
        <v>10698</v>
      </c>
      <c r="D1703" s="1" t="s">
        <v>10698</v>
      </c>
      <c r="E1703" s="1">
        <v>3</v>
      </c>
      <c r="F1703" s="1">
        <v>0</v>
      </c>
      <c r="G1703" t="s">
        <v>16</v>
      </c>
      <c r="H1703" t="s">
        <v>50</v>
      </c>
      <c r="I1703">
        <v>1607073</v>
      </c>
      <c r="K1703">
        <v>531412906</v>
      </c>
      <c r="L1703" t="s">
        <v>6043</v>
      </c>
      <c r="M1703" t="s">
        <v>6042</v>
      </c>
      <c r="N1703" t="s">
        <v>6044</v>
      </c>
      <c r="O1703" t="s">
        <v>333</v>
      </c>
    </row>
    <row r="1704" spans="1:15" x14ac:dyDescent="0.25">
      <c r="A1704" t="s">
        <v>6045</v>
      </c>
      <c r="B1704" s="1">
        <v>18</v>
      </c>
      <c r="C1704" s="1">
        <v>11</v>
      </c>
      <c r="D1704" s="1" t="s">
        <v>10692</v>
      </c>
      <c r="E1704" s="1">
        <v>2</v>
      </c>
      <c r="F1704" s="1">
        <v>0</v>
      </c>
      <c r="G1704" t="s">
        <v>16</v>
      </c>
      <c r="H1704" t="s">
        <v>17</v>
      </c>
      <c r="I1704">
        <v>1811062</v>
      </c>
      <c r="K1704">
        <v>830409360</v>
      </c>
      <c r="L1704" t="s">
        <v>6046</v>
      </c>
      <c r="M1704" t="s">
        <v>6045</v>
      </c>
      <c r="N1704" t="s">
        <v>6047</v>
      </c>
      <c r="O1704" t="s">
        <v>6048</v>
      </c>
    </row>
    <row r="1705" spans="1:15" x14ac:dyDescent="0.25">
      <c r="A1705" t="s">
        <v>6049</v>
      </c>
      <c r="B1705" s="1">
        <v>10</v>
      </c>
      <c r="C1705" s="1" t="s">
        <v>10699</v>
      </c>
      <c r="D1705" s="1" t="s">
        <v>10694</v>
      </c>
      <c r="E1705" s="1">
        <v>0</v>
      </c>
      <c r="F1705" s="1">
        <v>1</v>
      </c>
      <c r="G1705" t="s">
        <v>32</v>
      </c>
      <c r="I1705">
        <v>1009000</v>
      </c>
      <c r="K1705">
        <v>592298009</v>
      </c>
      <c r="L1705" t="s">
        <v>6050</v>
      </c>
      <c r="M1705" t="s">
        <v>6051</v>
      </c>
      <c r="N1705" t="s">
        <v>6052</v>
      </c>
      <c r="O1705" t="s">
        <v>6053</v>
      </c>
    </row>
    <row r="1706" spans="1:15" x14ac:dyDescent="0.25">
      <c r="A1706" t="s">
        <v>6051</v>
      </c>
      <c r="B1706" s="1">
        <v>10</v>
      </c>
      <c r="C1706" s="1" t="s">
        <v>10699</v>
      </c>
      <c r="D1706" s="1" t="s">
        <v>10691</v>
      </c>
      <c r="E1706" s="1">
        <v>3</v>
      </c>
      <c r="F1706" s="1">
        <v>0</v>
      </c>
      <c r="G1706" t="s">
        <v>16</v>
      </c>
      <c r="H1706" t="s">
        <v>50</v>
      </c>
      <c r="I1706">
        <v>1009043</v>
      </c>
      <c r="K1706">
        <v>151398652</v>
      </c>
      <c r="L1706" t="s">
        <v>6054</v>
      </c>
      <c r="M1706" t="s">
        <v>6051</v>
      </c>
      <c r="N1706" t="s">
        <v>6052</v>
      </c>
      <c r="O1706" t="s">
        <v>6055</v>
      </c>
    </row>
    <row r="1707" spans="1:15" x14ac:dyDescent="0.25">
      <c r="A1707" t="s">
        <v>6056</v>
      </c>
      <c r="B1707" s="1">
        <v>30</v>
      </c>
      <c r="C1707" s="1">
        <v>22</v>
      </c>
      <c r="D1707" s="1" t="s">
        <v>10691</v>
      </c>
      <c r="E1707" s="1">
        <v>2</v>
      </c>
      <c r="F1707" s="1">
        <v>0</v>
      </c>
      <c r="G1707" t="s">
        <v>16</v>
      </c>
      <c r="H1707" t="s">
        <v>17</v>
      </c>
      <c r="I1707">
        <v>3022042</v>
      </c>
      <c r="K1707">
        <v>411050758</v>
      </c>
      <c r="L1707" t="s">
        <v>6057</v>
      </c>
      <c r="M1707" t="s">
        <v>6056</v>
      </c>
      <c r="N1707" t="s">
        <v>6058</v>
      </c>
      <c r="O1707" t="s">
        <v>2621</v>
      </c>
    </row>
    <row r="1708" spans="1:15" x14ac:dyDescent="0.25">
      <c r="A1708" t="s">
        <v>6059</v>
      </c>
      <c r="B1708" s="1">
        <v>16</v>
      </c>
      <c r="C1708" s="1" t="s">
        <v>10698</v>
      </c>
      <c r="D1708" s="1" t="s">
        <v>10693</v>
      </c>
      <c r="E1708" s="1">
        <v>2</v>
      </c>
      <c r="F1708" s="1">
        <v>0</v>
      </c>
      <c r="G1708" t="s">
        <v>16</v>
      </c>
      <c r="H1708" t="s">
        <v>17</v>
      </c>
      <c r="I1708">
        <v>1607082</v>
      </c>
      <c r="K1708">
        <v>531412929</v>
      </c>
      <c r="L1708" t="s">
        <v>6060</v>
      </c>
      <c r="M1708" t="s">
        <v>6059</v>
      </c>
      <c r="N1708" t="s">
        <v>6061</v>
      </c>
      <c r="O1708" t="s">
        <v>6062</v>
      </c>
    </row>
    <row r="1709" spans="1:15" x14ac:dyDescent="0.25">
      <c r="A1709" t="s">
        <v>6063</v>
      </c>
      <c r="B1709" s="1" t="s">
        <v>10691</v>
      </c>
      <c r="C1709" s="1" t="s">
        <v>10698</v>
      </c>
      <c r="D1709" s="1" t="s">
        <v>10698</v>
      </c>
      <c r="E1709" s="1">
        <v>3</v>
      </c>
      <c r="F1709" s="1">
        <v>0</v>
      </c>
      <c r="G1709" t="s">
        <v>16</v>
      </c>
      <c r="H1709" t="s">
        <v>50</v>
      </c>
      <c r="I1709">
        <v>407073</v>
      </c>
      <c r="K1709">
        <v>92350783</v>
      </c>
      <c r="L1709" t="s">
        <v>6064</v>
      </c>
      <c r="M1709" t="s">
        <v>6063</v>
      </c>
      <c r="N1709" t="s">
        <v>6065</v>
      </c>
      <c r="O1709" t="s">
        <v>3485</v>
      </c>
    </row>
    <row r="1710" spans="1:15" x14ac:dyDescent="0.25">
      <c r="A1710" t="s">
        <v>6066</v>
      </c>
      <c r="B1710" s="1">
        <v>12</v>
      </c>
      <c r="C1710" s="1">
        <v>14</v>
      </c>
      <c r="D1710" s="1" t="s">
        <v>10691</v>
      </c>
      <c r="E1710" s="1">
        <v>2</v>
      </c>
      <c r="F1710" s="1">
        <v>0</v>
      </c>
      <c r="G1710" t="s">
        <v>16</v>
      </c>
      <c r="H1710" t="s">
        <v>17</v>
      </c>
      <c r="I1710">
        <v>1214042</v>
      </c>
      <c r="K1710">
        <v>291010576</v>
      </c>
      <c r="L1710" t="s">
        <v>6067</v>
      </c>
      <c r="M1710" t="s">
        <v>6066</v>
      </c>
      <c r="N1710" t="s">
        <v>6068</v>
      </c>
      <c r="O1710" t="s">
        <v>6069</v>
      </c>
    </row>
    <row r="1711" spans="1:15" x14ac:dyDescent="0.25">
      <c r="A1711" t="s">
        <v>6070</v>
      </c>
      <c r="B1711" s="1">
        <v>24</v>
      </c>
      <c r="C1711" s="1" t="s">
        <v>10692</v>
      </c>
      <c r="D1711" s="1" t="s">
        <v>10692</v>
      </c>
      <c r="E1711" s="1">
        <v>2</v>
      </c>
      <c r="F1711" s="1">
        <v>0</v>
      </c>
      <c r="G1711" t="s">
        <v>16</v>
      </c>
      <c r="H1711" t="s">
        <v>17</v>
      </c>
      <c r="I1711">
        <v>2406062</v>
      </c>
      <c r="K1711">
        <v>151398356</v>
      </c>
      <c r="L1711" t="s">
        <v>6071</v>
      </c>
      <c r="M1711" t="s">
        <v>6070</v>
      </c>
      <c r="N1711" t="s">
        <v>6072</v>
      </c>
      <c r="O1711" t="s">
        <v>6073</v>
      </c>
    </row>
    <row r="1712" spans="1:15" x14ac:dyDescent="0.25">
      <c r="A1712" t="s">
        <v>6074</v>
      </c>
      <c r="B1712" s="1" t="s">
        <v>10691</v>
      </c>
      <c r="C1712" s="1" t="s">
        <v>10691</v>
      </c>
      <c r="D1712" s="1" t="s">
        <v>10697</v>
      </c>
      <c r="E1712" s="1">
        <v>2</v>
      </c>
      <c r="F1712" s="1">
        <v>0</v>
      </c>
      <c r="G1712" t="s">
        <v>16</v>
      </c>
      <c r="H1712" t="s">
        <v>17</v>
      </c>
      <c r="I1712">
        <v>404052</v>
      </c>
      <c r="K1712">
        <v>871118520</v>
      </c>
      <c r="L1712" t="s">
        <v>6075</v>
      </c>
      <c r="M1712" t="s">
        <v>6074</v>
      </c>
      <c r="N1712" t="s">
        <v>6076</v>
      </c>
      <c r="O1712" t="s">
        <v>6077</v>
      </c>
    </row>
    <row r="1713" spans="1:15" x14ac:dyDescent="0.25">
      <c r="A1713" t="s">
        <v>6078</v>
      </c>
      <c r="B1713" s="1">
        <v>14</v>
      </c>
      <c r="C1713" s="1">
        <v>26</v>
      </c>
      <c r="D1713" s="1" t="s">
        <v>10692</v>
      </c>
      <c r="E1713" s="1">
        <v>2</v>
      </c>
      <c r="F1713" s="1">
        <v>0</v>
      </c>
      <c r="G1713" t="s">
        <v>16</v>
      </c>
      <c r="H1713" t="s">
        <v>17</v>
      </c>
      <c r="I1713">
        <v>1426062</v>
      </c>
      <c r="K1713">
        <v>711582523</v>
      </c>
      <c r="M1713" t="s">
        <v>6078</v>
      </c>
      <c r="N1713" t="str">
        <f>"08-107"</f>
        <v>08-107</v>
      </c>
      <c r="O1713" t="s">
        <v>6079</v>
      </c>
    </row>
    <row r="1714" spans="1:15" x14ac:dyDescent="0.25">
      <c r="A1714" t="s">
        <v>6080</v>
      </c>
      <c r="B1714" s="1">
        <v>10</v>
      </c>
      <c r="C1714" s="1" t="s">
        <v>10698</v>
      </c>
      <c r="D1714" s="1" t="s">
        <v>10697</v>
      </c>
      <c r="E1714" s="1">
        <v>2</v>
      </c>
      <c r="F1714" s="1">
        <v>0</v>
      </c>
      <c r="G1714" t="s">
        <v>16</v>
      </c>
      <c r="H1714" t="s">
        <v>17</v>
      </c>
      <c r="I1714">
        <v>1007052</v>
      </c>
      <c r="K1714">
        <v>590648267</v>
      </c>
      <c r="L1714" t="s">
        <v>6081</v>
      </c>
      <c r="M1714" t="s">
        <v>6080</v>
      </c>
      <c r="N1714" t="s">
        <v>6082</v>
      </c>
      <c r="O1714" t="s">
        <v>6083</v>
      </c>
    </row>
    <row r="1715" spans="1:15" x14ac:dyDescent="0.25">
      <c r="A1715" t="s">
        <v>6084</v>
      </c>
      <c r="B1715" s="1">
        <v>22</v>
      </c>
      <c r="C1715" s="1" t="s">
        <v>10695</v>
      </c>
      <c r="D1715" s="1" t="s">
        <v>10698</v>
      </c>
      <c r="E1715" s="1">
        <v>2</v>
      </c>
      <c r="F1715" s="1">
        <v>0</v>
      </c>
      <c r="G1715" t="s">
        <v>16</v>
      </c>
      <c r="H1715" t="s">
        <v>17</v>
      </c>
      <c r="I1715">
        <v>2201072</v>
      </c>
      <c r="K1715">
        <v>770979542</v>
      </c>
      <c r="L1715" t="s">
        <v>6085</v>
      </c>
      <c r="M1715" t="s">
        <v>6084</v>
      </c>
      <c r="N1715" t="s">
        <v>6086</v>
      </c>
      <c r="O1715" t="s">
        <v>6087</v>
      </c>
    </row>
    <row r="1716" spans="1:15" x14ac:dyDescent="0.25">
      <c r="A1716" t="s">
        <v>6088</v>
      </c>
      <c r="B1716" s="1" t="s">
        <v>10692</v>
      </c>
      <c r="C1716" s="1">
        <v>13</v>
      </c>
      <c r="D1716" s="1" t="s">
        <v>10691</v>
      </c>
      <c r="E1716" s="1">
        <v>3</v>
      </c>
      <c r="F1716" s="1">
        <v>0</v>
      </c>
      <c r="G1716" t="s">
        <v>16</v>
      </c>
      <c r="H1716" t="s">
        <v>50</v>
      </c>
      <c r="I1716">
        <v>613043</v>
      </c>
      <c r="K1716">
        <v>30237434</v>
      </c>
      <c r="L1716" t="s">
        <v>6089</v>
      </c>
      <c r="M1716" t="s">
        <v>6088</v>
      </c>
      <c r="N1716" t="s">
        <v>4993</v>
      </c>
      <c r="O1716" t="s">
        <v>6090</v>
      </c>
    </row>
    <row r="1717" spans="1:15" x14ac:dyDescent="0.25">
      <c r="A1717" t="s">
        <v>6091</v>
      </c>
      <c r="B1717" s="1" t="s">
        <v>10692</v>
      </c>
      <c r="C1717" s="1">
        <v>13</v>
      </c>
      <c r="D1717" s="1" t="s">
        <v>10694</v>
      </c>
      <c r="E1717" s="1">
        <v>0</v>
      </c>
      <c r="F1717" s="1">
        <v>1</v>
      </c>
      <c r="G1717" t="s">
        <v>32</v>
      </c>
      <c r="I1717">
        <v>613000</v>
      </c>
      <c r="K1717">
        <v>30237368</v>
      </c>
      <c r="L1717" t="s">
        <v>6092</v>
      </c>
      <c r="M1717" t="s">
        <v>6088</v>
      </c>
      <c r="N1717" t="s">
        <v>4993</v>
      </c>
      <c r="O1717" t="s">
        <v>6090</v>
      </c>
    </row>
    <row r="1718" spans="1:15" x14ac:dyDescent="0.25">
      <c r="A1718" t="s">
        <v>6093</v>
      </c>
      <c r="B1718" s="1">
        <v>14</v>
      </c>
      <c r="C1718" s="1" t="s">
        <v>10696</v>
      </c>
      <c r="D1718" s="1" t="s">
        <v>10699</v>
      </c>
      <c r="E1718" s="1">
        <v>2</v>
      </c>
      <c r="F1718" s="1">
        <v>0</v>
      </c>
      <c r="G1718" t="s">
        <v>16</v>
      </c>
      <c r="H1718" t="s">
        <v>17</v>
      </c>
      <c r="I1718">
        <v>1403092</v>
      </c>
      <c r="K1718">
        <v>711582339</v>
      </c>
      <c r="L1718" t="s">
        <v>6094</v>
      </c>
      <c r="M1718" t="s">
        <v>6093</v>
      </c>
      <c r="N1718" t="str">
        <f>"08-441"</f>
        <v>08-441</v>
      </c>
      <c r="O1718" t="s">
        <v>4157</v>
      </c>
    </row>
    <row r="1719" spans="1:15" x14ac:dyDescent="0.25">
      <c r="A1719" t="s">
        <v>6095</v>
      </c>
      <c r="B1719" s="1">
        <v>10</v>
      </c>
      <c r="C1719" s="1">
        <v>20</v>
      </c>
      <c r="D1719" s="1" t="s">
        <v>10698</v>
      </c>
      <c r="E1719" s="1">
        <v>2</v>
      </c>
      <c r="F1719" s="1">
        <v>0</v>
      </c>
      <c r="G1719" t="s">
        <v>16</v>
      </c>
      <c r="H1719" t="s">
        <v>17</v>
      </c>
      <c r="I1719">
        <v>1020072</v>
      </c>
      <c r="K1719">
        <v>472057810</v>
      </c>
      <c r="L1719" t="s">
        <v>6096</v>
      </c>
      <c r="M1719" t="s">
        <v>6097</v>
      </c>
      <c r="N1719" t="s">
        <v>6098</v>
      </c>
      <c r="O1719" t="s">
        <v>6099</v>
      </c>
    </row>
    <row r="1720" spans="1:15" x14ac:dyDescent="0.25">
      <c r="A1720" t="s">
        <v>6100</v>
      </c>
      <c r="B1720" s="1">
        <v>28</v>
      </c>
      <c r="C1720" s="1" t="s">
        <v>10691</v>
      </c>
      <c r="D1720" s="1" t="s">
        <v>10698</v>
      </c>
      <c r="E1720" s="1">
        <v>3</v>
      </c>
      <c r="F1720" s="1">
        <v>0</v>
      </c>
      <c r="G1720" t="s">
        <v>16</v>
      </c>
      <c r="H1720" t="s">
        <v>50</v>
      </c>
      <c r="I1720">
        <v>2804073</v>
      </c>
      <c r="K1720">
        <v>170748146</v>
      </c>
      <c r="M1720" t="s">
        <v>6100</v>
      </c>
      <c r="N1720" t="s">
        <v>6101</v>
      </c>
      <c r="O1720" t="s">
        <v>6102</v>
      </c>
    </row>
    <row r="1721" spans="1:15" x14ac:dyDescent="0.25">
      <c r="A1721" t="s">
        <v>6103</v>
      </c>
      <c r="B1721" s="1">
        <v>28</v>
      </c>
      <c r="C1721" s="1">
        <v>17</v>
      </c>
      <c r="D1721" s="1" t="s">
        <v>10691</v>
      </c>
      <c r="E1721" s="1">
        <v>3</v>
      </c>
      <c r="F1721" s="1">
        <v>0</v>
      </c>
      <c r="G1721" t="s">
        <v>16</v>
      </c>
      <c r="H1721" t="s">
        <v>50</v>
      </c>
      <c r="I1721">
        <v>2817043</v>
      </c>
      <c r="K1721">
        <v>510743670</v>
      </c>
      <c r="L1721" t="s">
        <v>6104</v>
      </c>
      <c r="M1721" t="s">
        <v>6103</v>
      </c>
      <c r="N1721" t="str">
        <f>"12-130"</f>
        <v>12-130</v>
      </c>
      <c r="O1721" t="s">
        <v>6105</v>
      </c>
    </row>
    <row r="1722" spans="1:15" x14ac:dyDescent="0.25">
      <c r="A1722" t="s">
        <v>6106</v>
      </c>
      <c r="B1722" s="1" t="s">
        <v>10690</v>
      </c>
      <c r="C1722" s="1" t="s">
        <v>10697</v>
      </c>
      <c r="D1722" s="1" t="s">
        <v>10697</v>
      </c>
      <c r="E1722" s="1">
        <v>2</v>
      </c>
      <c r="F1722" s="1">
        <v>0</v>
      </c>
      <c r="G1722" t="s">
        <v>16</v>
      </c>
      <c r="H1722" t="s">
        <v>17</v>
      </c>
      <c r="I1722">
        <v>205052</v>
      </c>
      <c r="K1722">
        <v>390647423</v>
      </c>
      <c r="L1722" t="s">
        <v>6107</v>
      </c>
      <c r="M1722" t="s">
        <v>6106</v>
      </c>
      <c r="N1722" t="s">
        <v>6108</v>
      </c>
      <c r="O1722" t="s">
        <v>6109</v>
      </c>
    </row>
    <row r="1723" spans="1:15" x14ac:dyDescent="0.25">
      <c r="A1723" t="s">
        <v>6110</v>
      </c>
      <c r="B1723" s="1">
        <v>18</v>
      </c>
      <c r="C1723" s="1" t="s">
        <v>10691</v>
      </c>
      <c r="D1723" s="1" t="s">
        <v>10692</v>
      </c>
      <c r="E1723" s="1">
        <v>2</v>
      </c>
      <c r="F1723" s="1">
        <v>0</v>
      </c>
      <c r="G1723" t="s">
        <v>16</v>
      </c>
      <c r="H1723" t="s">
        <v>17</v>
      </c>
      <c r="I1723">
        <v>1804062</v>
      </c>
      <c r="K1723">
        <v>544059</v>
      </c>
      <c r="L1723" t="s">
        <v>6111</v>
      </c>
      <c r="M1723" t="s">
        <v>6112</v>
      </c>
      <c r="N1723" t="s">
        <v>2677</v>
      </c>
      <c r="O1723" t="s">
        <v>6113</v>
      </c>
    </row>
    <row r="1724" spans="1:15" x14ac:dyDescent="0.25">
      <c r="A1724" t="s">
        <v>6114</v>
      </c>
      <c r="B1724" s="1">
        <v>24</v>
      </c>
      <c r="C1724" s="1">
        <v>10</v>
      </c>
      <c r="D1724" s="1" t="s">
        <v>10691</v>
      </c>
      <c r="E1724" s="1">
        <v>2</v>
      </c>
      <c r="F1724" s="1">
        <v>0</v>
      </c>
      <c r="G1724" t="s">
        <v>16</v>
      </c>
      <c r="H1724" t="s">
        <v>17</v>
      </c>
      <c r="I1724">
        <v>2410042</v>
      </c>
      <c r="K1724">
        <v>276258316</v>
      </c>
      <c r="L1724" t="s">
        <v>6115</v>
      </c>
      <c r="M1724" t="s">
        <v>6116</v>
      </c>
      <c r="N1724" t="s">
        <v>6117</v>
      </c>
      <c r="O1724" t="s">
        <v>6118</v>
      </c>
    </row>
    <row r="1725" spans="1:15" x14ac:dyDescent="0.25">
      <c r="A1725" t="s">
        <v>6119</v>
      </c>
      <c r="B1725" s="1">
        <v>16</v>
      </c>
      <c r="C1725" s="1" t="s">
        <v>10696</v>
      </c>
      <c r="D1725" s="1" t="s">
        <v>10691</v>
      </c>
      <c r="E1725" s="1">
        <v>2</v>
      </c>
      <c r="F1725" s="1">
        <v>0</v>
      </c>
      <c r="G1725" t="s">
        <v>16</v>
      </c>
      <c r="H1725" t="s">
        <v>17</v>
      </c>
      <c r="I1725">
        <v>1603042</v>
      </c>
      <c r="K1725">
        <v>531412964</v>
      </c>
      <c r="L1725" t="s">
        <v>6120</v>
      </c>
      <c r="M1725" t="s">
        <v>6119</v>
      </c>
      <c r="N1725" t="s">
        <v>6121</v>
      </c>
      <c r="O1725" t="s">
        <v>6122</v>
      </c>
    </row>
    <row r="1726" spans="1:15" x14ac:dyDescent="0.25">
      <c r="A1726" t="s">
        <v>6123</v>
      </c>
      <c r="B1726" s="1">
        <v>26</v>
      </c>
      <c r="C1726" s="1">
        <v>11</v>
      </c>
      <c r="D1726" s="1" t="s">
        <v>10691</v>
      </c>
      <c r="E1726" s="1">
        <v>2</v>
      </c>
      <c r="F1726" s="1">
        <v>0</v>
      </c>
      <c r="G1726" t="s">
        <v>16</v>
      </c>
      <c r="H1726" t="s">
        <v>17</v>
      </c>
      <c r="I1726">
        <v>2611042</v>
      </c>
      <c r="K1726">
        <v>542830</v>
      </c>
      <c r="L1726" t="s">
        <v>6124</v>
      </c>
      <c r="M1726" t="s">
        <v>6125</v>
      </c>
      <c r="N1726" t="s">
        <v>6126</v>
      </c>
      <c r="O1726" t="s">
        <v>6127</v>
      </c>
    </row>
    <row r="1727" spans="1:15" x14ac:dyDescent="0.25">
      <c r="A1727" t="s">
        <v>6128</v>
      </c>
      <c r="B1727" s="1">
        <v>24</v>
      </c>
      <c r="C1727" s="1" t="s">
        <v>10698</v>
      </c>
      <c r="D1727" s="1" t="s">
        <v>10698</v>
      </c>
      <c r="E1727" s="1">
        <v>2</v>
      </c>
      <c r="F1727" s="1">
        <v>0</v>
      </c>
      <c r="G1727" t="s">
        <v>16</v>
      </c>
      <c r="H1727" t="s">
        <v>17</v>
      </c>
      <c r="I1727">
        <v>2407072</v>
      </c>
      <c r="K1727">
        <v>151398474</v>
      </c>
      <c r="L1727" t="s">
        <v>6129</v>
      </c>
      <c r="M1727" t="s">
        <v>6128</v>
      </c>
      <c r="N1727" t="s">
        <v>6130</v>
      </c>
      <c r="O1727" t="s">
        <v>6131</v>
      </c>
    </row>
    <row r="1728" spans="1:15" x14ac:dyDescent="0.25">
      <c r="A1728" t="s">
        <v>6132</v>
      </c>
      <c r="B1728" s="1">
        <v>10</v>
      </c>
      <c r="C1728" s="1">
        <v>17</v>
      </c>
      <c r="D1728" s="1" t="s">
        <v>10698</v>
      </c>
      <c r="E1728" s="1">
        <v>2</v>
      </c>
      <c r="F1728" s="1">
        <v>0</v>
      </c>
      <c r="G1728" t="s">
        <v>16</v>
      </c>
      <c r="H1728" t="s">
        <v>17</v>
      </c>
      <c r="I1728">
        <v>1017072</v>
      </c>
      <c r="K1728">
        <v>730934714</v>
      </c>
      <c r="L1728" t="s">
        <v>6133</v>
      </c>
      <c r="M1728" t="s">
        <v>6132</v>
      </c>
      <c r="N1728" t="s">
        <v>6134</v>
      </c>
      <c r="O1728" t="s">
        <v>6135</v>
      </c>
    </row>
    <row r="1729" spans="1:15" x14ac:dyDescent="0.25">
      <c r="A1729" t="s">
        <v>6136</v>
      </c>
      <c r="B1729" s="1">
        <v>12</v>
      </c>
      <c r="C1729" s="1" t="s">
        <v>10699</v>
      </c>
      <c r="D1729" s="1" t="s">
        <v>10691</v>
      </c>
      <c r="E1729" s="1">
        <v>2</v>
      </c>
      <c r="F1729" s="1">
        <v>0</v>
      </c>
      <c r="G1729" t="s">
        <v>16</v>
      </c>
      <c r="H1729" t="s">
        <v>17</v>
      </c>
      <c r="I1729">
        <v>1209042</v>
      </c>
      <c r="K1729">
        <v>351555401</v>
      </c>
      <c r="L1729" t="s">
        <v>6137</v>
      </c>
      <c r="M1729" t="s">
        <v>6136</v>
      </c>
      <c r="N1729" t="s">
        <v>6138</v>
      </c>
      <c r="O1729" t="s">
        <v>6139</v>
      </c>
    </row>
    <row r="1730" spans="1:15" x14ac:dyDescent="0.25">
      <c r="A1730" t="s">
        <v>6140</v>
      </c>
      <c r="B1730" s="1">
        <v>22</v>
      </c>
      <c r="C1730" s="1">
        <v>14</v>
      </c>
      <c r="D1730" s="1" t="s">
        <v>10691</v>
      </c>
      <c r="E1730" s="1">
        <v>3</v>
      </c>
      <c r="F1730" s="1">
        <v>0</v>
      </c>
      <c r="G1730" t="s">
        <v>16</v>
      </c>
      <c r="H1730" t="s">
        <v>50</v>
      </c>
      <c r="I1730">
        <v>2214043</v>
      </c>
      <c r="K1730">
        <v>191675333</v>
      </c>
      <c r="L1730" t="s">
        <v>6141</v>
      </c>
      <c r="M1730" t="s">
        <v>6140</v>
      </c>
      <c r="N1730" t="s">
        <v>6142</v>
      </c>
      <c r="O1730" t="s">
        <v>6143</v>
      </c>
    </row>
    <row r="1731" spans="1:15" x14ac:dyDescent="0.25">
      <c r="A1731" t="s">
        <v>6144</v>
      </c>
      <c r="B1731" s="1">
        <v>32</v>
      </c>
      <c r="C1731" s="1" t="s">
        <v>10690</v>
      </c>
      <c r="D1731" s="1" t="s">
        <v>10697</v>
      </c>
      <c r="E1731" s="1">
        <v>3</v>
      </c>
      <c r="F1731" s="1">
        <v>0</v>
      </c>
      <c r="G1731" t="s">
        <v>16</v>
      </c>
      <c r="H1731" t="s">
        <v>50</v>
      </c>
      <c r="I1731">
        <v>3202053</v>
      </c>
      <c r="K1731">
        <v>210966964</v>
      </c>
      <c r="L1731" t="s">
        <v>6145</v>
      </c>
      <c r="M1731" t="s">
        <v>6144</v>
      </c>
      <c r="N1731" t="s">
        <v>6146</v>
      </c>
      <c r="O1731" t="s">
        <v>6147</v>
      </c>
    </row>
    <row r="1732" spans="1:15" x14ac:dyDescent="0.25">
      <c r="A1732" t="s">
        <v>6148</v>
      </c>
      <c r="B1732" s="1">
        <v>20</v>
      </c>
      <c r="C1732" s="1">
        <v>10</v>
      </c>
      <c r="D1732" s="1" t="s">
        <v>10693</v>
      </c>
      <c r="E1732" s="1">
        <v>2</v>
      </c>
      <c r="F1732" s="1">
        <v>0</v>
      </c>
      <c r="G1732" t="s">
        <v>16</v>
      </c>
      <c r="H1732" t="s">
        <v>17</v>
      </c>
      <c r="I1732">
        <v>2010082</v>
      </c>
      <c r="K1732">
        <v>450670060</v>
      </c>
      <c r="L1732" t="s">
        <v>6149</v>
      </c>
      <c r="M1732" t="s">
        <v>6148</v>
      </c>
      <c r="N1732" t="s">
        <v>6150</v>
      </c>
      <c r="O1732" t="s">
        <v>6151</v>
      </c>
    </row>
    <row r="1733" spans="1:15" x14ac:dyDescent="0.25">
      <c r="A1733" t="s">
        <v>6152</v>
      </c>
      <c r="B1733" s="1">
        <v>30</v>
      </c>
      <c r="C1733" s="1" t="s">
        <v>10693</v>
      </c>
      <c r="D1733" s="1" t="s">
        <v>10697</v>
      </c>
      <c r="E1733" s="1">
        <v>2</v>
      </c>
      <c r="F1733" s="1">
        <v>0</v>
      </c>
      <c r="G1733" t="s">
        <v>16</v>
      </c>
      <c r="H1733" t="s">
        <v>17</v>
      </c>
      <c r="I1733">
        <v>3008052</v>
      </c>
      <c r="K1733">
        <v>543924</v>
      </c>
      <c r="L1733" t="s">
        <v>6153</v>
      </c>
      <c r="M1733" t="s">
        <v>6152</v>
      </c>
      <c r="N1733" t="s">
        <v>6154</v>
      </c>
      <c r="O1733" t="s">
        <v>6155</v>
      </c>
    </row>
    <row r="1734" spans="1:15" x14ac:dyDescent="0.25">
      <c r="A1734" t="s">
        <v>6156</v>
      </c>
      <c r="B1734" s="1" t="s">
        <v>10690</v>
      </c>
      <c r="C1734" s="1" t="s">
        <v>10696</v>
      </c>
      <c r="D1734" s="1" t="s">
        <v>10697</v>
      </c>
      <c r="E1734" s="1">
        <v>2</v>
      </c>
      <c r="F1734" s="1">
        <v>0</v>
      </c>
      <c r="G1734" t="s">
        <v>16</v>
      </c>
      <c r="H1734" t="s">
        <v>17</v>
      </c>
      <c r="I1734">
        <v>203052</v>
      </c>
      <c r="K1734">
        <v>390647370</v>
      </c>
      <c r="L1734" t="s">
        <v>6157</v>
      </c>
      <c r="M1734" t="s">
        <v>6156</v>
      </c>
      <c r="N1734" t="s">
        <v>6158</v>
      </c>
      <c r="O1734" t="s">
        <v>6159</v>
      </c>
    </row>
    <row r="1735" spans="1:15" x14ac:dyDescent="0.25">
      <c r="A1735" t="s">
        <v>6160</v>
      </c>
      <c r="B1735" s="1">
        <v>10</v>
      </c>
      <c r="C1735" s="1">
        <v>11</v>
      </c>
      <c r="D1735" s="1" t="s">
        <v>10690</v>
      </c>
      <c r="E1735" s="1">
        <v>2</v>
      </c>
      <c r="F1735" s="1">
        <v>0</v>
      </c>
      <c r="G1735" t="s">
        <v>16</v>
      </c>
      <c r="H1735" t="s">
        <v>17</v>
      </c>
      <c r="I1735">
        <v>1011022</v>
      </c>
      <c r="K1735">
        <v>730934393</v>
      </c>
      <c r="L1735" t="s">
        <v>6161</v>
      </c>
      <c r="M1735" t="s">
        <v>6160</v>
      </c>
      <c r="N1735" t="s">
        <v>6162</v>
      </c>
      <c r="O1735" t="s">
        <v>6163</v>
      </c>
    </row>
    <row r="1736" spans="1:15" x14ac:dyDescent="0.25">
      <c r="A1736" t="s">
        <v>6164</v>
      </c>
      <c r="B1736" s="1">
        <v>30</v>
      </c>
      <c r="C1736" s="1" t="s">
        <v>10691</v>
      </c>
      <c r="D1736" s="1" t="s">
        <v>10691</v>
      </c>
      <c r="E1736" s="1">
        <v>2</v>
      </c>
      <c r="F1736" s="1">
        <v>0</v>
      </c>
      <c r="G1736" t="s">
        <v>16</v>
      </c>
      <c r="H1736" t="s">
        <v>17</v>
      </c>
      <c r="I1736">
        <v>3004042</v>
      </c>
      <c r="K1736">
        <v>411050592</v>
      </c>
      <c r="L1736" t="s">
        <v>6165</v>
      </c>
      <c r="M1736" t="s">
        <v>6164</v>
      </c>
      <c r="N1736" t="s">
        <v>6166</v>
      </c>
      <c r="O1736" t="s">
        <v>6167</v>
      </c>
    </row>
    <row r="1737" spans="1:15" x14ac:dyDescent="0.25">
      <c r="A1737" t="s">
        <v>6168</v>
      </c>
      <c r="B1737" s="1">
        <v>14</v>
      </c>
      <c r="C1737" s="1">
        <v>18</v>
      </c>
      <c r="D1737" s="1" t="s">
        <v>10691</v>
      </c>
      <c r="E1737" s="1">
        <v>3</v>
      </c>
      <c r="F1737" s="1">
        <v>0</v>
      </c>
      <c r="G1737" t="s">
        <v>16</v>
      </c>
      <c r="H1737" t="s">
        <v>50</v>
      </c>
      <c r="I1737">
        <v>1418043</v>
      </c>
      <c r="K1737">
        <v>15891289</v>
      </c>
      <c r="L1737" t="s">
        <v>6169</v>
      </c>
      <c r="M1737" t="s">
        <v>6168</v>
      </c>
      <c r="N1737" t="str">
        <f>"05-500"</f>
        <v>05-500</v>
      </c>
      <c r="O1737" t="s">
        <v>3097</v>
      </c>
    </row>
    <row r="1738" spans="1:15" x14ac:dyDescent="0.25">
      <c r="A1738" t="s">
        <v>6170</v>
      </c>
      <c r="B1738" s="1">
        <v>14</v>
      </c>
      <c r="C1738" s="1">
        <v>18</v>
      </c>
      <c r="D1738" s="1" t="s">
        <v>10694</v>
      </c>
      <c r="E1738" s="1">
        <v>0</v>
      </c>
      <c r="F1738" s="1">
        <v>1</v>
      </c>
      <c r="G1738" t="s">
        <v>32</v>
      </c>
      <c r="I1738">
        <v>1418000</v>
      </c>
      <c r="K1738">
        <v>13270979</v>
      </c>
      <c r="L1738" t="s">
        <v>6171</v>
      </c>
      <c r="M1738" t="s">
        <v>6172</v>
      </c>
      <c r="N1738" t="str">
        <f>"05-500"</f>
        <v>05-500</v>
      </c>
      <c r="O1738" t="s">
        <v>6173</v>
      </c>
    </row>
    <row r="1739" spans="1:15" x14ac:dyDescent="0.25">
      <c r="A1739" t="s">
        <v>6174</v>
      </c>
      <c r="B1739" s="1" t="s">
        <v>10692</v>
      </c>
      <c r="C1739" s="1">
        <v>17</v>
      </c>
      <c r="D1739" s="1" t="s">
        <v>10696</v>
      </c>
      <c r="E1739" s="1">
        <v>3</v>
      </c>
      <c r="F1739" s="1">
        <v>0</v>
      </c>
      <c r="G1739" t="s">
        <v>16</v>
      </c>
      <c r="H1739" t="s">
        <v>50</v>
      </c>
      <c r="I1739">
        <v>617033</v>
      </c>
      <c r="K1739">
        <v>431019945</v>
      </c>
      <c r="L1739" t="s">
        <v>6175</v>
      </c>
      <c r="M1739" t="s">
        <v>6174</v>
      </c>
      <c r="N1739" t="s">
        <v>6176</v>
      </c>
      <c r="O1739" t="s">
        <v>6177</v>
      </c>
    </row>
    <row r="1740" spans="1:15" x14ac:dyDescent="0.25">
      <c r="A1740" t="s">
        <v>6174</v>
      </c>
      <c r="B1740" s="1">
        <v>30</v>
      </c>
      <c r="C1740" s="1" t="s">
        <v>10691</v>
      </c>
      <c r="D1740" s="1" t="s">
        <v>10697</v>
      </c>
      <c r="E1740" s="1">
        <v>2</v>
      </c>
      <c r="F1740" s="1">
        <v>0</v>
      </c>
      <c r="G1740" t="s">
        <v>16</v>
      </c>
      <c r="H1740" t="s">
        <v>17</v>
      </c>
      <c r="I1740">
        <v>3004052</v>
      </c>
      <c r="K1740">
        <v>411050563</v>
      </c>
      <c r="L1740" t="s">
        <v>6178</v>
      </c>
      <c r="M1740" t="s">
        <v>6174</v>
      </c>
      <c r="N1740" t="s">
        <v>5014</v>
      </c>
      <c r="O1740" t="s">
        <v>6179</v>
      </c>
    </row>
    <row r="1741" spans="1:15" x14ac:dyDescent="0.25">
      <c r="A1741" t="s">
        <v>6180</v>
      </c>
      <c r="B1741" s="1">
        <v>14</v>
      </c>
      <c r="C1741" s="1">
        <v>21</v>
      </c>
      <c r="D1741" s="1" t="s">
        <v>10695</v>
      </c>
      <c r="E1741" s="1">
        <v>1</v>
      </c>
      <c r="F1741" s="1">
        <v>0</v>
      </c>
      <c r="G1741" t="s">
        <v>16</v>
      </c>
      <c r="H1741" t="s">
        <v>46</v>
      </c>
      <c r="I1741">
        <v>1421011</v>
      </c>
      <c r="K1741">
        <v>13269350</v>
      </c>
      <c r="L1741" t="s">
        <v>6181</v>
      </c>
      <c r="M1741" t="s">
        <v>6180</v>
      </c>
      <c r="N1741" t="str">
        <f>"05-820"</f>
        <v>05-820</v>
      </c>
      <c r="O1741" t="s">
        <v>6182</v>
      </c>
    </row>
    <row r="1742" spans="1:15" x14ac:dyDescent="0.25">
      <c r="A1742" t="s">
        <v>6183</v>
      </c>
      <c r="B1742" s="1">
        <v>10</v>
      </c>
      <c r="C1742" s="1" t="s">
        <v>10691</v>
      </c>
      <c r="D1742" s="1" t="s">
        <v>10692</v>
      </c>
      <c r="E1742" s="1">
        <v>3</v>
      </c>
      <c r="F1742" s="1">
        <v>0</v>
      </c>
      <c r="G1742" t="s">
        <v>16</v>
      </c>
      <c r="H1742" t="s">
        <v>50</v>
      </c>
      <c r="I1742">
        <v>1004063</v>
      </c>
      <c r="K1742">
        <v>611015856</v>
      </c>
      <c r="L1742" t="s">
        <v>6184</v>
      </c>
      <c r="M1742" t="s">
        <v>6183</v>
      </c>
      <c r="N1742" t="s">
        <v>6185</v>
      </c>
      <c r="O1742" t="s">
        <v>6186</v>
      </c>
    </row>
    <row r="1743" spans="1:15" x14ac:dyDescent="0.25">
      <c r="A1743" t="s">
        <v>6187</v>
      </c>
      <c r="B1743" s="1">
        <v>20</v>
      </c>
      <c r="C1743" s="1" t="s">
        <v>10698</v>
      </c>
      <c r="D1743" s="1" t="s">
        <v>10697</v>
      </c>
      <c r="E1743" s="1">
        <v>2</v>
      </c>
      <c r="F1743" s="1">
        <v>0</v>
      </c>
      <c r="G1743" t="s">
        <v>16</v>
      </c>
      <c r="H1743" t="s">
        <v>17</v>
      </c>
      <c r="I1743">
        <v>2007052</v>
      </c>
      <c r="K1743">
        <v>542296</v>
      </c>
      <c r="L1743" t="s">
        <v>6188</v>
      </c>
      <c r="M1743" t="s">
        <v>6187</v>
      </c>
      <c r="N1743" t="s">
        <v>6189</v>
      </c>
      <c r="O1743" t="s">
        <v>6190</v>
      </c>
    </row>
    <row r="1744" spans="1:15" x14ac:dyDescent="0.25">
      <c r="A1744" t="s">
        <v>6191</v>
      </c>
      <c r="B1744" s="1" t="s">
        <v>10690</v>
      </c>
      <c r="C1744" s="1" t="s">
        <v>10692</v>
      </c>
      <c r="D1744" s="1" t="s">
        <v>10696</v>
      </c>
      <c r="E1744" s="1">
        <v>1</v>
      </c>
      <c r="F1744" s="1">
        <v>0</v>
      </c>
      <c r="G1744" t="s">
        <v>16</v>
      </c>
      <c r="H1744" t="s">
        <v>46</v>
      </c>
      <c r="I1744">
        <v>206031</v>
      </c>
      <c r="K1744">
        <v>230821612</v>
      </c>
      <c r="L1744" t="s">
        <v>6192</v>
      </c>
      <c r="M1744" t="s">
        <v>6191</v>
      </c>
      <c r="N1744" t="s">
        <v>6193</v>
      </c>
      <c r="O1744" t="s">
        <v>6194</v>
      </c>
    </row>
    <row r="1745" spans="1:15" x14ac:dyDescent="0.25">
      <c r="A1745" t="s">
        <v>6195</v>
      </c>
      <c r="B1745" s="1">
        <v>28</v>
      </c>
      <c r="C1745" s="1">
        <v>10</v>
      </c>
      <c r="D1745" s="1" t="s">
        <v>10691</v>
      </c>
      <c r="E1745" s="1">
        <v>2</v>
      </c>
      <c r="F1745" s="1">
        <v>0</v>
      </c>
      <c r="G1745" t="s">
        <v>16</v>
      </c>
      <c r="H1745" t="s">
        <v>17</v>
      </c>
      <c r="I1745">
        <v>2810042</v>
      </c>
      <c r="K1745">
        <v>510742758</v>
      </c>
      <c r="L1745" t="s">
        <v>6196</v>
      </c>
      <c r="M1745" t="s">
        <v>6195</v>
      </c>
      <c r="N1745" t="str">
        <f>"11-710"</f>
        <v>11-710</v>
      </c>
      <c r="O1745" t="s">
        <v>6197</v>
      </c>
    </row>
    <row r="1746" spans="1:15" x14ac:dyDescent="0.25">
      <c r="A1746" t="s">
        <v>6198</v>
      </c>
      <c r="B1746" s="1">
        <v>24</v>
      </c>
      <c r="C1746" s="1">
        <v>71</v>
      </c>
      <c r="D1746" s="1" t="s">
        <v>10694</v>
      </c>
      <c r="E1746" s="1">
        <v>0</v>
      </c>
      <c r="F1746" s="1">
        <v>2</v>
      </c>
      <c r="G1746" t="s">
        <v>264</v>
      </c>
      <c r="I1746">
        <v>2471000</v>
      </c>
      <c r="K1746">
        <v>276255418</v>
      </c>
      <c r="L1746" t="s">
        <v>6199</v>
      </c>
      <c r="M1746" t="s">
        <v>6200</v>
      </c>
      <c r="N1746" t="s">
        <v>6201</v>
      </c>
      <c r="O1746" t="s">
        <v>6202</v>
      </c>
    </row>
    <row r="1747" spans="1:15" x14ac:dyDescent="0.25">
      <c r="A1747" t="s">
        <v>6203</v>
      </c>
      <c r="B1747" s="1">
        <v>26</v>
      </c>
      <c r="C1747" s="1" t="s">
        <v>10691</v>
      </c>
      <c r="D1747" s="1">
        <v>14</v>
      </c>
      <c r="E1747" s="1">
        <v>2</v>
      </c>
      <c r="F1747" s="1">
        <v>0</v>
      </c>
      <c r="G1747" t="s">
        <v>16</v>
      </c>
      <c r="H1747" t="s">
        <v>17</v>
      </c>
      <c r="I1747">
        <v>2604142</v>
      </c>
      <c r="K1747">
        <v>551740</v>
      </c>
      <c r="L1747" t="s">
        <v>6204</v>
      </c>
      <c r="M1747" t="s">
        <v>6203</v>
      </c>
      <c r="N1747" t="s">
        <v>6205</v>
      </c>
      <c r="O1747" t="s">
        <v>6206</v>
      </c>
    </row>
    <row r="1748" spans="1:15" x14ac:dyDescent="0.25">
      <c r="A1748" t="s">
        <v>6207</v>
      </c>
      <c r="B1748" s="1" t="s">
        <v>10690</v>
      </c>
      <c r="C1748" s="1">
        <v>26</v>
      </c>
      <c r="D1748" s="1" t="s">
        <v>10696</v>
      </c>
      <c r="E1748" s="1">
        <v>2</v>
      </c>
      <c r="F1748" s="1">
        <v>0</v>
      </c>
      <c r="G1748" t="s">
        <v>16</v>
      </c>
      <c r="H1748" t="s">
        <v>17</v>
      </c>
      <c r="I1748">
        <v>226032</v>
      </c>
      <c r="K1748">
        <v>390647660</v>
      </c>
      <c r="M1748" t="s">
        <v>6207</v>
      </c>
      <c r="N1748" t="s">
        <v>6208</v>
      </c>
      <c r="O1748" t="s">
        <v>6209</v>
      </c>
    </row>
    <row r="1749" spans="1:15" x14ac:dyDescent="0.25">
      <c r="A1749" t="s">
        <v>6210</v>
      </c>
      <c r="B1749" s="1">
        <v>28</v>
      </c>
      <c r="C1749" s="1" t="s">
        <v>10690</v>
      </c>
      <c r="D1749" s="1" t="s">
        <v>10697</v>
      </c>
      <c r="E1749" s="1">
        <v>3</v>
      </c>
      <c r="F1749" s="1">
        <v>0</v>
      </c>
      <c r="G1749" t="s">
        <v>16</v>
      </c>
      <c r="H1749" t="s">
        <v>50</v>
      </c>
      <c r="I1749">
        <v>2802053</v>
      </c>
      <c r="K1749">
        <v>170748005</v>
      </c>
      <c r="L1749" t="s">
        <v>6211</v>
      </c>
      <c r="M1749" t="s">
        <v>6212</v>
      </c>
      <c r="N1749" t="s">
        <v>6213</v>
      </c>
      <c r="O1749" t="s">
        <v>6214</v>
      </c>
    </row>
    <row r="1750" spans="1:15" x14ac:dyDescent="0.25">
      <c r="A1750" t="s">
        <v>6215</v>
      </c>
      <c r="B1750" s="1" t="s">
        <v>10690</v>
      </c>
      <c r="C1750" s="1">
        <v>25</v>
      </c>
      <c r="D1750" s="1" t="s">
        <v>10691</v>
      </c>
      <c r="E1750" s="1">
        <v>3</v>
      </c>
      <c r="F1750" s="1">
        <v>0</v>
      </c>
      <c r="G1750" t="s">
        <v>16</v>
      </c>
      <c r="H1750" t="s">
        <v>50</v>
      </c>
      <c r="I1750">
        <v>225043</v>
      </c>
      <c r="K1750">
        <v>230821470</v>
      </c>
      <c r="L1750" t="s">
        <v>6216</v>
      </c>
      <c r="M1750" t="s">
        <v>6215</v>
      </c>
      <c r="N1750" t="s">
        <v>6217</v>
      </c>
      <c r="O1750" t="s">
        <v>6218</v>
      </c>
    </row>
    <row r="1751" spans="1:15" x14ac:dyDescent="0.25">
      <c r="A1751" t="s">
        <v>6219</v>
      </c>
      <c r="B1751" s="1">
        <v>26</v>
      </c>
      <c r="C1751" s="1" t="s">
        <v>10691</v>
      </c>
      <c r="D1751" s="1">
        <v>15</v>
      </c>
      <c r="E1751" s="1">
        <v>3</v>
      </c>
      <c r="F1751" s="1">
        <v>0</v>
      </c>
      <c r="G1751" t="s">
        <v>16</v>
      </c>
      <c r="H1751" t="s">
        <v>50</v>
      </c>
      <c r="I1751">
        <v>2604153</v>
      </c>
      <c r="K1751">
        <v>291010607</v>
      </c>
      <c r="L1751" t="s">
        <v>6220</v>
      </c>
      <c r="M1751" t="s">
        <v>6219</v>
      </c>
      <c r="N1751" t="s">
        <v>6221</v>
      </c>
      <c r="O1751" t="s">
        <v>6222</v>
      </c>
    </row>
    <row r="1752" spans="1:15" x14ac:dyDescent="0.25">
      <c r="A1752" t="s">
        <v>6223</v>
      </c>
      <c r="B1752" s="1" t="s">
        <v>10690</v>
      </c>
      <c r="C1752" s="1" t="s">
        <v>10690</v>
      </c>
      <c r="D1752" s="1" t="s">
        <v>10696</v>
      </c>
      <c r="E1752" s="1">
        <v>3</v>
      </c>
      <c r="F1752" s="1">
        <v>0</v>
      </c>
      <c r="G1752" t="s">
        <v>16</v>
      </c>
      <c r="H1752" t="s">
        <v>50</v>
      </c>
      <c r="I1752">
        <v>202033</v>
      </c>
      <c r="K1752">
        <v>890717846</v>
      </c>
      <c r="L1752" t="s">
        <v>6224</v>
      </c>
      <c r="M1752" t="s">
        <v>6225</v>
      </c>
      <c r="N1752" t="s">
        <v>6226</v>
      </c>
      <c r="O1752" t="s">
        <v>434</v>
      </c>
    </row>
    <row r="1753" spans="1:15" x14ac:dyDescent="0.25">
      <c r="A1753" t="s">
        <v>6227</v>
      </c>
      <c r="B1753" s="1">
        <v>24</v>
      </c>
      <c r="C1753" s="1">
        <v>11</v>
      </c>
      <c r="D1753" s="1" t="s">
        <v>10698</v>
      </c>
      <c r="E1753" s="1">
        <v>2</v>
      </c>
      <c r="F1753" s="1">
        <v>0</v>
      </c>
      <c r="G1753" t="s">
        <v>16</v>
      </c>
      <c r="H1753" t="s">
        <v>17</v>
      </c>
      <c r="I1753">
        <v>2411072</v>
      </c>
      <c r="K1753">
        <v>276258492</v>
      </c>
      <c r="L1753" t="s">
        <v>6228</v>
      </c>
      <c r="M1753" t="s">
        <v>6229</v>
      </c>
      <c r="N1753" t="s">
        <v>6230</v>
      </c>
      <c r="O1753" t="s">
        <v>1173</v>
      </c>
    </row>
    <row r="1754" spans="1:15" x14ac:dyDescent="0.25">
      <c r="A1754" t="s">
        <v>6231</v>
      </c>
      <c r="B1754" s="1">
        <v>14</v>
      </c>
      <c r="C1754" s="1" t="s">
        <v>10696</v>
      </c>
      <c r="D1754" s="1">
        <v>10</v>
      </c>
      <c r="E1754" s="1">
        <v>3</v>
      </c>
      <c r="F1754" s="1">
        <v>0</v>
      </c>
      <c r="G1754" t="s">
        <v>16</v>
      </c>
      <c r="H1754" t="s">
        <v>50</v>
      </c>
      <c r="I1754">
        <v>1403103</v>
      </c>
      <c r="K1754">
        <v>711582345</v>
      </c>
      <c r="L1754" t="s">
        <v>6232</v>
      </c>
      <c r="M1754" t="s">
        <v>6231</v>
      </c>
      <c r="N1754" t="str">
        <f>"08-440"</f>
        <v>08-440</v>
      </c>
      <c r="O1754" t="s">
        <v>6233</v>
      </c>
    </row>
    <row r="1755" spans="1:15" x14ac:dyDescent="0.25">
      <c r="A1755" t="s">
        <v>6234</v>
      </c>
      <c r="B1755" s="1">
        <v>24</v>
      </c>
      <c r="C1755" s="1" t="s">
        <v>10697</v>
      </c>
      <c r="D1755" s="1" t="s">
        <v>10691</v>
      </c>
      <c r="E1755" s="1">
        <v>2</v>
      </c>
      <c r="F1755" s="1">
        <v>0</v>
      </c>
      <c r="G1755" t="s">
        <v>16</v>
      </c>
      <c r="H1755" t="s">
        <v>17</v>
      </c>
      <c r="I1755">
        <v>2405042</v>
      </c>
      <c r="K1755">
        <v>276257831</v>
      </c>
      <c r="L1755" t="s">
        <v>6235</v>
      </c>
      <c r="M1755" t="s">
        <v>6234</v>
      </c>
      <c r="N1755" t="s">
        <v>6236</v>
      </c>
      <c r="O1755" t="s">
        <v>6237</v>
      </c>
    </row>
    <row r="1756" spans="1:15" x14ac:dyDescent="0.25">
      <c r="A1756" t="s">
        <v>6238</v>
      </c>
      <c r="B1756" s="1">
        <v>24</v>
      </c>
      <c r="C1756" s="1">
        <v>16</v>
      </c>
      <c r="D1756" s="1" t="s">
        <v>10698</v>
      </c>
      <c r="E1756" s="1">
        <v>3</v>
      </c>
      <c r="F1756" s="1">
        <v>0</v>
      </c>
      <c r="G1756" t="s">
        <v>16</v>
      </c>
      <c r="H1756" t="s">
        <v>50</v>
      </c>
      <c r="I1756">
        <v>2416073</v>
      </c>
      <c r="K1756">
        <v>276258836</v>
      </c>
      <c r="L1756" t="s">
        <v>6239</v>
      </c>
      <c r="M1756" t="s">
        <v>6238</v>
      </c>
      <c r="N1756" t="s">
        <v>6240</v>
      </c>
      <c r="O1756" t="s">
        <v>6241</v>
      </c>
    </row>
    <row r="1757" spans="1:15" x14ac:dyDescent="0.25">
      <c r="A1757" t="s">
        <v>6242</v>
      </c>
      <c r="B1757" s="1">
        <v>30</v>
      </c>
      <c r="C1757" s="1">
        <v>19</v>
      </c>
      <c r="D1757" s="1" t="s">
        <v>10694</v>
      </c>
      <c r="E1757" s="1">
        <v>0</v>
      </c>
      <c r="F1757" s="1">
        <v>1</v>
      </c>
      <c r="G1757" t="s">
        <v>32</v>
      </c>
      <c r="I1757">
        <v>3019000</v>
      </c>
      <c r="K1757">
        <v>570799480</v>
      </c>
      <c r="L1757" t="s">
        <v>6243</v>
      </c>
      <c r="M1757" t="s">
        <v>6244</v>
      </c>
      <c r="N1757" t="s">
        <v>6245</v>
      </c>
      <c r="O1757" t="s">
        <v>6246</v>
      </c>
    </row>
    <row r="1758" spans="1:15" x14ac:dyDescent="0.25">
      <c r="A1758" t="s">
        <v>6247</v>
      </c>
      <c r="B1758" s="1">
        <v>18</v>
      </c>
      <c r="C1758" s="1" t="s">
        <v>10696</v>
      </c>
      <c r="D1758" s="1" t="s">
        <v>10692</v>
      </c>
      <c r="E1758" s="1">
        <v>3</v>
      </c>
      <c r="F1758" s="1">
        <v>0</v>
      </c>
      <c r="G1758" t="s">
        <v>16</v>
      </c>
      <c r="H1758" t="s">
        <v>50</v>
      </c>
      <c r="I1758">
        <v>1803063</v>
      </c>
      <c r="K1758">
        <v>851661197</v>
      </c>
      <c r="L1758" t="s">
        <v>6248</v>
      </c>
      <c r="M1758" t="s">
        <v>6247</v>
      </c>
      <c r="N1758" t="s">
        <v>6249</v>
      </c>
      <c r="O1758" t="s">
        <v>1699</v>
      </c>
    </row>
    <row r="1759" spans="1:15" x14ac:dyDescent="0.25">
      <c r="A1759" t="s">
        <v>6244</v>
      </c>
      <c r="B1759" s="1">
        <v>30</v>
      </c>
      <c r="C1759" s="1">
        <v>19</v>
      </c>
      <c r="D1759" s="1" t="s">
        <v>10695</v>
      </c>
      <c r="E1759" s="1">
        <v>1</v>
      </c>
      <c r="F1759" s="1">
        <v>0</v>
      </c>
      <c r="G1759" t="s">
        <v>16</v>
      </c>
      <c r="H1759" t="s">
        <v>46</v>
      </c>
      <c r="I1759">
        <v>3019011</v>
      </c>
      <c r="K1759">
        <v>570791164</v>
      </c>
      <c r="L1759" t="s">
        <v>6250</v>
      </c>
      <c r="M1759" t="s">
        <v>6244</v>
      </c>
      <c r="N1759" t="s">
        <v>6245</v>
      </c>
      <c r="O1759" t="s">
        <v>6251</v>
      </c>
    </row>
    <row r="1760" spans="1:15" x14ac:dyDescent="0.25">
      <c r="A1760" t="s">
        <v>6252</v>
      </c>
      <c r="B1760" s="1" t="s">
        <v>10690</v>
      </c>
      <c r="C1760" s="1" t="s">
        <v>10690</v>
      </c>
      <c r="D1760" s="1" t="s">
        <v>10691</v>
      </c>
      <c r="E1760" s="1">
        <v>1</v>
      </c>
      <c r="F1760" s="1">
        <v>0</v>
      </c>
      <c r="G1760" t="s">
        <v>16</v>
      </c>
      <c r="H1760" t="s">
        <v>46</v>
      </c>
      <c r="I1760">
        <v>202041</v>
      </c>
      <c r="K1760">
        <v>890717852</v>
      </c>
      <c r="L1760" t="s">
        <v>6253</v>
      </c>
      <c r="M1760" t="s">
        <v>6252</v>
      </c>
      <c r="N1760" t="s">
        <v>6254</v>
      </c>
      <c r="O1760" t="s">
        <v>6255</v>
      </c>
    </row>
    <row r="1761" spans="1:15" x14ac:dyDescent="0.25">
      <c r="A1761" t="s">
        <v>6256</v>
      </c>
      <c r="B1761" s="1">
        <v>26</v>
      </c>
      <c r="C1761" s="1" t="s">
        <v>10693</v>
      </c>
      <c r="D1761" s="1" t="s">
        <v>10694</v>
      </c>
      <c r="E1761" s="1">
        <v>0</v>
      </c>
      <c r="F1761" s="1">
        <v>1</v>
      </c>
      <c r="G1761" t="s">
        <v>32</v>
      </c>
      <c r="I1761">
        <v>2608000</v>
      </c>
      <c r="K1761">
        <v>291009432</v>
      </c>
      <c r="L1761" t="s">
        <v>6257</v>
      </c>
      <c r="M1761" t="s">
        <v>6258</v>
      </c>
      <c r="N1761" t="s">
        <v>6259</v>
      </c>
      <c r="O1761" t="s">
        <v>6260</v>
      </c>
    </row>
    <row r="1762" spans="1:15" x14ac:dyDescent="0.25">
      <c r="A1762" t="s">
        <v>6258</v>
      </c>
      <c r="B1762" s="1">
        <v>26</v>
      </c>
      <c r="C1762" s="1" t="s">
        <v>10693</v>
      </c>
      <c r="D1762" s="1" t="s">
        <v>10691</v>
      </c>
      <c r="E1762" s="1">
        <v>3</v>
      </c>
      <c r="F1762" s="1">
        <v>0</v>
      </c>
      <c r="G1762" t="s">
        <v>16</v>
      </c>
      <c r="H1762" t="s">
        <v>50</v>
      </c>
      <c r="I1762">
        <v>2608043</v>
      </c>
      <c r="K1762">
        <v>523761</v>
      </c>
      <c r="L1762" t="s">
        <v>6261</v>
      </c>
      <c r="M1762" t="s">
        <v>6258</v>
      </c>
      <c r="N1762" t="s">
        <v>6259</v>
      </c>
      <c r="O1762" t="s">
        <v>2220</v>
      </c>
    </row>
    <row r="1763" spans="1:15" x14ac:dyDescent="0.25">
      <c r="A1763" t="s">
        <v>6262</v>
      </c>
      <c r="B1763" s="1">
        <v>14</v>
      </c>
      <c r="C1763" s="1">
        <v>25</v>
      </c>
      <c r="D1763" s="1" t="s">
        <v>10695</v>
      </c>
      <c r="E1763" s="1">
        <v>1</v>
      </c>
      <c r="F1763" s="1">
        <v>0</v>
      </c>
      <c r="G1763" t="s">
        <v>16</v>
      </c>
      <c r="H1763" t="s">
        <v>46</v>
      </c>
      <c r="I1763">
        <v>1425011</v>
      </c>
      <c r="K1763">
        <v>670223468</v>
      </c>
      <c r="L1763" t="s">
        <v>6266</v>
      </c>
      <c r="M1763" t="s">
        <v>6262</v>
      </c>
      <c r="N1763" t="s">
        <v>6264</v>
      </c>
      <c r="O1763" t="s">
        <v>6267</v>
      </c>
    </row>
    <row r="1764" spans="1:15" x14ac:dyDescent="0.25">
      <c r="A1764" t="s">
        <v>6262</v>
      </c>
      <c r="B1764" s="1">
        <v>14</v>
      </c>
      <c r="C1764" s="1">
        <v>25</v>
      </c>
      <c r="D1764" s="1" t="s">
        <v>10693</v>
      </c>
      <c r="E1764" s="1">
        <v>2</v>
      </c>
      <c r="F1764" s="1">
        <v>0</v>
      </c>
      <c r="G1764" t="s">
        <v>16</v>
      </c>
      <c r="H1764" t="s">
        <v>17</v>
      </c>
      <c r="I1764">
        <v>1425082</v>
      </c>
      <c r="K1764">
        <v>670224083</v>
      </c>
      <c r="L1764" t="s">
        <v>6263</v>
      </c>
      <c r="M1764" t="s">
        <v>6262</v>
      </c>
      <c r="N1764" t="s">
        <v>6264</v>
      </c>
      <c r="O1764" t="s">
        <v>6265</v>
      </c>
    </row>
    <row r="1765" spans="1:15" x14ac:dyDescent="0.25">
      <c r="A1765" t="s">
        <v>6268</v>
      </c>
      <c r="B1765" s="1">
        <v>10</v>
      </c>
      <c r="C1765" s="1">
        <v>10</v>
      </c>
      <c r="D1765" s="1" t="s">
        <v>10694</v>
      </c>
      <c r="E1765" s="1">
        <v>0</v>
      </c>
      <c r="F1765" s="1">
        <v>1</v>
      </c>
      <c r="G1765" t="s">
        <v>32</v>
      </c>
      <c r="I1765">
        <v>1010000</v>
      </c>
      <c r="K1765">
        <v>590648416</v>
      </c>
      <c r="L1765" t="s">
        <v>6269</v>
      </c>
      <c r="M1765" t="s">
        <v>6270</v>
      </c>
      <c r="N1765" t="s">
        <v>6271</v>
      </c>
      <c r="O1765" t="s">
        <v>6272</v>
      </c>
    </row>
    <row r="1766" spans="1:15" x14ac:dyDescent="0.25">
      <c r="A1766" t="s">
        <v>6273</v>
      </c>
      <c r="B1766" s="1" t="s">
        <v>10691</v>
      </c>
      <c r="C1766" s="1">
        <v>11</v>
      </c>
      <c r="D1766" s="1" t="s">
        <v>10697</v>
      </c>
      <c r="E1766" s="1">
        <v>3</v>
      </c>
      <c r="F1766" s="1">
        <v>0</v>
      </c>
      <c r="G1766" t="s">
        <v>16</v>
      </c>
      <c r="H1766" t="s">
        <v>50</v>
      </c>
      <c r="I1766">
        <v>411053</v>
      </c>
      <c r="K1766">
        <v>910866666</v>
      </c>
      <c r="L1766" t="s">
        <v>6274</v>
      </c>
      <c r="M1766" t="s">
        <v>6273</v>
      </c>
      <c r="N1766" t="s">
        <v>6275</v>
      </c>
      <c r="O1766" t="s">
        <v>6276</v>
      </c>
    </row>
    <row r="1767" spans="1:15" x14ac:dyDescent="0.25">
      <c r="A1767" t="s">
        <v>6277</v>
      </c>
      <c r="B1767" s="1">
        <v>10</v>
      </c>
      <c r="C1767" s="1">
        <v>62</v>
      </c>
      <c r="D1767" s="1" t="s">
        <v>10694</v>
      </c>
      <c r="E1767" s="1">
        <v>0</v>
      </c>
      <c r="F1767" s="1">
        <v>2</v>
      </c>
      <c r="G1767" t="s">
        <v>264</v>
      </c>
      <c r="I1767">
        <v>1062000</v>
      </c>
      <c r="K1767">
        <v>590648468</v>
      </c>
      <c r="L1767" t="s">
        <v>6278</v>
      </c>
      <c r="M1767" t="s">
        <v>6270</v>
      </c>
      <c r="N1767" t="s">
        <v>6271</v>
      </c>
      <c r="O1767" t="s">
        <v>6279</v>
      </c>
    </row>
    <row r="1768" spans="1:15" x14ac:dyDescent="0.25">
      <c r="A1768" t="s">
        <v>6280</v>
      </c>
      <c r="B1768" s="1">
        <v>28</v>
      </c>
      <c r="C1768" s="1">
        <v>16</v>
      </c>
      <c r="D1768" s="1" t="s">
        <v>10694</v>
      </c>
      <c r="E1768" s="1">
        <v>0</v>
      </c>
      <c r="F1768" s="1">
        <v>1</v>
      </c>
      <c r="G1768" t="s">
        <v>32</v>
      </c>
      <c r="I1768">
        <v>2816000</v>
      </c>
      <c r="K1768">
        <v>790673000</v>
      </c>
      <c r="L1768" t="s">
        <v>6281</v>
      </c>
      <c r="M1768" t="s">
        <v>6282</v>
      </c>
      <c r="N1768" t="str">
        <f>"12-200"</f>
        <v>12-200</v>
      </c>
      <c r="O1768" t="s">
        <v>6283</v>
      </c>
    </row>
    <row r="1769" spans="1:15" x14ac:dyDescent="0.25">
      <c r="A1769" t="s">
        <v>6282</v>
      </c>
      <c r="B1769" s="1">
        <v>28</v>
      </c>
      <c r="C1769" s="1">
        <v>16</v>
      </c>
      <c r="D1769" s="1" t="s">
        <v>10696</v>
      </c>
      <c r="E1769" s="1">
        <v>3</v>
      </c>
      <c r="F1769" s="1">
        <v>0</v>
      </c>
      <c r="G1769" t="s">
        <v>16</v>
      </c>
      <c r="H1769" t="s">
        <v>50</v>
      </c>
      <c r="I1769">
        <v>2816033</v>
      </c>
      <c r="K1769">
        <v>790671538</v>
      </c>
      <c r="L1769" t="s">
        <v>6284</v>
      </c>
      <c r="M1769" t="s">
        <v>6282</v>
      </c>
      <c r="N1769" t="str">
        <f>"12-200"</f>
        <v>12-200</v>
      </c>
      <c r="O1769" t="s">
        <v>6285</v>
      </c>
    </row>
    <row r="1770" spans="1:15" x14ac:dyDescent="0.25">
      <c r="A1770" t="s">
        <v>6286</v>
      </c>
      <c r="B1770" s="1" t="s">
        <v>10692</v>
      </c>
      <c r="C1770" s="1" t="s">
        <v>10695</v>
      </c>
      <c r="D1770" s="1">
        <v>11</v>
      </c>
      <c r="E1770" s="1">
        <v>2</v>
      </c>
      <c r="F1770" s="1">
        <v>0</v>
      </c>
      <c r="G1770" t="s">
        <v>16</v>
      </c>
      <c r="H1770" t="s">
        <v>17</v>
      </c>
      <c r="I1770">
        <v>601112</v>
      </c>
      <c r="K1770">
        <v>30237635</v>
      </c>
      <c r="L1770" t="s">
        <v>6287</v>
      </c>
      <c r="M1770" t="s">
        <v>6286</v>
      </c>
      <c r="N1770" t="s">
        <v>6288</v>
      </c>
      <c r="O1770" t="s">
        <v>6289</v>
      </c>
    </row>
    <row r="1771" spans="1:15" x14ac:dyDescent="0.25">
      <c r="A1771" t="s">
        <v>6290</v>
      </c>
      <c r="B1771" s="1">
        <v>12</v>
      </c>
      <c r="C1771" s="1">
        <v>10</v>
      </c>
      <c r="D1771" s="1">
        <v>13</v>
      </c>
      <c r="E1771" s="1">
        <v>3</v>
      </c>
      <c r="F1771" s="1">
        <v>0</v>
      </c>
      <c r="G1771" t="s">
        <v>16</v>
      </c>
      <c r="H1771" t="s">
        <v>50</v>
      </c>
      <c r="I1771">
        <v>1210133</v>
      </c>
      <c r="K1771">
        <v>491893084</v>
      </c>
      <c r="L1771" t="s">
        <v>6291</v>
      </c>
      <c r="M1771" t="s">
        <v>6290</v>
      </c>
      <c r="N1771" t="s">
        <v>6292</v>
      </c>
      <c r="O1771" t="s">
        <v>6293</v>
      </c>
    </row>
    <row r="1772" spans="1:15" x14ac:dyDescent="0.25">
      <c r="A1772" t="s">
        <v>6294</v>
      </c>
      <c r="B1772" s="1">
        <v>14</v>
      </c>
      <c r="C1772" s="1">
        <v>10</v>
      </c>
      <c r="D1772" s="1" t="s">
        <v>10691</v>
      </c>
      <c r="E1772" s="1">
        <v>2</v>
      </c>
      <c r="F1772" s="1">
        <v>0</v>
      </c>
      <c r="G1772" t="s">
        <v>16</v>
      </c>
      <c r="H1772" t="s">
        <v>17</v>
      </c>
      <c r="I1772">
        <v>1410042</v>
      </c>
      <c r="K1772">
        <v>30237641</v>
      </c>
      <c r="L1772" t="s">
        <v>6295</v>
      </c>
      <c r="M1772" t="s">
        <v>6294</v>
      </c>
      <c r="N1772" t="str">
        <f>"08-210"</f>
        <v>08-210</v>
      </c>
      <c r="O1772" t="s">
        <v>6296</v>
      </c>
    </row>
    <row r="1773" spans="1:15" x14ac:dyDescent="0.25">
      <c r="A1773" t="s">
        <v>6297</v>
      </c>
      <c r="B1773" s="1" t="s">
        <v>10690</v>
      </c>
      <c r="C1773" s="1">
        <v>10</v>
      </c>
      <c r="D1773" s="1" t="s">
        <v>10692</v>
      </c>
      <c r="E1773" s="1">
        <v>2</v>
      </c>
      <c r="F1773" s="1">
        <v>0</v>
      </c>
      <c r="G1773" t="s">
        <v>16</v>
      </c>
      <c r="H1773" t="s">
        <v>17</v>
      </c>
      <c r="I1773">
        <v>210062</v>
      </c>
      <c r="K1773">
        <v>230821530</v>
      </c>
      <c r="L1773" t="s">
        <v>6298</v>
      </c>
      <c r="M1773" t="s">
        <v>6297</v>
      </c>
      <c r="N1773" t="s">
        <v>6299</v>
      </c>
      <c r="O1773" t="s">
        <v>6300</v>
      </c>
    </row>
    <row r="1774" spans="1:15" x14ac:dyDescent="0.25">
      <c r="A1774" t="s">
        <v>6301</v>
      </c>
      <c r="B1774" s="1">
        <v>30</v>
      </c>
      <c r="C1774" s="1">
        <v>20</v>
      </c>
      <c r="D1774" s="1" t="s">
        <v>10692</v>
      </c>
      <c r="E1774" s="1">
        <v>3</v>
      </c>
      <c r="F1774" s="1">
        <v>0</v>
      </c>
      <c r="G1774" t="s">
        <v>16</v>
      </c>
      <c r="H1774" t="s">
        <v>50</v>
      </c>
      <c r="I1774">
        <v>3020063</v>
      </c>
      <c r="K1774">
        <v>250855297</v>
      </c>
      <c r="L1774" t="s">
        <v>6302</v>
      </c>
      <c r="M1774" t="s">
        <v>6301</v>
      </c>
      <c r="N1774" t="s">
        <v>6303</v>
      </c>
      <c r="O1774" t="s">
        <v>333</v>
      </c>
    </row>
    <row r="1775" spans="1:15" x14ac:dyDescent="0.25">
      <c r="A1775" t="s">
        <v>6304</v>
      </c>
      <c r="B1775" s="1">
        <v>30</v>
      </c>
      <c r="C1775" s="1">
        <v>20</v>
      </c>
      <c r="D1775" s="1" t="s">
        <v>10694</v>
      </c>
      <c r="E1775" s="1">
        <v>0</v>
      </c>
      <c r="F1775" s="1">
        <v>1</v>
      </c>
      <c r="G1775" t="s">
        <v>32</v>
      </c>
      <c r="I1775">
        <v>3020000</v>
      </c>
      <c r="K1775">
        <v>250854808</v>
      </c>
      <c r="L1775" t="s">
        <v>6305</v>
      </c>
      <c r="M1775" t="s">
        <v>6301</v>
      </c>
      <c r="N1775" t="s">
        <v>6303</v>
      </c>
      <c r="O1775" t="s">
        <v>6306</v>
      </c>
    </row>
    <row r="1776" spans="1:15" x14ac:dyDescent="0.25">
      <c r="A1776" t="s">
        <v>6307</v>
      </c>
      <c r="B1776" s="1">
        <v>12</v>
      </c>
      <c r="C1776" s="1">
        <v>16</v>
      </c>
      <c r="D1776" s="1" t="s">
        <v>10691</v>
      </c>
      <c r="E1776" s="1">
        <v>2</v>
      </c>
      <c r="F1776" s="1">
        <v>0</v>
      </c>
      <c r="G1776" t="s">
        <v>16</v>
      </c>
      <c r="H1776" t="s">
        <v>17</v>
      </c>
      <c r="I1776">
        <v>1216042</v>
      </c>
      <c r="K1776">
        <v>851660921</v>
      </c>
      <c r="L1776" t="s">
        <v>6308</v>
      </c>
      <c r="M1776" t="s">
        <v>6307</v>
      </c>
      <c r="N1776" t="s">
        <v>6309</v>
      </c>
      <c r="O1776" t="s">
        <v>6310</v>
      </c>
    </row>
    <row r="1777" spans="1:15" x14ac:dyDescent="0.25">
      <c r="A1777" t="s">
        <v>6311</v>
      </c>
      <c r="B1777" s="1">
        <v>20</v>
      </c>
      <c r="C1777" s="1" t="s">
        <v>10695</v>
      </c>
      <c r="D1777" s="1" t="s">
        <v>10692</v>
      </c>
      <c r="E1777" s="1">
        <v>2</v>
      </c>
      <c r="F1777" s="1">
        <v>0</v>
      </c>
      <c r="G1777" t="s">
        <v>16</v>
      </c>
      <c r="H1777" t="s">
        <v>17</v>
      </c>
      <c r="I1777">
        <v>2001062</v>
      </c>
      <c r="K1777">
        <v>790671001</v>
      </c>
      <c r="L1777" t="s">
        <v>6312</v>
      </c>
      <c r="M1777" t="s">
        <v>6313</v>
      </c>
      <c r="N1777" t="s">
        <v>6314</v>
      </c>
      <c r="O1777" t="s">
        <v>6315</v>
      </c>
    </row>
    <row r="1778" spans="1:15" x14ac:dyDescent="0.25">
      <c r="A1778" t="s">
        <v>6316</v>
      </c>
      <c r="B1778" s="1">
        <v>14</v>
      </c>
      <c r="C1778" s="1">
        <v>62</v>
      </c>
      <c r="D1778" s="1" t="s">
        <v>10694</v>
      </c>
      <c r="E1778" s="1">
        <v>0</v>
      </c>
      <c r="F1778" s="1">
        <v>2</v>
      </c>
      <c r="G1778" t="s">
        <v>264</v>
      </c>
      <c r="I1778">
        <v>1462000</v>
      </c>
      <c r="K1778">
        <v>611016086</v>
      </c>
      <c r="L1778" t="s">
        <v>6317</v>
      </c>
      <c r="M1778" t="s">
        <v>6318</v>
      </c>
      <c r="N1778" t="str">
        <f>"09-400"</f>
        <v>09-400</v>
      </c>
      <c r="O1778" t="s">
        <v>2978</v>
      </c>
    </row>
    <row r="1779" spans="1:15" x14ac:dyDescent="0.25">
      <c r="A1779" t="s">
        <v>6319</v>
      </c>
      <c r="B1779" s="1">
        <v>14</v>
      </c>
      <c r="C1779" s="1">
        <v>19</v>
      </c>
      <c r="D1779" s="1" t="s">
        <v>10694</v>
      </c>
      <c r="E1779" s="1">
        <v>0</v>
      </c>
      <c r="F1779" s="1">
        <v>1</v>
      </c>
      <c r="G1779" t="s">
        <v>32</v>
      </c>
      <c r="I1779">
        <v>1419000</v>
      </c>
      <c r="K1779">
        <v>611016034</v>
      </c>
      <c r="M1779" t="s">
        <v>6318</v>
      </c>
      <c r="N1779" t="str">
        <f>"09-400"</f>
        <v>09-400</v>
      </c>
      <c r="O1779" t="s">
        <v>6320</v>
      </c>
    </row>
    <row r="1780" spans="1:15" x14ac:dyDescent="0.25">
      <c r="A1780" t="s">
        <v>6321</v>
      </c>
      <c r="B1780" s="1">
        <v>14</v>
      </c>
      <c r="C1780" s="1">
        <v>11</v>
      </c>
      <c r="D1780" s="1" t="s">
        <v>10692</v>
      </c>
      <c r="E1780" s="1">
        <v>2</v>
      </c>
      <c r="F1780" s="1">
        <v>0</v>
      </c>
      <c r="G1780" t="s">
        <v>16</v>
      </c>
      <c r="H1780" t="s">
        <v>17</v>
      </c>
      <c r="I1780">
        <v>1411062</v>
      </c>
      <c r="K1780">
        <v>550668338</v>
      </c>
      <c r="L1780" t="s">
        <v>6322</v>
      </c>
      <c r="M1780" t="s">
        <v>6321</v>
      </c>
      <c r="N1780" t="str">
        <f>"06-210"</f>
        <v>06-210</v>
      </c>
      <c r="O1780" t="s">
        <v>6323</v>
      </c>
    </row>
    <row r="1781" spans="1:15" x14ac:dyDescent="0.25">
      <c r="A1781" t="s">
        <v>6324</v>
      </c>
      <c r="B1781" s="1">
        <v>14</v>
      </c>
      <c r="C1781" s="1">
        <v>20</v>
      </c>
      <c r="D1781" s="1" t="s">
        <v>10695</v>
      </c>
      <c r="E1781" s="1">
        <v>1</v>
      </c>
      <c r="F1781" s="1">
        <v>0</v>
      </c>
      <c r="G1781" t="s">
        <v>16</v>
      </c>
      <c r="H1781" t="s">
        <v>46</v>
      </c>
      <c r="I1781">
        <v>1420011</v>
      </c>
      <c r="K1781">
        <v>130377847</v>
      </c>
      <c r="M1781" t="s">
        <v>6324</v>
      </c>
      <c r="N1781" t="str">
        <f>"09-100"</f>
        <v>09-100</v>
      </c>
      <c r="O1781" t="s">
        <v>6325</v>
      </c>
    </row>
    <row r="1782" spans="1:15" x14ac:dyDescent="0.25">
      <c r="A1782" t="s">
        <v>6324</v>
      </c>
      <c r="B1782" s="1">
        <v>14</v>
      </c>
      <c r="C1782" s="1">
        <v>20</v>
      </c>
      <c r="D1782" s="1" t="s">
        <v>10699</v>
      </c>
      <c r="E1782" s="1">
        <v>2</v>
      </c>
      <c r="F1782" s="1">
        <v>0</v>
      </c>
      <c r="G1782" t="s">
        <v>16</v>
      </c>
      <c r="H1782" t="s">
        <v>17</v>
      </c>
      <c r="I1782">
        <v>1420092</v>
      </c>
      <c r="K1782">
        <v>130378031</v>
      </c>
      <c r="L1782" t="s">
        <v>6326</v>
      </c>
      <c r="M1782" t="s">
        <v>6324</v>
      </c>
      <c r="N1782" t="str">
        <f>"09-100"</f>
        <v>09-100</v>
      </c>
      <c r="O1782" t="s">
        <v>6327</v>
      </c>
    </row>
    <row r="1783" spans="1:15" x14ac:dyDescent="0.25">
      <c r="A1783" t="s">
        <v>6328</v>
      </c>
      <c r="B1783" s="1">
        <v>14</v>
      </c>
      <c r="C1783" s="1">
        <v>20</v>
      </c>
      <c r="D1783" s="1" t="s">
        <v>10694</v>
      </c>
      <c r="E1783" s="1">
        <v>0</v>
      </c>
      <c r="F1783" s="1">
        <v>1</v>
      </c>
      <c r="G1783" t="s">
        <v>32</v>
      </c>
      <c r="I1783">
        <v>1420000</v>
      </c>
      <c r="K1783">
        <v>130377712</v>
      </c>
      <c r="L1783" t="s">
        <v>6329</v>
      </c>
      <c r="M1783" t="s">
        <v>6324</v>
      </c>
      <c r="N1783" t="str">
        <f>"09-100"</f>
        <v>09-100</v>
      </c>
      <c r="O1783" t="s">
        <v>6330</v>
      </c>
    </row>
    <row r="1784" spans="1:15" x14ac:dyDescent="0.25">
      <c r="A1784" t="s">
        <v>6331</v>
      </c>
      <c r="B1784" s="1">
        <v>28</v>
      </c>
      <c r="C1784" s="1" t="s">
        <v>10690</v>
      </c>
      <c r="D1784" s="1" t="s">
        <v>10692</v>
      </c>
      <c r="E1784" s="1">
        <v>2</v>
      </c>
      <c r="F1784" s="1">
        <v>0</v>
      </c>
      <c r="G1784" t="s">
        <v>16</v>
      </c>
      <c r="H1784" t="s">
        <v>17</v>
      </c>
      <c r="I1784">
        <v>2802062</v>
      </c>
      <c r="K1784">
        <v>546006</v>
      </c>
      <c r="L1784" t="s">
        <v>6332</v>
      </c>
      <c r="M1784" t="s">
        <v>6333</v>
      </c>
      <c r="N1784" t="s">
        <v>6334</v>
      </c>
      <c r="O1784" t="s">
        <v>6335</v>
      </c>
    </row>
    <row r="1785" spans="1:15" x14ac:dyDescent="0.25">
      <c r="A1785" t="s">
        <v>6336</v>
      </c>
      <c r="B1785" s="1">
        <v>28</v>
      </c>
      <c r="C1785" s="1" t="s">
        <v>10696</v>
      </c>
      <c r="D1785" s="1" t="s">
        <v>10697</v>
      </c>
      <c r="E1785" s="1">
        <v>2</v>
      </c>
      <c r="F1785" s="1">
        <v>0</v>
      </c>
      <c r="G1785" t="s">
        <v>16</v>
      </c>
      <c r="H1785" t="s">
        <v>17</v>
      </c>
      <c r="I1785">
        <v>2803052</v>
      </c>
      <c r="K1785">
        <v>130378350</v>
      </c>
      <c r="L1785" t="s">
        <v>6337</v>
      </c>
      <c r="M1785" t="s">
        <v>6336</v>
      </c>
      <c r="N1785" t="s">
        <v>6338</v>
      </c>
      <c r="O1785" t="s">
        <v>6339</v>
      </c>
    </row>
    <row r="1786" spans="1:15" x14ac:dyDescent="0.25">
      <c r="A1786" t="s">
        <v>6340</v>
      </c>
      <c r="B1786" s="1">
        <v>32</v>
      </c>
      <c r="C1786" s="1" t="s">
        <v>10697</v>
      </c>
      <c r="D1786" s="1" t="s">
        <v>10691</v>
      </c>
      <c r="E1786" s="1">
        <v>3</v>
      </c>
      <c r="F1786" s="1">
        <v>0</v>
      </c>
      <c r="G1786" t="s">
        <v>16</v>
      </c>
      <c r="H1786" t="s">
        <v>50</v>
      </c>
      <c r="I1786">
        <v>3205043</v>
      </c>
      <c r="K1786">
        <v>811684479</v>
      </c>
      <c r="L1786" t="s">
        <v>6341</v>
      </c>
      <c r="M1786" t="s">
        <v>6340</v>
      </c>
      <c r="N1786" t="s">
        <v>6342</v>
      </c>
      <c r="O1786" t="s">
        <v>6343</v>
      </c>
    </row>
    <row r="1787" spans="1:15" x14ac:dyDescent="0.25">
      <c r="A1787" t="s">
        <v>6344</v>
      </c>
      <c r="B1787" s="1" t="s">
        <v>10691</v>
      </c>
      <c r="C1787" s="1">
        <v>17</v>
      </c>
      <c r="D1787" s="1" t="s">
        <v>10691</v>
      </c>
      <c r="E1787" s="1">
        <v>2</v>
      </c>
      <c r="F1787" s="1">
        <v>0</v>
      </c>
      <c r="G1787" t="s">
        <v>16</v>
      </c>
      <c r="H1787" t="s">
        <v>17</v>
      </c>
      <c r="I1787">
        <v>417042</v>
      </c>
      <c r="K1787">
        <v>871118810</v>
      </c>
      <c r="L1787" t="s">
        <v>6345</v>
      </c>
      <c r="M1787" t="s">
        <v>6344</v>
      </c>
      <c r="N1787" t="s">
        <v>6346</v>
      </c>
      <c r="O1787" t="s">
        <v>6347</v>
      </c>
    </row>
    <row r="1788" spans="1:15" x14ac:dyDescent="0.25">
      <c r="A1788" t="s">
        <v>6348</v>
      </c>
      <c r="B1788" s="1">
        <v>30</v>
      </c>
      <c r="C1788" s="1">
        <v>24</v>
      </c>
      <c r="D1788" s="1" t="s">
        <v>10692</v>
      </c>
      <c r="E1788" s="1">
        <v>3</v>
      </c>
      <c r="F1788" s="1">
        <v>0</v>
      </c>
      <c r="G1788" t="s">
        <v>16</v>
      </c>
      <c r="H1788" t="s">
        <v>50</v>
      </c>
      <c r="I1788">
        <v>3024063</v>
      </c>
      <c r="K1788">
        <v>631258247</v>
      </c>
      <c r="L1788" t="s">
        <v>6349</v>
      </c>
      <c r="M1788" t="s">
        <v>6348</v>
      </c>
      <c r="N1788" t="s">
        <v>6350</v>
      </c>
      <c r="O1788" t="s">
        <v>6351</v>
      </c>
    </row>
    <row r="1789" spans="1:15" x14ac:dyDescent="0.25">
      <c r="A1789" t="s">
        <v>6348</v>
      </c>
      <c r="B1789" s="1">
        <v>14</v>
      </c>
      <c r="C1789" s="1" t="s">
        <v>10692</v>
      </c>
      <c r="D1789" s="1" t="s">
        <v>10699</v>
      </c>
      <c r="E1789" s="1">
        <v>2</v>
      </c>
      <c r="F1789" s="1">
        <v>0</v>
      </c>
      <c r="G1789" t="s">
        <v>16</v>
      </c>
      <c r="H1789" t="s">
        <v>17</v>
      </c>
      <c r="I1789">
        <v>1406092</v>
      </c>
      <c r="K1789">
        <v>670223876</v>
      </c>
      <c r="L1789" t="s">
        <v>6352</v>
      </c>
      <c r="M1789" t="s">
        <v>6348</v>
      </c>
      <c r="N1789" t="str">
        <f>"05-652"</f>
        <v>05-652</v>
      </c>
      <c r="O1789" t="s">
        <v>6353</v>
      </c>
    </row>
    <row r="1790" spans="1:15" x14ac:dyDescent="0.25">
      <c r="A1790" t="s">
        <v>6354</v>
      </c>
      <c r="B1790" s="1">
        <v>30</v>
      </c>
      <c r="C1790" s="1">
        <v>21</v>
      </c>
      <c r="D1790" s="1">
        <v>12</v>
      </c>
      <c r="E1790" s="1">
        <v>3</v>
      </c>
      <c r="F1790" s="1">
        <v>0</v>
      </c>
      <c r="G1790" t="s">
        <v>16</v>
      </c>
      <c r="H1790" t="s">
        <v>50</v>
      </c>
      <c r="I1790">
        <v>3021123</v>
      </c>
      <c r="K1790">
        <v>631258572</v>
      </c>
      <c r="L1790" t="s">
        <v>6355</v>
      </c>
      <c r="M1790" t="s">
        <v>6354</v>
      </c>
      <c r="N1790" t="s">
        <v>6356</v>
      </c>
      <c r="O1790" t="s">
        <v>6357</v>
      </c>
    </row>
    <row r="1791" spans="1:15" x14ac:dyDescent="0.25">
      <c r="A1791" t="s">
        <v>6358</v>
      </c>
      <c r="B1791" s="1">
        <v>24</v>
      </c>
      <c r="C1791" s="1" t="s">
        <v>10691</v>
      </c>
      <c r="D1791" s="1">
        <v>13</v>
      </c>
      <c r="E1791" s="1">
        <v>2</v>
      </c>
      <c r="F1791" s="1">
        <v>0</v>
      </c>
      <c r="G1791" t="s">
        <v>16</v>
      </c>
      <c r="H1791" t="s">
        <v>17</v>
      </c>
      <c r="I1791">
        <v>2404132</v>
      </c>
      <c r="K1791">
        <v>151398149</v>
      </c>
      <c r="L1791" t="s">
        <v>6359</v>
      </c>
      <c r="M1791" t="s">
        <v>6358</v>
      </c>
      <c r="N1791" t="s">
        <v>6360</v>
      </c>
      <c r="O1791" t="s">
        <v>6361</v>
      </c>
    </row>
    <row r="1792" spans="1:15" x14ac:dyDescent="0.25">
      <c r="A1792" t="s">
        <v>6362</v>
      </c>
      <c r="B1792" s="1">
        <v>10</v>
      </c>
      <c r="C1792" s="1">
        <v>11</v>
      </c>
      <c r="D1792" s="1" t="s">
        <v>10696</v>
      </c>
      <c r="E1792" s="1">
        <v>3</v>
      </c>
      <c r="F1792" s="1">
        <v>0</v>
      </c>
      <c r="G1792" t="s">
        <v>16</v>
      </c>
      <c r="H1792" t="s">
        <v>50</v>
      </c>
      <c r="I1792">
        <v>1011033</v>
      </c>
      <c r="K1792">
        <v>730934387</v>
      </c>
      <c r="L1792" t="s">
        <v>6363</v>
      </c>
      <c r="M1792" t="s">
        <v>6362</v>
      </c>
      <c r="N1792" t="s">
        <v>6364</v>
      </c>
      <c r="O1792" t="s">
        <v>6365</v>
      </c>
    </row>
    <row r="1793" spans="1:15" x14ac:dyDescent="0.25">
      <c r="A1793" t="s">
        <v>6366</v>
      </c>
      <c r="B1793" s="1">
        <v>10</v>
      </c>
      <c r="C1793" s="1">
        <v>11</v>
      </c>
      <c r="D1793" s="1" t="s">
        <v>10694</v>
      </c>
      <c r="E1793" s="1">
        <v>0</v>
      </c>
      <c r="F1793" s="1">
        <v>1</v>
      </c>
      <c r="G1793" t="s">
        <v>32</v>
      </c>
      <c r="I1793">
        <v>1011000</v>
      </c>
      <c r="K1793">
        <v>730934826</v>
      </c>
      <c r="L1793" t="s">
        <v>6367</v>
      </c>
      <c r="M1793" t="s">
        <v>6362</v>
      </c>
      <c r="N1793" t="s">
        <v>6364</v>
      </c>
      <c r="O1793" t="s">
        <v>6368</v>
      </c>
    </row>
    <row r="1794" spans="1:15" x14ac:dyDescent="0.25">
      <c r="A1794" t="s">
        <v>6369</v>
      </c>
      <c r="B1794" s="1" t="s">
        <v>10692</v>
      </c>
      <c r="C1794" s="1">
        <v>13</v>
      </c>
      <c r="D1794" s="1" t="s">
        <v>10697</v>
      </c>
      <c r="E1794" s="1">
        <v>2</v>
      </c>
      <c r="F1794" s="1">
        <v>0</v>
      </c>
      <c r="G1794" t="s">
        <v>16</v>
      </c>
      <c r="H1794" t="s">
        <v>17</v>
      </c>
      <c r="I1794">
        <v>613052</v>
      </c>
      <c r="K1794">
        <v>30237658</v>
      </c>
      <c r="L1794" t="s">
        <v>6370</v>
      </c>
      <c r="M1794" t="s">
        <v>6369</v>
      </c>
      <c r="N1794" t="s">
        <v>6371</v>
      </c>
      <c r="O1794" t="s">
        <v>6372</v>
      </c>
    </row>
    <row r="1795" spans="1:15" x14ac:dyDescent="0.25">
      <c r="A1795" t="s">
        <v>6373</v>
      </c>
      <c r="B1795" s="1">
        <v>12</v>
      </c>
      <c r="C1795" s="1">
        <v>10</v>
      </c>
      <c r="D1795" s="1">
        <v>14</v>
      </c>
      <c r="E1795" s="1">
        <v>2</v>
      </c>
      <c r="F1795" s="1">
        <v>0</v>
      </c>
      <c r="G1795" t="s">
        <v>16</v>
      </c>
      <c r="H1795" t="s">
        <v>17</v>
      </c>
      <c r="I1795">
        <v>1210142</v>
      </c>
      <c r="K1795">
        <v>491892593</v>
      </c>
      <c r="L1795" t="s">
        <v>6374</v>
      </c>
      <c r="M1795" t="s">
        <v>6373</v>
      </c>
      <c r="N1795" t="s">
        <v>6375</v>
      </c>
      <c r="O1795" t="s">
        <v>6376</v>
      </c>
    </row>
    <row r="1796" spans="1:15" x14ac:dyDescent="0.25">
      <c r="A1796" t="s">
        <v>6377</v>
      </c>
      <c r="B1796" s="1" t="s">
        <v>10690</v>
      </c>
      <c r="C1796" s="1" t="s">
        <v>10692</v>
      </c>
      <c r="D1796" s="1" t="s">
        <v>10693</v>
      </c>
      <c r="E1796" s="1">
        <v>2</v>
      </c>
      <c r="F1796" s="1">
        <v>0</v>
      </c>
      <c r="G1796" t="s">
        <v>16</v>
      </c>
      <c r="H1796" t="s">
        <v>17</v>
      </c>
      <c r="I1796">
        <v>206082</v>
      </c>
      <c r="K1796">
        <v>230821718</v>
      </c>
      <c r="L1796" t="s">
        <v>6378</v>
      </c>
      <c r="M1796" t="s">
        <v>6377</v>
      </c>
      <c r="N1796" t="s">
        <v>6379</v>
      </c>
      <c r="O1796" t="s">
        <v>6380</v>
      </c>
    </row>
    <row r="1797" spans="1:15" x14ac:dyDescent="0.25">
      <c r="A1797" t="s">
        <v>6381</v>
      </c>
      <c r="B1797" s="1">
        <v>18</v>
      </c>
      <c r="C1797" s="1" t="s">
        <v>10694</v>
      </c>
      <c r="D1797" s="1" t="s">
        <v>10694</v>
      </c>
      <c r="E1797" s="1">
        <v>0</v>
      </c>
      <c r="F1797" s="1">
        <v>0</v>
      </c>
      <c r="G1797" t="s">
        <v>1575</v>
      </c>
      <c r="I1797">
        <v>1800000</v>
      </c>
      <c r="K1797">
        <v>690581324</v>
      </c>
      <c r="L1797" t="s">
        <v>6382</v>
      </c>
      <c r="M1797" t="s">
        <v>6383</v>
      </c>
      <c r="N1797" t="s">
        <v>6384</v>
      </c>
      <c r="O1797" t="s">
        <v>6385</v>
      </c>
    </row>
    <row r="1798" spans="1:15" x14ac:dyDescent="0.25">
      <c r="A1798" t="s">
        <v>6386</v>
      </c>
      <c r="B1798" s="1">
        <v>14</v>
      </c>
      <c r="C1798" s="1" t="s">
        <v>10697</v>
      </c>
      <c r="D1798" s="1" t="s">
        <v>10690</v>
      </c>
      <c r="E1798" s="1">
        <v>1</v>
      </c>
      <c r="F1798" s="1">
        <v>0</v>
      </c>
      <c r="G1798" t="s">
        <v>16</v>
      </c>
      <c r="H1798" t="s">
        <v>46</v>
      </c>
      <c r="I1798">
        <v>1405021</v>
      </c>
      <c r="K1798">
        <v>13269338</v>
      </c>
      <c r="M1798" t="s">
        <v>6386</v>
      </c>
      <c r="N1798" t="str">
        <f>"05-807"</f>
        <v>05-807</v>
      </c>
      <c r="O1798" t="s">
        <v>6387</v>
      </c>
    </row>
    <row r="1799" spans="1:15" x14ac:dyDescent="0.25">
      <c r="A1799" t="s">
        <v>6388</v>
      </c>
      <c r="B1799" s="1">
        <v>20</v>
      </c>
      <c r="C1799" s="1" t="s">
        <v>10694</v>
      </c>
      <c r="D1799" s="1" t="s">
        <v>10694</v>
      </c>
      <c r="E1799" s="1">
        <v>0</v>
      </c>
      <c r="F1799" s="1">
        <v>0</v>
      </c>
      <c r="G1799" t="s">
        <v>1575</v>
      </c>
      <c r="I1799">
        <v>2000000</v>
      </c>
      <c r="K1799">
        <v>50658404</v>
      </c>
      <c r="L1799" t="s">
        <v>6389</v>
      </c>
      <c r="M1799" t="s">
        <v>325</v>
      </c>
      <c r="N1799" t="s">
        <v>6390</v>
      </c>
      <c r="O1799" t="s">
        <v>6391</v>
      </c>
    </row>
    <row r="1800" spans="1:15" x14ac:dyDescent="0.25">
      <c r="A1800" t="s">
        <v>6392</v>
      </c>
      <c r="B1800" s="1">
        <v>30</v>
      </c>
      <c r="C1800" s="1" t="s">
        <v>10691</v>
      </c>
      <c r="D1800" s="1" t="s">
        <v>10692</v>
      </c>
      <c r="E1800" s="1">
        <v>3</v>
      </c>
      <c r="F1800" s="1">
        <v>0</v>
      </c>
      <c r="G1800" t="s">
        <v>16</v>
      </c>
      <c r="H1800" t="s">
        <v>50</v>
      </c>
      <c r="I1800">
        <v>3004063</v>
      </c>
      <c r="K1800">
        <v>411050528</v>
      </c>
      <c r="L1800" t="s">
        <v>6393</v>
      </c>
      <c r="M1800" t="s">
        <v>6392</v>
      </c>
      <c r="N1800" t="s">
        <v>6394</v>
      </c>
      <c r="O1800" t="s">
        <v>757</v>
      </c>
    </row>
    <row r="1801" spans="1:15" x14ac:dyDescent="0.25">
      <c r="A1801" t="s">
        <v>6395</v>
      </c>
      <c r="B1801" s="1">
        <v>16</v>
      </c>
      <c r="C1801" s="1" t="s">
        <v>10692</v>
      </c>
      <c r="D1801" s="1" t="s">
        <v>10696</v>
      </c>
      <c r="E1801" s="1">
        <v>2</v>
      </c>
      <c r="F1801" s="1">
        <v>0</v>
      </c>
      <c r="G1801" t="s">
        <v>16</v>
      </c>
      <c r="H1801" t="s">
        <v>17</v>
      </c>
      <c r="I1801">
        <v>1606032</v>
      </c>
      <c r="K1801">
        <v>531412740</v>
      </c>
      <c r="L1801" t="s">
        <v>6396</v>
      </c>
      <c r="M1801" t="s">
        <v>6395</v>
      </c>
      <c r="N1801" t="s">
        <v>6397</v>
      </c>
      <c r="O1801" t="s">
        <v>6398</v>
      </c>
    </row>
    <row r="1802" spans="1:15" x14ac:dyDescent="0.25">
      <c r="A1802" t="s">
        <v>6399</v>
      </c>
      <c r="B1802" s="1">
        <v>14</v>
      </c>
      <c r="C1802" s="1">
        <v>24</v>
      </c>
      <c r="D1802" s="1" t="s">
        <v>10696</v>
      </c>
      <c r="E1802" s="1">
        <v>2</v>
      </c>
      <c r="F1802" s="1">
        <v>0</v>
      </c>
      <c r="G1802" t="s">
        <v>16</v>
      </c>
      <c r="H1802" t="s">
        <v>17</v>
      </c>
      <c r="I1802">
        <v>1424032</v>
      </c>
      <c r="K1802">
        <v>130378367</v>
      </c>
      <c r="L1802" t="s">
        <v>6400</v>
      </c>
      <c r="M1802" t="s">
        <v>6399</v>
      </c>
      <c r="N1802" t="str">
        <f>"06-121"</f>
        <v>06-121</v>
      </c>
      <c r="O1802" t="s">
        <v>5670</v>
      </c>
    </row>
    <row r="1803" spans="1:15" x14ac:dyDescent="0.25">
      <c r="A1803" t="s">
        <v>6401</v>
      </c>
      <c r="B1803" s="1" t="s">
        <v>10690</v>
      </c>
      <c r="C1803" s="1" t="s">
        <v>10693</v>
      </c>
      <c r="D1803" s="1" t="s">
        <v>10697</v>
      </c>
      <c r="E1803" s="1">
        <v>1</v>
      </c>
      <c r="F1803" s="1">
        <v>0</v>
      </c>
      <c r="G1803" t="s">
        <v>16</v>
      </c>
      <c r="H1803" t="s">
        <v>46</v>
      </c>
      <c r="I1803">
        <v>208051</v>
      </c>
      <c r="K1803">
        <v>890717941</v>
      </c>
      <c r="L1803" t="s">
        <v>6402</v>
      </c>
      <c r="M1803" t="s">
        <v>6401</v>
      </c>
      <c r="N1803" t="s">
        <v>6403</v>
      </c>
      <c r="O1803" t="s">
        <v>6404</v>
      </c>
    </row>
    <row r="1804" spans="1:15" x14ac:dyDescent="0.25">
      <c r="A1804" t="s">
        <v>6405</v>
      </c>
      <c r="B1804" s="1">
        <v>12</v>
      </c>
      <c r="C1804" s="1">
        <v>13</v>
      </c>
      <c r="D1804" s="1" t="s">
        <v>10698</v>
      </c>
      <c r="E1804" s="1">
        <v>2</v>
      </c>
      <c r="F1804" s="1">
        <v>0</v>
      </c>
      <c r="G1804" t="s">
        <v>16</v>
      </c>
      <c r="H1804" t="s">
        <v>17</v>
      </c>
      <c r="I1804">
        <v>1213072</v>
      </c>
      <c r="K1804">
        <v>71012663</v>
      </c>
      <c r="L1804" t="s">
        <v>6406</v>
      </c>
      <c r="M1804" t="s">
        <v>6405</v>
      </c>
      <c r="N1804" t="s">
        <v>6407</v>
      </c>
      <c r="O1804" t="s">
        <v>6408</v>
      </c>
    </row>
    <row r="1805" spans="1:15" x14ac:dyDescent="0.25">
      <c r="A1805" t="s">
        <v>6409</v>
      </c>
      <c r="B1805" s="1">
        <v>32</v>
      </c>
      <c r="C1805" s="1" t="s">
        <v>10699</v>
      </c>
      <c r="D1805" s="1" t="s">
        <v>10692</v>
      </c>
      <c r="E1805" s="1">
        <v>3</v>
      </c>
      <c r="F1805" s="1">
        <v>0</v>
      </c>
      <c r="G1805" t="s">
        <v>16</v>
      </c>
      <c r="H1805" t="s">
        <v>50</v>
      </c>
      <c r="I1805">
        <v>3209063</v>
      </c>
      <c r="K1805">
        <v>330920660</v>
      </c>
      <c r="L1805" t="s">
        <v>6410</v>
      </c>
      <c r="M1805" t="s">
        <v>6409</v>
      </c>
      <c r="N1805" t="s">
        <v>6411</v>
      </c>
      <c r="O1805" t="s">
        <v>6412</v>
      </c>
    </row>
    <row r="1806" spans="1:15" x14ac:dyDescent="0.25">
      <c r="A1806" t="s">
        <v>6413</v>
      </c>
      <c r="B1806" s="1">
        <v>32</v>
      </c>
      <c r="C1806" s="1">
        <v>11</v>
      </c>
      <c r="D1806" s="1" t="s">
        <v>10691</v>
      </c>
      <c r="E1806" s="1">
        <v>3</v>
      </c>
      <c r="F1806" s="1">
        <v>0</v>
      </c>
      <c r="G1806" t="s">
        <v>16</v>
      </c>
      <c r="H1806" t="s">
        <v>50</v>
      </c>
      <c r="I1806">
        <v>3211043</v>
      </c>
      <c r="K1806">
        <v>811685390</v>
      </c>
      <c r="L1806" t="s">
        <v>412</v>
      </c>
      <c r="M1806" t="s">
        <v>6413</v>
      </c>
      <c r="N1806" t="s">
        <v>6414</v>
      </c>
      <c r="O1806" t="s">
        <v>6415</v>
      </c>
    </row>
    <row r="1807" spans="1:15" x14ac:dyDescent="0.25">
      <c r="A1807" t="s">
        <v>6416</v>
      </c>
      <c r="B1807" s="1">
        <v>32</v>
      </c>
      <c r="C1807" s="1">
        <v>11</v>
      </c>
      <c r="D1807" s="1" t="s">
        <v>10694</v>
      </c>
      <c r="E1807" s="1">
        <v>0</v>
      </c>
      <c r="F1807" s="1">
        <v>1</v>
      </c>
      <c r="G1807" t="s">
        <v>32</v>
      </c>
      <c r="I1807">
        <v>3211000</v>
      </c>
      <c r="K1807">
        <v>811684203</v>
      </c>
      <c r="L1807" t="s">
        <v>6417</v>
      </c>
      <c r="M1807" t="s">
        <v>6418</v>
      </c>
      <c r="N1807" t="s">
        <v>6414</v>
      </c>
      <c r="O1807" t="s">
        <v>6419</v>
      </c>
    </row>
    <row r="1808" spans="1:15" x14ac:dyDescent="0.25">
      <c r="A1808" t="s">
        <v>6420</v>
      </c>
      <c r="B1808" s="1">
        <v>14</v>
      </c>
      <c r="C1808" s="1">
        <v>36</v>
      </c>
      <c r="D1808" s="1" t="s">
        <v>10690</v>
      </c>
      <c r="E1808" s="1">
        <v>2</v>
      </c>
      <c r="F1808" s="1">
        <v>0</v>
      </c>
      <c r="G1808" t="s">
        <v>16</v>
      </c>
      <c r="H1808" t="s">
        <v>17</v>
      </c>
      <c r="I1808">
        <v>1436022</v>
      </c>
      <c r="K1808">
        <v>670223882</v>
      </c>
      <c r="L1808" t="s">
        <v>6421</v>
      </c>
      <c r="M1808" t="s">
        <v>6420</v>
      </c>
      <c r="N1808" t="s">
        <v>6422</v>
      </c>
      <c r="O1808" t="s">
        <v>6423</v>
      </c>
    </row>
    <row r="1809" spans="1:15" x14ac:dyDescent="0.25">
      <c r="A1809" t="s">
        <v>6424</v>
      </c>
      <c r="B1809" s="1" t="s">
        <v>10690</v>
      </c>
      <c r="C1809" s="1">
        <v>16</v>
      </c>
      <c r="D1809" s="1" t="s">
        <v>10691</v>
      </c>
      <c r="E1809" s="1">
        <v>3</v>
      </c>
      <c r="F1809" s="1">
        <v>0</v>
      </c>
      <c r="G1809" t="s">
        <v>16</v>
      </c>
      <c r="H1809" t="s">
        <v>50</v>
      </c>
      <c r="I1809">
        <v>216043</v>
      </c>
      <c r="K1809">
        <v>390647618</v>
      </c>
      <c r="L1809" t="s">
        <v>6425</v>
      </c>
      <c r="M1809" t="s">
        <v>6424</v>
      </c>
      <c r="N1809" t="s">
        <v>6426</v>
      </c>
      <c r="O1809" t="s">
        <v>333</v>
      </c>
    </row>
    <row r="1810" spans="1:15" x14ac:dyDescent="0.25">
      <c r="A1810" t="s">
        <v>6427</v>
      </c>
      <c r="B1810" s="1" t="s">
        <v>10690</v>
      </c>
      <c r="C1810" s="1">
        <v>16</v>
      </c>
      <c r="D1810" s="1" t="s">
        <v>10694</v>
      </c>
      <c r="E1810" s="1">
        <v>0</v>
      </c>
      <c r="F1810" s="1">
        <v>1</v>
      </c>
      <c r="G1810" t="s">
        <v>32</v>
      </c>
      <c r="I1810">
        <v>216000</v>
      </c>
      <c r="K1810">
        <v>390647239</v>
      </c>
      <c r="L1810" t="s">
        <v>6428</v>
      </c>
      <c r="M1810" t="s">
        <v>6424</v>
      </c>
      <c r="N1810" t="s">
        <v>6426</v>
      </c>
      <c r="O1810" t="s">
        <v>6429</v>
      </c>
    </row>
    <row r="1811" spans="1:15" x14ac:dyDescent="0.25">
      <c r="A1811" t="s">
        <v>6430</v>
      </c>
      <c r="B1811" s="1">
        <v>16</v>
      </c>
      <c r="C1811" s="1" t="s">
        <v>10696</v>
      </c>
      <c r="D1811" s="1" t="s">
        <v>10697</v>
      </c>
      <c r="E1811" s="1">
        <v>2</v>
      </c>
      <c r="F1811" s="1">
        <v>0</v>
      </c>
      <c r="G1811" t="s">
        <v>16</v>
      </c>
      <c r="H1811" t="s">
        <v>17</v>
      </c>
      <c r="I1811">
        <v>1603052</v>
      </c>
      <c r="K1811">
        <v>531412970</v>
      </c>
      <c r="L1811" t="s">
        <v>6431</v>
      </c>
      <c r="M1811" t="s">
        <v>6430</v>
      </c>
      <c r="N1811" t="s">
        <v>6432</v>
      </c>
      <c r="O1811" t="s">
        <v>6433</v>
      </c>
    </row>
    <row r="1812" spans="1:15" x14ac:dyDescent="0.25">
      <c r="A1812" t="s">
        <v>6434</v>
      </c>
      <c r="B1812" s="1">
        <v>30</v>
      </c>
      <c r="C1812" s="1" t="s">
        <v>10690</v>
      </c>
      <c r="D1812" s="1" t="s">
        <v>10692</v>
      </c>
      <c r="E1812" s="1">
        <v>2</v>
      </c>
      <c r="F1812" s="1">
        <v>0</v>
      </c>
      <c r="G1812" t="s">
        <v>16</v>
      </c>
      <c r="H1812" t="s">
        <v>17</v>
      </c>
      <c r="I1812">
        <v>3002062</v>
      </c>
      <c r="K1812">
        <v>570791112</v>
      </c>
      <c r="L1812" t="s">
        <v>6435</v>
      </c>
      <c r="M1812" t="s">
        <v>6434</v>
      </c>
      <c r="N1812" t="s">
        <v>6436</v>
      </c>
      <c r="O1812" t="s">
        <v>6437</v>
      </c>
    </row>
    <row r="1813" spans="1:15" x14ac:dyDescent="0.25">
      <c r="A1813" t="s">
        <v>6438</v>
      </c>
      <c r="B1813" s="1">
        <v>26</v>
      </c>
      <c r="C1813" s="1">
        <v>12</v>
      </c>
      <c r="D1813" s="1" t="s">
        <v>10697</v>
      </c>
      <c r="E1813" s="1">
        <v>3</v>
      </c>
      <c r="F1813" s="1">
        <v>0</v>
      </c>
      <c r="G1813" t="s">
        <v>16</v>
      </c>
      <c r="H1813" t="s">
        <v>50</v>
      </c>
      <c r="I1813">
        <v>2612053</v>
      </c>
      <c r="K1813">
        <v>830409710</v>
      </c>
      <c r="M1813" t="s">
        <v>6438</v>
      </c>
      <c r="N1813" t="s">
        <v>6439</v>
      </c>
      <c r="O1813" t="s">
        <v>6440</v>
      </c>
    </row>
    <row r="1814" spans="1:15" x14ac:dyDescent="0.25">
      <c r="A1814" t="s">
        <v>6441</v>
      </c>
      <c r="B1814" s="1">
        <v>32</v>
      </c>
      <c r="C1814" s="1">
        <v>16</v>
      </c>
      <c r="D1814" s="1" t="s">
        <v>10696</v>
      </c>
      <c r="E1814" s="1">
        <v>3</v>
      </c>
      <c r="F1814" s="1">
        <v>0</v>
      </c>
      <c r="G1814" t="s">
        <v>16</v>
      </c>
      <c r="H1814" t="s">
        <v>50</v>
      </c>
      <c r="I1814">
        <v>3216033</v>
      </c>
      <c r="K1814">
        <v>330920860</v>
      </c>
      <c r="L1814" t="s">
        <v>6442</v>
      </c>
      <c r="M1814" t="s">
        <v>6443</v>
      </c>
      <c r="N1814" t="s">
        <v>6444</v>
      </c>
      <c r="O1814" t="s">
        <v>6445</v>
      </c>
    </row>
    <row r="1815" spans="1:15" x14ac:dyDescent="0.25">
      <c r="A1815" t="s">
        <v>6446</v>
      </c>
      <c r="B1815" s="1">
        <v>14</v>
      </c>
      <c r="C1815" s="1">
        <v>14</v>
      </c>
      <c r="D1815" s="1" t="s">
        <v>10697</v>
      </c>
      <c r="E1815" s="1">
        <v>2</v>
      </c>
      <c r="F1815" s="1">
        <v>0</v>
      </c>
      <c r="G1815" t="s">
        <v>16</v>
      </c>
      <c r="H1815" t="s">
        <v>17</v>
      </c>
      <c r="I1815">
        <v>1414052</v>
      </c>
      <c r="K1815">
        <v>13270531</v>
      </c>
      <c r="L1815" t="s">
        <v>6447</v>
      </c>
      <c r="M1815" t="s">
        <v>6446</v>
      </c>
      <c r="N1815" t="str">
        <f>"05-180"</f>
        <v>05-180</v>
      </c>
      <c r="O1815" t="s">
        <v>6448</v>
      </c>
    </row>
    <row r="1816" spans="1:15" x14ac:dyDescent="0.25">
      <c r="A1816" t="s">
        <v>6449</v>
      </c>
      <c r="B1816" s="1">
        <v>22</v>
      </c>
      <c r="C1816" s="1" t="s">
        <v>10694</v>
      </c>
      <c r="D1816" s="1" t="s">
        <v>10694</v>
      </c>
      <c r="E1816" s="1">
        <v>0</v>
      </c>
      <c r="F1816" s="1">
        <v>0</v>
      </c>
      <c r="G1816" t="s">
        <v>1575</v>
      </c>
      <c r="I1816">
        <v>2200000</v>
      </c>
      <c r="K1816">
        <v>191674836</v>
      </c>
      <c r="L1816" t="s">
        <v>6450</v>
      </c>
      <c r="M1816" t="s">
        <v>1900</v>
      </c>
      <c r="N1816" t="s">
        <v>6451</v>
      </c>
      <c r="O1816" t="s">
        <v>6452</v>
      </c>
    </row>
    <row r="1817" spans="1:15" x14ac:dyDescent="0.25">
      <c r="A1817" t="s">
        <v>6453</v>
      </c>
      <c r="B1817" s="1" t="s">
        <v>10692</v>
      </c>
      <c r="C1817" s="1">
        <v>12</v>
      </c>
      <c r="D1817" s="1" t="s">
        <v>10692</v>
      </c>
      <c r="E1817" s="1">
        <v>3</v>
      </c>
      <c r="F1817" s="1">
        <v>0</v>
      </c>
      <c r="G1817" t="s">
        <v>16</v>
      </c>
      <c r="H1817" t="s">
        <v>50</v>
      </c>
      <c r="I1817">
        <v>612063</v>
      </c>
      <c r="K1817">
        <v>431020144</v>
      </c>
      <c r="M1817" t="s">
        <v>6453</v>
      </c>
      <c r="N1817" t="s">
        <v>6454</v>
      </c>
      <c r="O1817" t="s">
        <v>6455</v>
      </c>
    </row>
    <row r="1818" spans="1:15" x14ac:dyDescent="0.25">
      <c r="A1818" t="s">
        <v>6456</v>
      </c>
      <c r="B1818" s="1">
        <v>30</v>
      </c>
      <c r="C1818" s="1" t="s">
        <v>10691</v>
      </c>
      <c r="D1818" s="1" t="s">
        <v>10698</v>
      </c>
      <c r="E1818" s="1">
        <v>3</v>
      </c>
      <c r="F1818" s="1">
        <v>0</v>
      </c>
      <c r="G1818" t="s">
        <v>16</v>
      </c>
      <c r="H1818" t="s">
        <v>50</v>
      </c>
      <c r="I1818">
        <v>3004073</v>
      </c>
      <c r="K1818">
        <v>411050385</v>
      </c>
      <c r="L1818" t="s">
        <v>6457</v>
      </c>
      <c r="M1818" t="s">
        <v>6456</v>
      </c>
      <c r="N1818" t="s">
        <v>6458</v>
      </c>
      <c r="O1818" t="s">
        <v>6459</v>
      </c>
    </row>
    <row r="1819" spans="1:15" x14ac:dyDescent="0.25">
      <c r="A1819" t="s">
        <v>6460</v>
      </c>
      <c r="B1819" s="1">
        <v>16</v>
      </c>
      <c r="C1819" s="1" t="s">
        <v>10699</v>
      </c>
      <c r="D1819" s="1" t="s">
        <v>10699</v>
      </c>
      <c r="E1819" s="1">
        <v>2</v>
      </c>
      <c r="F1819" s="1">
        <v>0</v>
      </c>
      <c r="G1819" t="s">
        <v>16</v>
      </c>
      <c r="H1819" t="s">
        <v>17</v>
      </c>
      <c r="I1819">
        <v>1609092</v>
      </c>
      <c r="K1819">
        <v>531413225</v>
      </c>
      <c r="L1819" t="s">
        <v>6461</v>
      </c>
      <c r="M1819" t="s">
        <v>6460</v>
      </c>
      <c r="N1819" t="s">
        <v>6462</v>
      </c>
      <c r="O1819" t="s">
        <v>6463</v>
      </c>
    </row>
    <row r="1820" spans="1:15" x14ac:dyDescent="0.25">
      <c r="A1820" t="s">
        <v>6464</v>
      </c>
      <c r="B1820" s="1">
        <v>24</v>
      </c>
      <c r="C1820" s="1" t="s">
        <v>10692</v>
      </c>
      <c r="D1820" s="1" t="s">
        <v>10698</v>
      </c>
      <c r="E1820" s="1">
        <v>2</v>
      </c>
      <c r="F1820" s="1">
        <v>0</v>
      </c>
      <c r="G1820" t="s">
        <v>16</v>
      </c>
      <c r="H1820" t="s">
        <v>17</v>
      </c>
      <c r="I1820">
        <v>2406072</v>
      </c>
      <c r="K1820">
        <v>151398362</v>
      </c>
      <c r="L1820" t="s">
        <v>6465</v>
      </c>
      <c r="M1820" t="s">
        <v>6464</v>
      </c>
      <c r="N1820" t="s">
        <v>6466</v>
      </c>
      <c r="O1820" t="s">
        <v>6467</v>
      </c>
    </row>
    <row r="1821" spans="1:15" x14ac:dyDescent="0.25">
      <c r="A1821" t="s">
        <v>6468</v>
      </c>
      <c r="B1821" s="1">
        <v>24</v>
      </c>
      <c r="C1821" s="1" t="s">
        <v>10699</v>
      </c>
      <c r="D1821" s="1" t="s">
        <v>10691</v>
      </c>
      <c r="E1821" s="1">
        <v>2</v>
      </c>
      <c r="F1821" s="1">
        <v>0</v>
      </c>
      <c r="G1821" t="s">
        <v>16</v>
      </c>
      <c r="H1821" t="s">
        <v>17</v>
      </c>
      <c r="I1821">
        <v>2409042</v>
      </c>
      <c r="K1821">
        <v>151398528</v>
      </c>
      <c r="L1821" t="s">
        <v>6469</v>
      </c>
      <c r="M1821" t="s">
        <v>6468</v>
      </c>
      <c r="N1821" t="s">
        <v>6470</v>
      </c>
      <c r="O1821" t="s">
        <v>6471</v>
      </c>
    </row>
    <row r="1822" spans="1:15" x14ac:dyDescent="0.25">
      <c r="A1822" t="s">
        <v>6472</v>
      </c>
      <c r="B1822" s="1">
        <v>24</v>
      </c>
      <c r="C1822" s="1" t="s">
        <v>10690</v>
      </c>
      <c r="D1822" s="1" t="s">
        <v>10693</v>
      </c>
      <c r="E1822" s="1">
        <v>2</v>
      </c>
      <c r="F1822" s="1">
        <v>0</v>
      </c>
      <c r="G1822" t="s">
        <v>16</v>
      </c>
      <c r="H1822" t="s">
        <v>17</v>
      </c>
      <c r="I1822">
        <v>2402082</v>
      </c>
      <c r="K1822">
        <v>72182290</v>
      </c>
      <c r="M1822" t="s">
        <v>6472</v>
      </c>
      <c r="N1822" t="s">
        <v>6473</v>
      </c>
      <c r="O1822" t="s">
        <v>6474</v>
      </c>
    </row>
    <row r="1823" spans="1:15" x14ac:dyDescent="0.25">
      <c r="A1823" t="s">
        <v>6475</v>
      </c>
      <c r="B1823" s="1">
        <v>24</v>
      </c>
      <c r="C1823" s="1">
        <v>16</v>
      </c>
      <c r="D1823" s="1" t="s">
        <v>10695</v>
      </c>
      <c r="E1823" s="1">
        <v>1</v>
      </c>
      <c r="F1823" s="1">
        <v>0</v>
      </c>
      <c r="G1823" t="s">
        <v>16</v>
      </c>
      <c r="H1823" t="s">
        <v>46</v>
      </c>
      <c r="I1823">
        <v>2416011</v>
      </c>
      <c r="K1823">
        <v>276258894</v>
      </c>
      <c r="L1823" t="s">
        <v>6476</v>
      </c>
      <c r="M1823" t="s">
        <v>6475</v>
      </c>
      <c r="N1823" t="s">
        <v>6477</v>
      </c>
      <c r="O1823" t="s">
        <v>957</v>
      </c>
    </row>
    <row r="1824" spans="1:15" x14ac:dyDescent="0.25">
      <c r="A1824" t="s">
        <v>6478</v>
      </c>
      <c r="B1824" s="1">
        <v>12</v>
      </c>
      <c r="C1824" s="1">
        <v>17</v>
      </c>
      <c r="D1824" s="1" t="s">
        <v>10697</v>
      </c>
      <c r="E1824" s="1">
        <v>2</v>
      </c>
      <c r="F1824" s="1">
        <v>0</v>
      </c>
      <c r="G1824" t="s">
        <v>16</v>
      </c>
      <c r="H1824" t="s">
        <v>17</v>
      </c>
      <c r="I1824">
        <v>1217052</v>
      </c>
      <c r="K1824">
        <v>491892630</v>
      </c>
      <c r="L1824" t="s">
        <v>6479</v>
      </c>
      <c r="M1824" t="s">
        <v>6478</v>
      </c>
      <c r="N1824" t="s">
        <v>6480</v>
      </c>
      <c r="O1824" t="s">
        <v>6481</v>
      </c>
    </row>
    <row r="1825" spans="1:15" x14ac:dyDescent="0.25">
      <c r="A1825" t="s">
        <v>6482</v>
      </c>
      <c r="B1825" s="1">
        <v>32</v>
      </c>
      <c r="C1825" s="1">
        <v>13</v>
      </c>
      <c r="D1825" s="1" t="s">
        <v>10697</v>
      </c>
      <c r="E1825" s="1">
        <v>2</v>
      </c>
      <c r="F1825" s="1">
        <v>0</v>
      </c>
      <c r="G1825" t="s">
        <v>16</v>
      </c>
      <c r="H1825" t="s">
        <v>17</v>
      </c>
      <c r="I1825">
        <v>3213052</v>
      </c>
      <c r="K1825">
        <v>770979890</v>
      </c>
      <c r="L1825" t="s">
        <v>6483</v>
      </c>
      <c r="M1825" t="s">
        <v>6482</v>
      </c>
      <c r="N1825" t="s">
        <v>6484</v>
      </c>
      <c r="O1825" t="s">
        <v>6485</v>
      </c>
    </row>
    <row r="1826" spans="1:15" x14ac:dyDescent="0.25">
      <c r="A1826" t="s">
        <v>6486</v>
      </c>
      <c r="B1826" s="1">
        <v>10</v>
      </c>
      <c r="C1826" s="1" t="s">
        <v>10698</v>
      </c>
      <c r="D1826" s="1" t="s">
        <v>10692</v>
      </c>
      <c r="E1826" s="1">
        <v>2</v>
      </c>
      <c r="F1826" s="1">
        <v>0</v>
      </c>
      <c r="G1826" t="s">
        <v>16</v>
      </c>
      <c r="H1826" t="s">
        <v>17</v>
      </c>
      <c r="I1826">
        <v>1007062</v>
      </c>
      <c r="K1826">
        <v>590648110</v>
      </c>
      <c r="M1826" t="s">
        <v>6486</v>
      </c>
      <c r="N1826" t="s">
        <v>6487</v>
      </c>
      <c r="O1826" t="s">
        <v>4545</v>
      </c>
    </row>
    <row r="1827" spans="1:15" x14ac:dyDescent="0.25">
      <c r="A1827" t="s">
        <v>6486</v>
      </c>
      <c r="B1827" s="1">
        <v>20</v>
      </c>
      <c r="C1827" s="1" t="s">
        <v>10690</v>
      </c>
      <c r="D1827" s="1" t="s">
        <v>10693</v>
      </c>
      <c r="E1827" s="1">
        <v>2</v>
      </c>
      <c r="F1827" s="1">
        <v>0</v>
      </c>
      <c r="G1827" t="s">
        <v>16</v>
      </c>
      <c r="H1827" t="s">
        <v>17</v>
      </c>
      <c r="I1827">
        <v>2002082</v>
      </c>
      <c r="K1827">
        <v>50659616</v>
      </c>
      <c r="L1827" t="s">
        <v>6489</v>
      </c>
      <c r="M1827" t="s">
        <v>6490</v>
      </c>
      <c r="N1827" t="s">
        <v>6491</v>
      </c>
      <c r="O1827" t="s">
        <v>6492</v>
      </c>
    </row>
    <row r="1828" spans="1:15" x14ac:dyDescent="0.25">
      <c r="A1828" t="s">
        <v>6486</v>
      </c>
      <c r="B1828" s="1">
        <v>14</v>
      </c>
      <c r="C1828" s="1">
        <v>34</v>
      </c>
      <c r="D1828" s="1" t="s">
        <v>10693</v>
      </c>
      <c r="E1828" s="1">
        <v>2</v>
      </c>
      <c r="F1828" s="1">
        <v>0</v>
      </c>
      <c r="G1828" t="s">
        <v>16</v>
      </c>
      <c r="H1828" t="s">
        <v>17</v>
      </c>
      <c r="I1828">
        <v>1434082</v>
      </c>
      <c r="K1828">
        <v>711582693</v>
      </c>
      <c r="L1828" t="s">
        <v>6488</v>
      </c>
      <c r="M1828" t="s">
        <v>6486</v>
      </c>
      <c r="N1828" t="str">
        <f>"05-326"</f>
        <v>05-326</v>
      </c>
      <c r="O1828" t="s">
        <v>2115</v>
      </c>
    </row>
    <row r="1829" spans="1:15" x14ac:dyDescent="0.25">
      <c r="A1829" t="s">
        <v>6493</v>
      </c>
      <c r="B1829" s="1">
        <v>22</v>
      </c>
      <c r="C1829" s="1">
        <v>12</v>
      </c>
      <c r="D1829" s="1" t="s">
        <v>10698</v>
      </c>
      <c r="E1829" s="1">
        <v>2</v>
      </c>
      <c r="F1829" s="1">
        <v>0</v>
      </c>
      <c r="G1829" t="s">
        <v>16</v>
      </c>
      <c r="H1829" t="s">
        <v>17</v>
      </c>
      <c r="I1829">
        <v>2212072</v>
      </c>
      <c r="K1829">
        <v>770979849</v>
      </c>
      <c r="L1829" t="s">
        <v>6494</v>
      </c>
      <c r="M1829" t="s">
        <v>6493</v>
      </c>
      <c r="N1829" t="s">
        <v>6495</v>
      </c>
      <c r="O1829" t="s">
        <v>3097</v>
      </c>
    </row>
    <row r="1830" spans="1:15" x14ac:dyDescent="0.25">
      <c r="A1830" t="s">
        <v>6496</v>
      </c>
      <c r="B1830" s="1" t="s">
        <v>10692</v>
      </c>
      <c r="C1830" s="1" t="s">
        <v>10690</v>
      </c>
      <c r="D1830" s="1">
        <v>11</v>
      </c>
      <c r="E1830" s="1">
        <v>2</v>
      </c>
      <c r="F1830" s="1">
        <v>0</v>
      </c>
      <c r="G1830" t="s">
        <v>16</v>
      </c>
      <c r="H1830" t="s">
        <v>17</v>
      </c>
      <c r="I1830">
        <v>602112</v>
      </c>
      <c r="K1830">
        <v>950369155</v>
      </c>
      <c r="L1830" t="s">
        <v>6497</v>
      </c>
      <c r="M1830" t="s">
        <v>6496</v>
      </c>
      <c r="N1830" t="s">
        <v>6498</v>
      </c>
      <c r="O1830" t="s">
        <v>6499</v>
      </c>
    </row>
    <row r="1831" spans="1:15" x14ac:dyDescent="0.25">
      <c r="A1831" t="s">
        <v>6500</v>
      </c>
      <c r="B1831" s="1" t="s">
        <v>10692</v>
      </c>
      <c r="C1831" s="1" t="s">
        <v>10697</v>
      </c>
      <c r="D1831" s="1" t="s">
        <v>10698</v>
      </c>
      <c r="E1831" s="1">
        <v>2</v>
      </c>
      <c r="F1831" s="1">
        <v>0</v>
      </c>
      <c r="G1831" t="s">
        <v>16</v>
      </c>
      <c r="H1831" t="s">
        <v>17</v>
      </c>
      <c r="I1831">
        <v>605072</v>
      </c>
      <c r="K1831">
        <v>830409614</v>
      </c>
      <c r="L1831" t="s">
        <v>6501</v>
      </c>
      <c r="M1831" t="s">
        <v>6500</v>
      </c>
      <c r="N1831" t="s">
        <v>6502</v>
      </c>
      <c r="O1831" t="s">
        <v>6503</v>
      </c>
    </row>
    <row r="1832" spans="1:15" x14ac:dyDescent="0.25">
      <c r="A1832" t="s">
        <v>6504</v>
      </c>
      <c r="B1832" s="1">
        <v>14</v>
      </c>
      <c r="C1832" s="1">
        <v>23</v>
      </c>
      <c r="D1832" s="1" t="s">
        <v>10697</v>
      </c>
      <c r="E1832" s="1">
        <v>2</v>
      </c>
      <c r="F1832" s="1">
        <v>0</v>
      </c>
      <c r="G1832" t="s">
        <v>16</v>
      </c>
      <c r="H1832" t="s">
        <v>17</v>
      </c>
      <c r="I1832">
        <v>1423052</v>
      </c>
      <c r="K1832">
        <v>670223899</v>
      </c>
      <c r="L1832" t="s">
        <v>6505</v>
      </c>
      <c r="M1832" t="s">
        <v>6504</v>
      </c>
      <c r="N1832" t="s">
        <v>6506</v>
      </c>
      <c r="O1832" t="s">
        <v>6507</v>
      </c>
    </row>
    <row r="1833" spans="1:15" x14ac:dyDescent="0.25">
      <c r="A1833" t="s">
        <v>6508</v>
      </c>
      <c r="B1833" s="1">
        <v>18</v>
      </c>
      <c r="C1833" s="1" t="s">
        <v>10697</v>
      </c>
      <c r="D1833" s="1" t="s">
        <v>10691</v>
      </c>
      <c r="E1833" s="1" t="s">
        <v>219</v>
      </c>
      <c r="F1833" s="1">
        <v>6</v>
      </c>
      <c r="G1833" t="s">
        <v>220</v>
      </c>
      <c r="I1833" t="s">
        <v>6509</v>
      </c>
      <c r="J1833">
        <v>7</v>
      </c>
      <c r="K1833">
        <v>367853215</v>
      </c>
      <c r="L1833" t="s">
        <v>6510</v>
      </c>
      <c r="M1833" t="s">
        <v>6511</v>
      </c>
      <c r="N1833" t="s">
        <v>2684</v>
      </c>
      <c r="O1833" t="s">
        <v>6512</v>
      </c>
    </row>
    <row r="1834" spans="1:15" x14ac:dyDescent="0.25">
      <c r="A1834" t="s">
        <v>6513</v>
      </c>
      <c r="B1834" s="1">
        <v>16</v>
      </c>
      <c r="C1834" s="1" t="s">
        <v>10690</v>
      </c>
      <c r="D1834" s="1" t="s">
        <v>10696</v>
      </c>
      <c r="E1834" s="1" t="s">
        <v>219</v>
      </c>
      <c r="F1834" s="1">
        <v>6</v>
      </c>
      <c r="G1834" t="s">
        <v>220</v>
      </c>
      <c r="I1834" t="s">
        <v>6514</v>
      </c>
      <c r="J1834">
        <v>17</v>
      </c>
      <c r="K1834">
        <v>520613088</v>
      </c>
      <c r="L1834" t="s">
        <v>6515</v>
      </c>
      <c r="M1834" t="s">
        <v>6516</v>
      </c>
      <c r="N1834" t="s">
        <v>1994</v>
      </c>
      <c r="O1834" t="s">
        <v>6517</v>
      </c>
    </row>
    <row r="1835" spans="1:15" x14ac:dyDescent="0.25">
      <c r="A1835" t="s">
        <v>6518</v>
      </c>
      <c r="B1835" s="1">
        <v>30</v>
      </c>
      <c r="C1835" s="1">
        <v>23</v>
      </c>
      <c r="D1835" s="1" t="s">
        <v>10697</v>
      </c>
      <c r="E1835" s="1">
        <v>2</v>
      </c>
      <c r="F1835" s="1">
        <v>0</v>
      </c>
      <c r="G1835" t="s">
        <v>16</v>
      </c>
      <c r="H1835" t="s">
        <v>17</v>
      </c>
      <c r="I1835">
        <v>3023052</v>
      </c>
      <c r="K1835">
        <v>311019444</v>
      </c>
      <c r="L1835" t="s">
        <v>6519</v>
      </c>
      <c r="M1835" t="s">
        <v>6518</v>
      </c>
      <c r="N1835" t="s">
        <v>6520</v>
      </c>
      <c r="O1835" t="s">
        <v>6521</v>
      </c>
    </row>
    <row r="1836" spans="1:15" x14ac:dyDescent="0.25">
      <c r="A1836" t="s">
        <v>6522</v>
      </c>
      <c r="B1836" s="1">
        <v>28</v>
      </c>
      <c r="C1836" s="1">
        <v>19</v>
      </c>
      <c r="D1836" s="1" t="s">
        <v>10690</v>
      </c>
      <c r="E1836" s="1">
        <v>2</v>
      </c>
      <c r="F1836" s="1">
        <v>0</v>
      </c>
      <c r="G1836" t="s">
        <v>16</v>
      </c>
      <c r="H1836" t="s">
        <v>17</v>
      </c>
      <c r="I1836">
        <v>2819022</v>
      </c>
      <c r="K1836">
        <v>790671283</v>
      </c>
      <c r="L1836" t="s">
        <v>6523</v>
      </c>
      <c r="M1836" t="s">
        <v>6522</v>
      </c>
      <c r="N1836" t="str">
        <f>"11-610"</f>
        <v>11-610</v>
      </c>
      <c r="O1836" t="s">
        <v>6524</v>
      </c>
    </row>
    <row r="1837" spans="1:15" x14ac:dyDescent="0.25">
      <c r="A1837" t="s">
        <v>6525</v>
      </c>
      <c r="B1837" s="1">
        <v>30</v>
      </c>
      <c r="C1837" s="1">
        <v>64</v>
      </c>
      <c r="D1837" s="1" t="s">
        <v>10694</v>
      </c>
      <c r="E1837" s="1">
        <v>0</v>
      </c>
      <c r="F1837" s="1">
        <v>2</v>
      </c>
      <c r="G1837" t="s">
        <v>264</v>
      </c>
      <c r="I1837">
        <v>3064000</v>
      </c>
      <c r="K1837">
        <v>631257822</v>
      </c>
      <c r="L1837" t="s">
        <v>6526</v>
      </c>
      <c r="M1837" t="s">
        <v>6527</v>
      </c>
      <c r="N1837" t="s">
        <v>6528</v>
      </c>
      <c r="O1837" t="s">
        <v>6529</v>
      </c>
    </row>
    <row r="1838" spans="1:15" x14ac:dyDescent="0.25">
      <c r="A1838" t="s">
        <v>6530</v>
      </c>
      <c r="B1838" s="1">
        <v>30</v>
      </c>
      <c r="C1838" s="1">
        <v>21</v>
      </c>
      <c r="D1838" s="1" t="s">
        <v>10694</v>
      </c>
      <c r="E1838" s="1">
        <v>0</v>
      </c>
      <c r="F1838" s="1">
        <v>1</v>
      </c>
      <c r="G1838" t="s">
        <v>32</v>
      </c>
      <c r="I1838">
        <v>3021000</v>
      </c>
      <c r="K1838">
        <v>631257992</v>
      </c>
      <c r="L1838" t="s">
        <v>412</v>
      </c>
      <c r="M1838" t="s">
        <v>6527</v>
      </c>
      <c r="N1838" t="s">
        <v>6531</v>
      </c>
      <c r="O1838" t="s">
        <v>6532</v>
      </c>
    </row>
    <row r="1839" spans="1:15" x14ac:dyDescent="0.25">
      <c r="A1839" t="s">
        <v>6533</v>
      </c>
      <c r="B1839" s="1">
        <v>22</v>
      </c>
      <c r="C1839" s="1" t="s">
        <v>10698</v>
      </c>
      <c r="D1839" s="1" t="s">
        <v>10691</v>
      </c>
      <c r="E1839" s="1">
        <v>3</v>
      </c>
      <c r="F1839" s="1">
        <v>0</v>
      </c>
      <c r="G1839" t="s">
        <v>16</v>
      </c>
      <c r="H1839" t="s">
        <v>50</v>
      </c>
      <c r="I1839">
        <v>2207043</v>
      </c>
      <c r="K1839">
        <v>529315</v>
      </c>
      <c r="L1839" t="s">
        <v>6534</v>
      </c>
      <c r="M1839" t="s">
        <v>6533</v>
      </c>
      <c r="N1839" t="s">
        <v>6535</v>
      </c>
      <c r="O1839" t="s">
        <v>6536</v>
      </c>
    </row>
    <row r="1840" spans="1:15" x14ac:dyDescent="0.25">
      <c r="A1840" t="s">
        <v>6537</v>
      </c>
      <c r="B1840" s="1">
        <v>16</v>
      </c>
      <c r="C1840" s="1" t="s">
        <v>10693</v>
      </c>
      <c r="D1840" s="1" t="s">
        <v>10691</v>
      </c>
      <c r="E1840" s="1">
        <v>3</v>
      </c>
      <c r="F1840" s="1">
        <v>0</v>
      </c>
      <c r="G1840" t="s">
        <v>16</v>
      </c>
      <c r="H1840" t="s">
        <v>50</v>
      </c>
      <c r="I1840">
        <v>1608043</v>
      </c>
      <c r="K1840">
        <v>151398592</v>
      </c>
      <c r="L1840" t="s">
        <v>6538</v>
      </c>
      <c r="M1840" t="s">
        <v>6537</v>
      </c>
      <c r="N1840" t="s">
        <v>6539</v>
      </c>
      <c r="O1840" t="s">
        <v>6540</v>
      </c>
    </row>
    <row r="1841" spans="1:15" x14ac:dyDescent="0.25">
      <c r="A1841" t="s">
        <v>6541</v>
      </c>
      <c r="B1841" s="1">
        <v>14</v>
      </c>
      <c r="C1841" s="1">
        <v>18</v>
      </c>
      <c r="D1841" s="1" t="s">
        <v>10697</v>
      </c>
      <c r="E1841" s="1">
        <v>2</v>
      </c>
      <c r="F1841" s="1">
        <v>0</v>
      </c>
      <c r="G1841" t="s">
        <v>16</v>
      </c>
      <c r="H1841" t="s">
        <v>17</v>
      </c>
      <c r="I1841">
        <v>1418052</v>
      </c>
      <c r="K1841">
        <v>13271170</v>
      </c>
      <c r="L1841" t="s">
        <v>6542</v>
      </c>
      <c r="M1841" t="s">
        <v>6543</v>
      </c>
      <c r="N1841" t="str">
        <f>"05-505"</f>
        <v>05-505</v>
      </c>
      <c r="O1841" t="s">
        <v>6544</v>
      </c>
    </row>
    <row r="1842" spans="1:15" x14ac:dyDescent="0.25">
      <c r="A1842" t="s">
        <v>6545</v>
      </c>
      <c r="B1842" s="1" t="s">
        <v>10690</v>
      </c>
      <c r="C1842" s="1" t="s">
        <v>10699</v>
      </c>
      <c r="D1842" s="1" t="s">
        <v>10698</v>
      </c>
      <c r="E1842" s="1">
        <v>3</v>
      </c>
      <c r="F1842" s="1">
        <v>0</v>
      </c>
      <c r="G1842" t="s">
        <v>16</v>
      </c>
      <c r="H1842" t="s">
        <v>50</v>
      </c>
      <c r="I1842">
        <v>209073</v>
      </c>
      <c r="K1842">
        <v>390647512</v>
      </c>
      <c r="L1842" t="s">
        <v>6546</v>
      </c>
      <c r="M1842" t="s">
        <v>6545</v>
      </c>
      <c r="N1842" t="s">
        <v>6547</v>
      </c>
      <c r="O1842" t="s">
        <v>70</v>
      </c>
    </row>
    <row r="1843" spans="1:15" x14ac:dyDescent="0.25">
      <c r="A1843" t="s">
        <v>6548</v>
      </c>
      <c r="B1843" s="1">
        <v>14</v>
      </c>
      <c r="C1843" s="1" t="s">
        <v>10695</v>
      </c>
      <c r="D1843" s="1" t="s">
        <v>10690</v>
      </c>
      <c r="E1843" s="1">
        <v>2</v>
      </c>
      <c r="F1843" s="1">
        <v>0</v>
      </c>
      <c r="G1843" t="s">
        <v>16</v>
      </c>
      <c r="H1843" t="s">
        <v>17</v>
      </c>
      <c r="I1843">
        <v>1401022</v>
      </c>
      <c r="K1843">
        <v>670223913</v>
      </c>
      <c r="L1843" t="s">
        <v>6549</v>
      </c>
      <c r="M1843" t="s">
        <v>6548</v>
      </c>
      <c r="N1843" t="s">
        <v>6550</v>
      </c>
      <c r="O1843" t="s">
        <v>6551</v>
      </c>
    </row>
    <row r="1844" spans="1:15" x14ac:dyDescent="0.25">
      <c r="A1844" t="s">
        <v>6552</v>
      </c>
      <c r="B1844" s="1">
        <v>28</v>
      </c>
      <c r="C1844" s="1" t="s">
        <v>10697</v>
      </c>
      <c r="D1844" s="1" t="s">
        <v>10691</v>
      </c>
      <c r="E1844" s="1">
        <v>2</v>
      </c>
      <c r="F1844" s="1">
        <v>0</v>
      </c>
      <c r="G1844" t="s">
        <v>16</v>
      </c>
      <c r="H1844" t="s">
        <v>17</v>
      </c>
      <c r="I1844">
        <v>2805042</v>
      </c>
      <c r="K1844">
        <v>790671136</v>
      </c>
      <c r="L1844" t="s">
        <v>6553</v>
      </c>
      <c r="M1844" t="s">
        <v>6554</v>
      </c>
      <c r="N1844" t="s">
        <v>6555</v>
      </c>
      <c r="O1844" t="s">
        <v>6556</v>
      </c>
    </row>
    <row r="1845" spans="1:15" x14ac:dyDescent="0.25">
      <c r="A1845" t="s">
        <v>6557</v>
      </c>
      <c r="B1845" s="1">
        <v>12</v>
      </c>
      <c r="C1845" s="1">
        <v>14</v>
      </c>
      <c r="D1845" s="1" t="s">
        <v>10697</v>
      </c>
      <c r="E1845" s="1">
        <v>3</v>
      </c>
      <c r="F1845" s="1">
        <v>0</v>
      </c>
      <c r="G1845" t="s">
        <v>16</v>
      </c>
      <c r="H1845" t="s">
        <v>50</v>
      </c>
      <c r="I1845">
        <v>1214053</v>
      </c>
      <c r="K1845">
        <v>351556033</v>
      </c>
      <c r="L1845" t="s">
        <v>6558</v>
      </c>
      <c r="M1845" t="s">
        <v>6557</v>
      </c>
      <c r="N1845" t="s">
        <v>6559</v>
      </c>
      <c r="O1845" t="s">
        <v>6560</v>
      </c>
    </row>
    <row r="1846" spans="1:15" x14ac:dyDescent="0.25">
      <c r="A1846" t="s">
        <v>6561</v>
      </c>
      <c r="B1846" s="1">
        <v>12</v>
      </c>
      <c r="C1846" s="1">
        <v>14</v>
      </c>
      <c r="D1846" s="1" t="s">
        <v>10694</v>
      </c>
      <c r="E1846" s="1">
        <v>0</v>
      </c>
      <c r="F1846" s="1">
        <v>1</v>
      </c>
      <c r="G1846" t="s">
        <v>32</v>
      </c>
      <c r="I1846">
        <v>1214000</v>
      </c>
      <c r="K1846">
        <v>351554494</v>
      </c>
      <c r="L1846" t="s">
        <v>6562</v>
      </c>
      <c r="M1846" t="s">
        <v>6557</v>
      </c>
      <c r="N1846" t="s">
        <v>6559</v>
      </c>
      <c r="O1846" t="s">
        <v>6560</v>
      </c>
    </row>
    <row r="1847" spans="1:15" x14ac:dyDescent="0.25">
      <c r="A1847" t="s">
        <v>6563</v>
      </c>
      <c r="B1847" s="1">
        <v>16</v>
      </c>
      <c r="C1847" s="1" t="s">
        <v>10699</v>
      </c>
      <c r="D1847" s="1">
        <v>10</v>
      </c>
      <c r="E1847" s="1">
        <v>3</v>
      </c>
      <c r="F1847" s="1">
        <v>0</v>
      </c>
      <c r="G1847" t="s">
        <v>16</v>
      </c>
      <c r="H1847" t="s">
        <v>50</v>
      </c>
      <c r="I1847">
        <v>1609103</v>
      </c>
      <c r="K1847">
        <v>531413248</v>
      </c>
      <c r="L1847" t="s">
        <v>6564</v>
      </c>
      <c r="M1847" t="s">
        <v>6563</v>
      </c>
      <c r="N1847" t="s">
        <v>6565</v>
      </c>
      <c r="O1847" t="s">
        <v>6566</v>
      </c>
    </row>
    <row r="1848" spans="1:15" x14ac:dyDescent="0.25">
      <c r="A1848" t="s">
        <v>6567</v>
      </c>
      <c r="B1848" s="1">
        <v>18</v>
      </c>
      <c r="C1848" s="1" t="s">
        <v>10691</v>
      </c>
      <c r="D1848" s="1" t="s">
        <v>10698</v>
      </c>
      <c r="E1848" s="1">
        <v>3</v>
      </c>
      <c r="F1848" s="1">
        <v>0</v>
      </c>
      <c r="G1848" t="s">
        <v>16</v>
      </c>
      <c r="H1848" t="s">
        <v>50</v>
      </c>
      <c r="I1848">
        <v>1804073</v>
      </c>
      <c r="K1848">
        <v>650900424</v>
      </c>
      <c r="M1848" t="s">
        <v>6567</v>
      </c>
      <c r="N1848" t="s">
        <v>6568</v>
      </c>
      <c r="O1848" t="s">
        <v>333</v>
      </c>
    </row>
    <row r="1849" spans="1:15" x14ac:dyDescent="0.25">
      <c r="A1849" t="s">
        <v>6569</v>
      </c>
      <c r="B1849" s="1">
        <v>16</v>
      </c>
      <c r="C1849" s="1">
        <v>10</v>
      </c>
      <c r="D1849" s="1" t="s">
        <v>10694</v>
      </c>
      <c r="E1849" s="1">
        <v>0</v>
      </c>
      <c r="F1849" s="1">
        <v>1</v>
      </c>
      <c r="G1849" t="s">
        <v>32</v>
      </c>
      <c r="I1849">
        <v>1610000</v>
      </c>
      <c r="K1849">
        <v>531412600</v>
      </c>
      <c r="L1849" t="s">
        <v>6570</v>
      </c>
      <c r="M1849" t="s">
        <v>6571</v>
      </c>
      <c r="N1849" t="s">
        <v>6572</v>
      </c>
      <c r="O1849" t="s">
        <v>6573</v>
      </c>
    </row>
    <row r="1850" spans="1:15" x14ac:dyDescent="0.25">
      <c r="A1850" t="s">
        <v>6571</v>
      </c>
      <c r="B1850" s="1">
        <v>16</v>
      </c>
      <c r="C1850" s="1">
        <v>10</v>
      </c>
      <c r="D1850" s="1" t="s">
        <v>10691</v>
      </c>
      <c r="E1850" s="1">
        <v>3</v>
      </c>
      <c r="F1850" s="1">
        <v>0</v>
      </c>
      <c r="G1850" t="s">
        <v>16</v>
      </c>
      <c r="H1850" t="s">
        <v>50</v>
      </c>
      <c r="I1850">
        <v>1610043</v>
      </c>
      <c r="K1850">
        <v>531413188</v>
      </c>
      <c r="L1850" t="s">
        <v>6574</v>
      </c>
      <c r="M1850" t="s">
        <v>6575</v>
      </c>
      <c r="N1850" t="s">
        <v>6572</v>
      </c>
      <c r="O1850" t="s">
        <v>6576</v>
      </c>
    </row>
    <row r="1851" spans="1:15" x14ac:dyDescent="0.25">
      <c r="A1851" t="s">
        <v>6577</v>
      </c>
      <c r="B1851" s="1" t="s">
        <v>10690</v>
      </c>
      <c r="C1851" s="1">
        <v>20</v>
      </c>
      <c r="D1851" s="1" t="s">
        <v>10690</v>
      </c>
      <c r="E1851" s="1">
        <v>3</v>
      </c>
      <c r="F1851" s="1">
        <v>0</v>
      </c>
      <c r="G1851" t="s">
        <v>16</v>
      </c>
      <c r="H1851" t="s">
        <v>50</v>
      </c>
      <c r="I1851">
        <v>220023</v>
      </c>
      <c r="K1851">
        <v>931935106</v>
      </c>
      <c r="L1851" t="s">
        <v>6578</v>
      </c>
      <c r="M1851" t="s">
        <v>6577</v>
      </c>
      <c r="N1851" t="s">
        <v>6579</v>
      </c>
      <c r="O1851" t="s">
        <v>6580</v>
      </c>
    </row>
    <row r="1852" spans="1:15" x14ac:dyDescent="0.25">
      <c r="A1852" t="s">
        <v>6581</v>
      </c>
      <c r="B1852" s="1" t="s">
        <v>10691</v>
      </c>
      <c r="C1852" s="1">
        <v>14</v>
      </c>
      <c r="D1852" s="1" t="s">
        <v>10693</v>
      </c>
      <c r="E1852" s="1">
        <v>3</v>
      </c>
      <c r="F1852" s="1">
        <v>0</v>
      </c>
      <c r="G1852" t="s">
        <v>16</v>
      </c>
      <c r="H1852" t="s">
        <v>50</v>
      </c>
      <c r="I1852">
        <v>414083</v>
      </c>
      <c r="K1852">
        <v>92351050</v>
      </c>
      <c r="L1852" t="s">
        <v>6582</v>
      </c>
      <c r="M1852" t="s">
        <v>6581</v>
      </c>
      <c r="N1852" t="s">
        <v>6583</v>
      </c>
      <c r="O1852" t="s">
        <v>6584</v>
      </c>
    </row>
    <row r="1853" spans="1:15" x14ac:dyDescent="0.25">
      <c r="A1853" t="s">
        <v>6585</v>
      </c>
      <c r="B1853" s="1">
        <v>22</v>
      </c>
      <c r="C1853" s="1" t="s">
        <v>10691</v>
      </c>
      <c r="D1853" s="1" t="s">
        <v>10695</v>
      </c>
      <c r="E1853" s="1">
        <v>1</v>
      </c>
      <c r="F1853" s="1">
        <v>0</v>
      </c>
      <c r="G1853" t="s">
        <v>16</v>
      </c>
      <c r="H1853" t="s">
        <v>46</v>
      </c>
      <c r="I1853">
        <v>2204011</v>
      </c>
      <c r="K1853">
        <v>523525</v>
      </c>
      <c r="L1853" t="s">
        <v>6586</v>
      </c>
      <c r="M1853" t="s">
        <v>6585</v>
      </c>
      <c r="N1853" t="s">
        <v>1907</v>
      </c>
      <c r="O1853" t="s">
        <v>6587</v>
      </c>
    </row>
    <row r="1854" spans="1:15" x14ac:dyDescent="0.25">
      <c r="A1854" t="s">
        <v>6585</v>
      </c>
      <c r="B1854" s="1">
        <v>22</v>
      </c>
      <c r="C1854" s="1" t="s">
        <v>10691</v>
      </c>
      <c r="D1854" s="1" t="s">
        <v>10691</v>
      </c>
      <c r="E1854" s="1">
        <v>2</v>
      </c>
      <c r="F1854" s="1">
        <v>0</v>
      </c>
      <c r="G1854" t="s">
        <v>16</v>
      </c>
      <c r="H1854" t="s">
        <v>17</v>
      </c>
      <c r="I1854">
        <v>2204042</v>
      </c>
      <c r="K1854">
        <v>191674931</v>
      </c>
      <c r="L1854" t="s">
        <v>6588</v>
      </c>
      <c r="M1854" t="s">
        <v>6589</v>
      </c>
      <c r="N1854" t="s">
        <v>1907</v>
      </c>
      <c r="O1854" t="s">
        <v>6590</v>
      </c>
    </row>
    <row r="1855" spans="1:15" x14ac:dyDescent="0.25">
      <c r="A1855" t="s">
        <v>6591</v>
      </c>
      <c r="B1855" s="1">
        <v>14</v>
      </c>
      <c r="C1855" s="1">
        <v>21</v>
      </c>
      <c r="D1855" s="1" t="s">
        <v>10694</v>
      </c>
      <c r="E1855" s="1">
        <v>0</v>
      </c>
      <c r="F1855" s="1">
        <v>1</v>
      </c>
      <c r="G1855" t="s">
        <v>32</v>
      </c>
      <c r="I1855">
        <v>1421000</v>
      </c>
      <c r="K1855">
        <v>13267144</v>
      </c>
      <c r="L1855" t="s">
        <v>6592</v>
      </c>
      <c r="M1855" t="s">
        <v>6593</v>
      </c>
      <c r="N1855" t="str">
        <f>"05-800"</f>
        <v>05-800</v>
      </c>
      <c r="O1855" t="s">
        <v>6594</v>
      </c>
    </row>
    <row r="1856" spans="1:15" x14ac:dyDescent="0.25">
      <c r="A1856" t="s">
        <v>6593</v>
      </c>
      <c r="B1856" s="1">
        <v>14</v>
      </c>
      <c r="C1856" s="1">
        <v>21</v>
      </c>
      <c r="D1856" s="1" t="s">
        <v>10690</v>
      </c>
      <c r="E1856" s="1">
        <v>1</v>
      </c>
      <c r="F1856" s="1">
        <v>0</v>
      </c>
      <c r="G1856" t="s">
        <v>16</v>
      </c>
      <c r="H1856" t="s">
        <v>46</v>
      </c>
      <c r="I1856">
        <v>1421021</v>
      </c>
      <c r="K1856">
        <v>15834660</v>
      </c>
      <c r="L1856" t="s">
        <v>6595</v>
      </c>
      <c r="M1856" t="s">
        <v>6593</v>
      </c>
      <c r="N1856" t="str">
        <f>"05-800"</f>
        <v>05-800</v>
      </c>
      <c r="O1856" t="s">
        <v>6596</v>
      </c>
    </row>
    <row r="1857" spans="1:15" x14ac:dyDescent="0.25">
      <c r="A1857" t="s">
        <v>6597</v>
      </c>
      <c r="B1857" s="1">
        <v>14</v>
      </c>
      <c r="C1857" s="1">
        <v>22</v>
      </c>
      <c r="D1857" s="1" t="s">
        <v>10694</v>
      </c>
      <c r="E1857" s="1">
        <v>0</v>
      </c>
      <c r="F1857" s="1">
        <v>1</v>
      </c>
      <c r="G1857" t="s">
        <v>32</v>
      </c>
      <c r="I1857">
        <v>1422000</v>
      </c>
      <c r="K1857">
        <v>550668812</v>
      </c>
      <c r="M1857" t="s">
        <v>6598</v>
      </c>
      <c r="N1857" t="str">
        <f>"06-300"</f>
        <v>06-300</v>
      </c>
      <c r="O1857" t="s">
        <v>6599</v>
      </c>
    </row>
    <row r="1858" spans="1:15" x14ac:dyDescent="0.25">
      <c r="A1858" t="s">
        <v>6598</v>
      </c>
      <c r="B1858" s="1">
        <v>14</v>
      </c>
      <c r="C1858" s="1">
        <v>22</v>
      </c>
      <c r="D1858" s="1" t="s">
        <v>10695</v>
      </c>
      <c r="E1858" s="1">
        <v>1</v>
      </c>
      <c r="F1858" s="1">
        <v>0</v>
      </c>
      <c r="G1858" t="s">
        <v>16</v>
      </c>
      <c r="H1858" t="s">
        <v>46</v>
      </c>
      <c r="I1858">
        <v>1422011</v>
      </c>
      <c r="K1858">
        <v>550667876</v>
      </c>
      <c r="L1858" t="s">
        <v>6600</v>
      </c>
      <c r="M1858" t="s">
        <v>6598</v>
      </c>
      <c r="N1858" t="str">
        <f>"06-300"</f>
        <v>06-300</v>
      </c>
      <c r="O1858" t="s">
        <v>6601</v>
      </c>
    </row>
    <row r="1859" spans="1:15" x14ac:dyDescent="0.25">
      <c r="A1859" t="s">
        <v>6598</v>
      </c>
      <c r="B1859" s="1">
        <v>14</v>
      </c>
      <c r="C1859" s="1">
        <v>22</v>
      </c>
      <c r="D1859" s="1" t="s">
        <v>10698</v>
      </c>
      <c r="E1859" s="1">
        <v>2</v>
      </c>
      <c r="F1859" s="1">
        <v>0</v>
      </c>
      <c r="G1859" t="s">
        <v>16</v>
      </c>
      <c r="H1859" t="s">
        <v>17</v>
      </c>
      <c r="I1859">
        <v>1422072</v>
      </c>
      <c r="K1859">
        <v>550667830</v>
      </c>
      <c r="L1859" t="s">
        <v>6602</v>
      </c>
      <c r="M1859" t="s">
        <v>6598</v>
      </c>
      <c r="N1859" t="str">
        <f>"06-300"</f>
        <v>06-300</v>
      </c>
      <c r="O1859" t="s">
        <v>6603</v>
      </c>
    </row>
    <row r="1860" spans="1:15" x14ac:dyDescent="0.25">
      <c r="A1860" t="s">
        <v>6604</v>
      </c>
      <c r="B1860" s="1">
        <v>22</v>
      </c>
      <c r="C1860" s="1" t="s">
        <v>10696</v>
      </c>
      <c r="D1860" s="1" t="s">
        <v>10692</v>
      </c>
      <c r="E1860" s="1">
        <v>2</v>
      </c>
      <c r="F1860" s="1">
        <v>0</v>
      </c>
      <c r="G1860" t="s">
        <v>16</v>
      </c>
      <c r="H1860" t="s">
        <v>17</v>
      </c>
      <c r="I1860">
        <v>2203062</v>
      </c>
      <c r="K1860">
        <v>770979690</v>
      </c>
      <c r="L1860" t="s">
        <v>6605</v>
      </c>
      <c r="M1860" t="s">
        <v>6604</v>
      </c>
      <c r="N1860" t="s">
        <v>6606</v>
      </c>
      <c r="O1860" t="s">
        <v>6607</v>
      </c>
    </row>
    <row r="1861" spans="1:15" x14ac:dyDescent="0.25">
      <c r="A1861" t="s">
        <v>6608</v>
      </c>
      <c r="B1861" s="1">
        <v>12</v>
      </c>
      <c r="C1861" s="1">
        <v>13</v>
      </c>
      <c r="D1861" s="1" t="s">
        <v>10693</v>
      </c>
      <c r="E1861" s="1">
        <v>2</v>
      </c>
      <c r="F1861" s="1">
        <v>0</v>
      </c>
      <c r="G1861" t="s">
        <v>16</v>
      </c>
      <c r="H1861" t="s">
        <v>17</v>
      </c>
      <c r="I1861">
        <v>1213082</v>
      </c>
      <c r="K1861">
        <v>72181899</v>
      </c>
      <c r="L1861" t="s">
        <v>6609</v>
      </c>
      <c r="M1861" t="s">
        <v>6608</v>
      </c>
      <c r="N1861" t="s">
        <v>6610</v>
      </c>
      <c r="O1861" t="s">
        <v>6611</v>
      </c>
    </row>
    <row r="1862" spans="1:15" x14ac:dyDescent="0.25">
      <c r="A1862" t="s">
        <v>6612</v>
      </c>
      <c r="B1862" s="1">
        <v>18</v>
      </c>
      <c r="C1862" s="1">
        <v>11</v>
      </c>
      <c r="D1862" s="1" t="s">
        <v>10698</v>
      </c>
      <c r="E1862" s="1">
        <v>3</v>
      </c>
      <c r="F1862" s="1">
        <v>0</v>
      </c>
      <c r="G1862" t="s">
        <v>16</v>
      </c>
      <c r="H1862" t="s">
        <v>50</v>
      </c>
      <c r="I1862">
        <v>1811073</v>
      </c>
      <c r="K1862">
        <v>690581927</v>
      </c>
      <c r="L1862" t="s">
        <v>6613</v>
      </c>
      <c r="M1862" t="s">
        <v>6614</v>
      </c>
      <c r="N1862" t="s">
        <v>6615</v>
      </c>
      <c r="O1862" t="s">
        <v>6616</v>
      </c>
    </row>
    <row r="1863" spans="1:15" x14ac:dyDescent="0.25">
      <c r="A1863" t="s">
        <v>6617</v>
      </c>
      <c r="B1863" s="1">
        <v>10</v>
      </c>
      <c r="C1863" s="1">
        <v>12</v>
      </c>
      <c r="D1863" s="1">
        <v>11</v>
      </c>
      <c r="E1863" s="1">
        <v>3</v>
      </c>
      <c r="F1863" s="1">
        <v>0</v>
      </c>
      <c r="G1863" t="s">
        <v>16</v>
      </c>
      <c r="H1863" t="s">
        <v>50</v>
      </c>
      <c r="I1863">
        <v>1012113</v>
      </c>
      <c r="K1863">
        <v>590648296</v>
      </c>
      <c r="L1863" t="s">
        <v>6618</v>
      </c>
      <c r="M1863" t="s">
        <v>6617</v>
      </c>
      <c r="N1863" t="s">
        <v>6619</v>
      </c>
      <c r="O1863" t="s">
        <v>6620</v>
      </c>
    </row>
    <row r="1864" spans="1:15" x14ac:dyDescent="0.25">
      <c r="A1864" t="s">
        <v>6621</v>
      </c>
      <c r="B1864" s="1">
        <v>30</v>
      </c>
      <c r="C1864" s="1" t="s">
        <v>10699</v>
      </c>
      <c r="D1864" s="1">
        <v>11</v>
      </c>
      <c r="E1864" s="1">
        <v>3</v>
      </c>
      <c r="F1864" s="1">
        <v>0</v>
      </c>
      <c r="G1864" t="s">
        <v>16</v>
      </c>
      <c r="H1864" t="s">
        <v>50</v>
      </c>
      <c r="I1864">
        <v>3009113</v>
      </c>
      <c r="K1864">
        <v>311019326</v>
      </c>
      <c r="L1864" t="s">
        <v>6622</v>
      </c>
      <c r="M1864" t="s">
        <v>6621</v>
      </c>
      <c r="N1864" t="s">
        <v>6623</v>
      </c>
      <c r="O1864" t="s">
        <v>6624</v>
      </c>
    </row>
    <row r="1865" spans="1:15" x14ac:dyDescent="0.25">
      <c r="A1865" t="s">
        <v>6625</v>
      </c>
      <c r="B1865" s="1">
        <v>32</v>
      </c>
      <c r="C1865" s="1">
        <v>12</v>
      </c>
      <c r="D1865" s="1" t="s">
        <v>10691</v>
      </c>
      <c r="E1865" s="1">
        <v>2</v>
      </c>
      <c r="F1865" s="1">
        <v>0</v>
      </c>
      <c r="G1865" t="s">
        <v>16</v>
      </c>
      <c r="H1865" t="s">
        <v>17</v>
      </c>
      <c r="I1865">
        <v>3212042</v>
      </c>
      <c r="K1865">
        <v>811685237</v>
      </c>
      <c r="L1865" t="s">
        <v>6626</v>
      </c>
      <c r="M1865" t="s">
        <v>6625</v>
      </c>
      <c r="N1865" t="s">
        <v>6627</v>
      </c>
      <c r="O1865" t="s">
        <v>6628</v>
      </c>
    </row>
    <row r="1866" spans="1:15" x14ac:dyDescent="0.25">
      <c r="A1866" t="s">
        <v>6629</v>
      </c>
      <c r="B1866" s="1">
        <v>30</v>
      </c>
      <c r="C1866" s="1">
        <v>29</v>
      </c>
      <c r="D1866" s="1" t="s">
        <v>10695</v>
      </c>
      <c r="E1866" s="1">
        <v>2</v>
      </c>
      <c r="F1866" s="1">
        <v>0</v>
      </c>
      <c r="G1866" t="s">
        <v>16</v>
      </c>
      <c r="H1866" t="s">
        <v>17</v>
      </c>
      <c r="I1866">
        <v>3029012</v>
      </c>
      <c r="K1866">
        <v>411050793</v>
      </c>
      <c r="M1866" t="s">
        <v>6629</v>
      </c>
      <c r="N1866" t="s">
        <v>6630</v>
      </c>
      <c r="O1866" t="s">
        <v>6631</v>
      </c>
    </row>
    <row r="1867" spans="1:15" x14ac:dyDescent="0.25">
      <c r="A1867" t="s">
        <v>6632</v>
      </c>
      <c r="B1867" s="1" t="s">
        <v>10690</v>
      </c>
      <c r="C1867" s="1">
        <v>16</v>
      </c>
      <c r="D1867" s="1" t="s">
        <v>10697</v>
      </c>
      <c r="E1867" s="1">
        <v>3</v>
      </c>
      <c r="F1867" s="1">
        <v>0</v>
      </c>
      <c r="G1867" t="s">
        <v>16</v>
      </c>
      <c r="H1867" t="s">
        <v>50</v>
      </c>
      <c r="I1867">
        <v>216053</v>
      </c>
      <c r="K1867">
        <v>390647624</v>
      </c>
      <c r="L1867" t="s">
        <v>6633</v>
      </c>
      <c r="M1867" t="s">
        <v>6632</v>
      </c>
      <c r="N1867" t="s">
        <v>6634</v>
      </c>
      <c r="O1867" t="s">
        <v>5691</v>
      </c>
    </row>
    <row r="1868" spans="1:15" x14ac:dyDescent="0.25">
      <c r="A1868" t="s">
        <v>6635</v>
      </c>
      <c r="B1868" s="1">
        <v>18</v>
      </c>
      <c r="C1868" s="1">
        <v>13</v>
      </c>
      <c r="D1868" s="1" t="s">
        <v>10694</v>
      </c>
      <c r="E1868" s="1">
        <v>0</v>
      </c>
      <c r="F1868" s="1">
        <v>1</v>
      </c>
      <c r="G1868" t="s">
        <v>32</v>
      </c>
      <c r="I1868">
        <v>1813000</v>
      </c>
      <c r="K1868">
        <v>650900312</v>
      </c>
      <c r="L1868" t="s">
        <v>6636</v>
      </c>
      <c r="M1868" t="s">
        <v>6637</v>
      </c>
      <c r="N1868" t="s">
        <v>6638</v>
      </c>
      <c r="O1868" t="s">
        <v>6639</v>
      </c>
    </row>
    <row r="1869" spans="1:15" x14ac:dyDescent="0.25">
      <c r="A1869" t="s">
        <v>6637</v>
      </c>
      <c r="B1869" s="1">
        <v>18</v>
      </c>
      <c r="C1869" s="1">
        <v>62</v>
      </c>
      <c r="D1869" s="1" t="s">
        <v>10694</v>
      </c>
      <c r="E1869" s="1">
        <v>0</v>
      </c>
      <c r="F1869" s="1">
        <v>2</v>
      </c>
      <c r="G1869" t="s">
        <v>264</v>
      </c>
      <c r="I1869">
        <v>1862000</v>
      </c>
      <c r="K1869">
        <v>650900341</v>
      </c>
      <c r="M1869" t="s">
        <v>6640</v>
      </c>
      <c r="N1869" t="s">
        <v>6638</v>
      </c>
      <c r="O1869" t="s">
        <v>333</v>
      </c>
    </row>
    <row r="1870" spans="1:15" x14ac:dyDescent="0.25">
      <c r="A1870" t="s">
        <v>6640</v>
      </c>
      <c r="B1870" s="1">
        <v>18</v>
      </c>
      <c r="C1870" s="1">
        <v>13</v>
      </c>
      <c r="D1870" s="1" t="s">
        <v>10693</v>
      </c>
      <c r="E1870" s="1">
        <v>2</v>
      </c>
      <c r="F1870" s="1">
        <v>0</v>
      </c>
      <c r="G1870" t="s">
        <v>16</v>
      </c>
      <c r="H1870" t="s">
        <v>17</v>
      </c>
      <c r="I1870">
        <v>1813082</v>
      </c>
      <c r="K1870">
        <v>650900298</v>
      </c>
      <c r="M1870" t="s">
        <v>6640</v>
      </c>
      <c r="N1870" t="s">
        <v>6638</v>
      </c>
      <c r="O1870" t="s">
        <v>6641</v>
      </c>
    </row>
    <row r="1871" spans="1:15" x14ac:dyDescent="0.25">
      <c r="A1871" t="s">
        <v>6642</v>
      </c>
      <c r="B1871" s="1">
        <v>20</v>
      </c>
      <c r="C1871" s="1">
        <v>12</v>
      </c>
      <c r="D1871" s="1" t="s">
        <v>10691</v>
      </c>
      <c r="E1871" s="1">
        <v>2</v>
      </c>
      <c r="F1871" s="1">
        <v>0</v>
      </c>
      <c r="G1871" t="s">
        <v>16</v>
      </c>
      <c r="H1871" t="s">
        <v>17</v>
      </c>
      <c r="I1871">
        <v>2012042</v>
      </c>
      <c r="K1871">
        <v>790670912</v>
      </c>
      <c r="L1871" t="s">
        <v>6643</v>
      </c>
      <c r="M1871" t="s">
        <v>6642</v>
      </c>
      <c r="N1871" t="s">
        <v>6644</v>
      </c>
      <c r="O1871" t="s">
        <v>679</v>
      </c>
    </row>
    <row r="1872" spans="1:15" x14ac:dyDescent="0.25">
      <c r="A1872" t="s">
        <v>6645</v>
      </c>
      <c r="B1872" s="1">
        <v>14</v>
      </c>
      <c r="C1872" s="1">
        <v>26</v>
      </c>
      <c r="D1872" s="1" t="s">
        <v>10698</v>
      </c>
      <c r="E1872" s="1">
        <v>2</v>
      </c>
      <c r="F1872" s="1">
        <v>0</v>
      </c>
      <c r="G1872" t="s">
        <v>16</v>
      </c>
      <c r="H1872" t="s">
        <v>17</v>
      </c>
      <c r="I1872">
        <v>1426072</v>
      </c>
      <c r="K1872">
        <v>711582569</v>
      </c>
      <c r="L1872" t="s">
        <v>6646</v>
      </c>
      <c r="M1872" t="s">
        <v>6645</v>
      </c>
      <c r="N1872" t="str">
        <f>"08-109"</f>
        <v>08-109</v>
      </c>
      <c r="O1872" t="s">
        <v>6647</v>
      </c>
    </row>
    <row r="1873" spans="1:15" x14ac:dyDescent="0.25">
      <c r="A1873" t="s">
        <v>6648</v>
      </c>
      <c r="B1873" s="1" t="s">
        <v>10690</v>
      </c>
      <c r="C1873" s="1">
        <v>17</v>
      </c>
      <c r="D1873" s="1" t="s">
        <v>10696</v>
      </c>
      <c r="E1873" s="1">
        <v>2</v>
      </c>
      <c r="F1873" s="1">
        <v>0</v>
      </c>
      <c r="G1873" t="s">
        <v>16</v>
      </c>
      <c r="H1873" t="s">
        <v>17</v>
      </c>
      <c r="I1873">
        <v>217032</v>
      </c>
      <c r="K1873">
        <v>890718515</v>
      </c>
      <c r="L1873" t="s">
        <v>6649</v>
      </c>
      <c r="M1873" t="s">
        <v>6648</v>
      </c>
      <c r="N1873" t="s">
        <v>6650</v>
      </c>
      <c r="O1873" t="s">
        <v>6651</v>
      </c>
    </row>
    <row r="1874" spans="1:15" x14ac:dyDescent="0.25">
      <c r="A1874" t="s">
        <v>6652</v>
      </c>
      <c r="B1874" s="1">
        <v>18</v>
      </c>
      <c r="C1874" s="1">
        <v>14</v>
      </c>
      <c r="D1874" s="1" t="s">
        <v>10695</v>
      </c>
      <c r="E1874" s="1">
        <v>1</v>
      </c>
      <c r="F1874" s="1">
        <v>0</v>
      </c>
      <c r="G1874" t="s">
        <v>16</v>
      </c>
      <c r="H1874" t="s">
        <v>46</v>
      </c>
      <c r="I1874">
        <v>1814011</v>
      </c>
      <c r="K1874">
        <v>650900499</v>
      </c>
      <c r="L1874" t="s">
        <v>6656</v>
      </c>
      <c r="M1874" t="s">
        <v>6652</v>
      </c>
      <c r="N1874" t="s">
        <v>6654</v>
      </c>
      <c r="O1874" t="s">
        <v>6657</v>
      </c>
    </row>
    <row r="1875" spans="1:15" x14ac:dyDescent="0.25">
      <c r="A1875" t="s">
        <v>6652</v>
      </c>
      <c r="B1875" s="1">
        <v>18</v>
      </c>
      <c r="C1875" s="1">
        <v>14</v>
      </c>
      <c r="D1875" s="1" t="s">
        <v>10692</v>
      </c>
      <c r="E1875" s="1">
        <v>2</v>
      </c>
      <c r="F1875" s="1">
        <v>0</v>
      </c>
      <c r="G1875" t="s">
        <v>16</v>
      </c>
      <c r="H1875" t="s">
        <v>17</v>
      </c>
      <c r="I1875">
        <v>1814062</v>
      </c>
      <c r="K1875">
        <v>650900513</v>
      </c>
      <c r="L1875" t="s">
        <v>6653</v>
      </c>
      <c r="M1875" t="s">
        <v>6652</v>
      </c>
      <c r="N1875" t="s">
        <v>6654</v>
      </c>
      <c r="O1875" t="s">
        <v>6655</v>
      </c>
    </row>
    <row r="1876" spans="1:15" x14ac:dyDescent="0.25">
      <c r="A1876" t="s">
        <v>6658</v>
      </c>
      <c r="B1876" s="1">
        <v>18</v>
      </c>
      <c r="C1876" s="1">
        <v>14</v>
      </c>
      <c r="D1876" s="1" t="s">
        <v>10694</v>
      </c>
      <c r="E1876" s="1">
        <v>0</v>
      </c>
      <c r="F1876" s="1">
        <v>1</v>
      </c>
      <c r="G1876" t="s">
        <v>32</v>
      </c>
      <c r="I1876">
        <v>1814000</v>
      </c>
      <c r="K1876">
        <v>650900252</v>
      </c>
      <c r="L1876" t="s">
        <v>6659</v>
      </c>
      <c r="M1876" t="s">
        <v>6652</v>
      </c>
      <c r="N1876" t="s">
        <v>6654</v>
      </c>
      <c r="O1876" t="s">
        <v>6657</v>
      </c>
    </row>
    <row r="1877" spans="1:15" x14ac:dyDescent="0.25">
      <c r="A1877" t="s">
        <v>6660</v>
      </c>
      <c r="B1877" s="1" t="s">
        <v>10693</v>
      </c>
      <c r="C1877" s="1">
        <v>11</v>
      </c>
      <c r="D1877" s="1" t="s">
        <v>10698</v>
      </c>
      <c r="E1877" s="1">
        <v>2</v>
      </c>
      <c r="F1877" s="1">
        <v>0</v>
      </c>
      <c r="G1877" t="s">
        <v>16</v>
      </c>
      <c r="H1877" t="s">
        <v>17</v>
      </c>
      <c r="I1877">
        <v>811072</v>
      </c>
      <c r="K1877">
        <v>542190</v>
      </c>
      <c r="L1877" t="s">
        <v>6661</v>
      </c>
      <c r="M1877" t="s">
        <v>6660</v>
      </c>
      <c r="N1877" t="s">
        <v>6662</v>
      </c>
      <c r="O1877" t="s">
        <v>6663</v>
      </c>
    </row>
    <row r="1878" spans="1:15" x14ac:dyDescent="0.25">
      <c r="A1878" t="s">
        <v>6664</v>
      </c>
      <c r="B1878" s="1">
        <v>22</v>
      </c>
      <c r="C1878" s="1" t="s">
        <v>10697</v>
      </c>
      <c r="D1878" s="1" t="s">
        <v>10696</v>
      </c>
      <c r="E1878" s="1">
        <v>2</v>
      </c>
      <c r="F1878" s="1">
        <v>0</v>
      </c>
      <c r="G1878" t="s">
        <v>16</v>
      </c>
      <c r="H1878" t="s">
        <v>17</v>
      </c>
      <c r="I1878">
        <v>2205032</v>
      </c>
      <c r="K1878">
        <v>191674948</v>
      </c>
      <c r="L1878" t="s">
        <v>6665</v>
      </c>
      <c r="M1878" t="s">
        <v>6664</v>
      </c>
      <c r="N1878" t="s">
        <v>6666</v>
      </c>
      <c r="O1878" t="s">
        <v>6667</v>
      </c>
    </row>
    <row r="1879" spans="1:15" x14ac:dyDescent="0.25">
      <c r="A1879" t="s">
        <v>6668</v>
      </c>
      <c r="B1879" s="1">
        <v>32</v>
      </c>
      <c r="C1879" s="1" t="s">
        <v>10691</v>
      </c>
      <c r="D1879" s="1" t="s">
        <v>10692</v>
      </c>
      <c r="E1879" s="1">
        <v>2</v>
      </c>
      <c r="F1879" s="1">
        <v>0</v>
      </c>
      <c r="G1879" t="s">
        <v>16</v>
      </c>
      <c r="H1879" t="s">
        <v>17</v>
      </c>
      <c r="I1879">
        <v>3204062</v>
      </c>
      <c r="K1879">
        <v>811684344</v>
      </c>
      <c r="L1879" t="s">
        <v>6669</v>
      </c>
      <c r="M1879" t="s">
        <v>6668</v>
      </c>
      <c r="N1879" t="s">
        <v>6670</v>
      </c>
      <c r="O1879" t="s">
        <v>6671</v>
      </c>
    </row>
    <row r="1880" spans="1:15" x14ac:dyDescent="0.25">
      <c r="A1880" t="s">
        <v>6672</v>
      </c>
      <c r="B1880" s="1">
        <v>30</v>
      </c>
      <c r="C1880" s="1">
        <v>17</v>
      </c>
      <c r="D1880" s="1" t="s">
        <v>10697</v>
      </c>
      <c r="E1880" s="1">
        <v>2</v>
      </c>
      <c r="F1880" s="1">
        <v>0</v>
      </c>
      <c r="G1880" t="s">
        <v>16</v>
      </c>
      <c r="H1880" t="s">
        <v>17</v>
      </c>
      <c r="I1880">
        <v>3017052</v>
      </c>
      <c r="K1880">
        <v>250855191</v>
      </c>
      <c r="L1880" t="s">
        <v>6673</v>
      </c>
      <c r="M1880" t="s">
        <v>6672</v>
      </c>
      <c r="N1880" t="s">
        <v>6674</v>
      </c>
      <c r="O1880" t="s">
        <v>6675</v>
      </c>
    </row>
    <row r="1881" spans="1:15" x14ac:dyDescent="0.25">
      <c r="A1881" t="s">
        <v>6676</v>
      </c>
      <c r="B1881" s="1">
        <v>30</v>
      </c>
      <c r="C1881" s="1">
        <v>27</v>
      </c>
      <c r="D1881" s="1" t="s">
        <v>10692</v>
      </c>
      <c r="E1881" s="1">
        <v>2</v>
      </c>
      <c r="F1881" s="1">
        <v>0</v>
      </c>
      <c r="G1881" t="s">
        <v>16</v>
      </c>
      <c r="H1881" t="s">
        <v>17</v>
      </c>
      <c r="I1881">
        <v>3027062</v>
      </c>
      <c r="K1881">
        <v>311019510</v>
      </c>
      <c r="L1881" t="s">
        <v>6677</v>
      </c>
      <c r="M1881" t="s">
        <v>6676</v>
      </c>
      <c r="N1881" t="s">
        <v>6678</v>
      </c>
      <c r="O1881" t="s">
        <v>6679</v>
      </c>
    </row>
    <row r="1882" spans="1:15" x14ac:dyDescent="0.25">
      <c r="A1882" t="s">
        <v>6680</v>
      </c>
      <c r="B1882" s="1">
        <v>14</v>
      </c>
      <c r="C1882" s="1">
        <v>36</v>
      </c>
      <c r="D1882" s="1" t="s">
        <v>10696</v>
      </c>
      <c r="E1882" s="1">
        <v>2</v>
      </c>
      <c r="F1882" s="1">
        <v>0</v>
      </c>
      <c r="G1882" t="s">
        <v>16</v>
      </c>
      <c r="H1882" t="s">
        <v>17</v>
      </c>
      <c r="I1882">
        <v>1436032</v>
      </c>
      <c r="K1882">
        <v>670223920</v>
      </c>
      <c r="L1882" t="s">
        <v>6681</v>
      </c>
      <c r="M1882" t="s">
        <v>6680</v>
      </c>
      <c r="N1882" t="s">
        <v>6682</v>
      </c>
      <c r="O1882" t="s">
        <v>6683</v>
      </c>
    </row>
    <row r="1883" spans="1:15" x14ac:dyDescent="0.25">
      <c r="A1883" t="s">
        <v>6684</v>
      </c>
      <c r="B1883" s="1">
        <v>24</v>
      </c>
      <c r="C1883" s="1" t="s">
        <v>10691</v>
      </c>
      <c r="D1883" s="1">
        <v>14</v>
      </c>
      <c r="E1883" s="1">
        <v>2</v>
      </c>
      <c r="F1883" s="1">
        <v>0</v>
      </c>
      <c r="G1883" t="s">
        <v>16</v>
      </c>
      <c r="H1883" t="s">
        <v>17</v>
      </c>
      <c r="I1883">
        <v>2404142</v>
      </c>
      <c r="K1883">
        <v>151398155</v>
      </c>
      <c r="L1883" t="s">
        <v>6685</v>
      </c>
      <c r="M1883" t="s">
        <v>6684</v>
      </c>
      <c r="N1883" t="s">
        <v>6686</v>
      </c>
      <c r="O1883" t="s">
        <v>6687</v>
      </c>
    </row>
    <row r="1884" spans="1:15" x14ac:dyDescent="0.25">
      <c r="A1884" t="s">
        <v>6688</v>
      </c>
      <c r="B1884" s="1">
        <v>24</v>
      </c>
      <c r="C1884" s="1" t="s">
        <v>10692</v>
      </c>
      <c r="D1884" s="1" t="s">
        <v>10693</v>
      </c>
      <c r="E1884" s="1">
        <v>2</v>
      </c>
      <c r="F1884" s="1">
        <v>0</v>
      </c>
      <c r="G1884" t="s">
        <v>16</v>
      </c>
      <c r="H1884" t="s">
        <v>17</v>
      </c>
      <c r="I1884">
        <v>2406082</v>
      </c>
      <c r="K1884">
        <v>151398379</v>
      </c>
      <c r="L1884" t="s">
        <v>6689</v>
      </c>
      <c r="M1884" t="s">
        <v>6688</v>
      </c>
      <c r="N1884" t="s">
        <v>6690</v>
      </c>
      <c r="O1884" t="s">
        <v>6691</v>
      </c>
    </row>
    <row r="1885" spans="1:15" x14ac:dyDescent="0.25">
      <c r="A1885" t="s">
        <v>6692</v>
      </c>
      <c r="B1885" s="1">
        <v>14</v>
      </c>
      <c r="C1885" s="1">
        <v>23</v>
      </c>
      <c r="D1885" s="1" t="s">
        <v>10692</v>
      </c>
      <c r="E1885" s="1">
        <v>3</v>
      </c>
      <c r="F1885" s="1">
        <v>0</v>
      </c>
      <c r="G1885" t="s">
        <v>16</v>
      </c>
      <c r="H1885" t="s">
        <v>50</v>
      </c>
      <c r="I1885">
        <v>1423063</v>
      </c>
      <c r="K1885">
        <v>670223379</v>
      </c>
      <c r="L1885" t="s">
        <v>6693</v>
      </c>
      <c r="M1885" t="s">
        <v>6692</v>
      </c>
      <c r="N1885" t="s">
        <v>6694</v>
      </c>
      <c r="O1885" t="s">
        <v>6695</v>
      </c>
    </row>
    <row r="1886" spans="1:15" x14ac:dyDescent="0.25">
      <c r="A1886" t="s">
        <v>6696</v>
      </c>
      <c r="B1886" s="1">
        <v>14</v>
      </c>
      <c r="C1886" s="1">
        <v>23</v>
      </c>
      <c r="D1886" s="1" t="s">
        <v>10694</v>
      </c>
      <c r="E1886" s="1">
        <v>0</v>
      </c>
      <c r="F1886" s="1">
        <v>1</v>
      </c>
      <c r="G1886" t="s">
        <v>32</v>
      </c>
      <c r="I1886">
        <v>1423000</v>
      </c>
      <c r="K1886">
        <v>670223190</v>
      </c>
      <c r="L1886" t="s">
        <v>6697</v>
      </c>
      <c r="M1886" t="s">
        <v>6692</v>
      </c>
      <c r="N1886" t="s">
        <v>6694</v>
      </c>
      <c r="O1886" t="s">
        <v>6698</v>
      </c>
    </row>
    <row r="1887" spans="1:15" x14ac:dyDescent="0.25">
      <c r="A1887" t="s">
        <v>6699</v>
      </c>
      <c r="B1887" s="1" t="s">
        <v>10693</v>
      </c>
      <c r="C1887" s="1" t="s">
        <v>10696</v>
      </c>
      <c r="D1887" s="1" t="s">
        <v>10696</v>
      </c>
      <c r="E1887" s="1">
        <v>2</v>
      </c>
      <c r="F1887" s="1">
        <v>0</v>
      </c>
      <c r="G1887" t="s">
        <v>16</v>
      </c>
      <c r="H1887" t="s">
        <v>17</v>
      </c>
      <c r="I1887">
        <v>803032</v>
      </c>
      <c r="K1887">
        <v>210966823</v>
      </c>
      <c r="L1887" t="s">
        <v>6700</v>
      </c>
      <c r="M1887" t="s">
        <v>6699</v>
      </c>
      <c r="N1887" t="s">
        <v>6701</v>
      </c>
      <c r="O1887" t="s">
        <v>6702</v>
      </c>
    </row>
    <row r="1888" spans="1:15" x14ac:dyDescent="0.25">
      <c r="A1888" t="s">
        <v>6703</v>
      </c>
      <c r="B1888" s="1">
        <v>20</v>
      </c>
      <c r="C1888" s="1" t="s">
        <v>10698</v>
      </c>
      <c r="D1888" s="1" t="s">
        <v>10692</v>
      </c>
      <c r="E1888" s="1">
        <v>2</v>
      </c>
      <c r="F1888" s="1">
        <v>0</v>
      </c>
      <c r="G1888" t="s">
        <v>16</v>
      </c>
      <c r="H1888" t="s">
        <v>17</v>
      </c>
      <c r="I1888">
        <v>2007062</v>
      </c>
      <c r="K1888">
        <v>450669980</v>
      </c>
      <c r="L1888" t="s">
        <v>6704</v>
      </c>
      <c r="M1888" t="s">
        <v>6703</v>
      </c>
      <c r="N1888" t="s">
        <v>6705</v>
      </c>
      <c r="O1888" t="s">
        <v>6706</v>
      </c>
    </row>
    <row r="1889" spans="1:15" x14ac:dyDescent="0.25">
      <c r="A1889" t="s">
        <v>6707</v>
      </c>
      <c r="B1889" s="1">
        <v>14</v>
      </c>
      <c r="C1889" s="1">
        <v>25</v>
      </c>
      <c r="D1889" s="1" t="s">
        <v>10699</v>
      </c>
      <c r="E1889" s="1">
        <v>2</v>
      </c>
      <c r="F1889" s="1">
        <v>0</v>
      </c>
      <c r="G1889" t="s">
        <v>16</v>
      </c>
      <c r="H1889" t="s">
        <v>17</v>
      </c>
      <c r="I1889">
        <v>1425092</v>
      </c>
      <c r="K1889">
        <v>670223936</v>
      </c>
      <c r="L1889" t="s">
        <v>6708</v>
      </c>
      <c r="M1889" t="s">
        <v>6707</v>
      </c>
      <c r="N1889" t="s">
        <v>6709</v>
      </c>
      <c r="O1889" t="s">
        <v>6710</v>
      </c>
    </row>
    <row r="1890" spans="1:15" x14ac:dyDescent="0.25">
      <c r="A1890" t="s">
        <v>6711</v>
      </c>
      <c r="B1890" s="1">
        <v>22</v>
      </c>
      <c r="C1890" s="1" t="s">
        <v>10691</v>
      </c>
      <c r="D1890" s="1" t="s">
        <v>10697</v>
      </c>
      <c r="E1890" s="1">
        <v>2</v>
      </c>
      <c r="F1890" s="1">
        <v>0</v>
      </c>
      <c r="G1890" t="s">
        <v>16</v>
      </c>
      <c r="H1890" t="s">
        <v>17</v>
      </c>
      <c r="I1890">
        <v>2204052</v>
      </c>
      <c r="K1890">
        <v>191674990</v>
      </c>
      <c r="L1890" t="s">
        <v>6712</v>
      </c>
      <c r="M1890" t="s">
        <v>6711</v>
      </c>
      <c r="N1890" t="s">
        <v>6713</v>
      </c>
      <c r="O1890" t="s">
        <v>6714</v>
      </c>
    </row>
    <row r="1891" spans="1:15" x14ac:dyDescent="0.25">
      <c r="A1891" t="s">
        <v>6715</v>
      </c>
      <c r="B1891" s="1">
        <v>24</v>
      </c>
      <c r="C1891" s="1" t="s">
        <v>10695</v>
      </c>
      <c r="D1891" s="1" t="s">
        <v>10692</v>
      </c>
      <c r="E1891" s="1">
        <v>2</v>
      </c>
      <c r="F1891" s="1">
        <v>0</v>
      </c>
      <c r="G1891" t="s">
        <v>16</v>
      </c>
      <c r="H1891" t="s">
        <v>17</v>
      </c>
      <c r="I1891">
        <v>2401062</v>
      </c>
      <c r="K1891">
        <v>276258167</v>
      </c>
      <c r="L1891" t="s">
        <v>6716</v>
      </c>
      <c r="M1891" t="s">
        <v>6715</v>
      </c>
      <c r="N1891" t="s">
        <v>6717</v>
      </c>
      <c r="O1891" t="s">
        <v>6718</v>
      </c>
    </row>
    <row r="1892" spans="1:15" x14ac:dyDescent="0.25">
      <c r="A1892" t="s">
        <v>6719</v>
      </c>
      <c r="B1892" s="1" t="s">
        <v>10693</v>
      </c>
      <c r="C1892" s="1" t="s">
        <v>10696</v>
      </c>
      <c r="D1892" s="1" t="s">
        <v>10691</v>
      </c>
      <c r="E1892" s="1">
        <v>2</v>
      </c>
      <c r="F1892" s="1">
        <v>0</v>
      </c>
      <c r="G1892" t="s">
        <v>16</v>
      </c>
      <c r="H1892" t="s">
        <v>17</v>
      </c>
      <c r="I1892">
        <v>803042</v>
      </c>
      <c r="K1892">
        <v>210966800</v>
      </c>
      <c r="M1892" t="s">
        <v>6719</v>
      </c>
      <c r="N1892" t="s">
        <v>6720</v>
      </c>
      <c r="O1892" t="s">
        <v>3223</v>
      </c>
    </row>
    <row r="1893" spans="1:15" x14ac:dyDescent="0.25">
      <c r="A1893" t="s">
        <v>6721</v>
      </c>
      <c r="B1893" s="1">
        <v>22</v>
      </c>
      <c r="C1893" s="1" t="s">
        <v>10691</v>
      </c>
      <c r="D1893" s="1" t="s">
        <v>10692</v>
      </c>
      <c r="E1893" s="1">
        <v>2</v>
      </c>
      <c r="F1893" s="1">
        <v>0</v>
      </c>
      <c r="G1893" t="s">
        <v>16</v>
      </c>
      <c r="H1893" t="s">
        <v>17</v>
      </c>
      <c r="I1893">
        <v>2204062</v>
      </c>
      <c r="K1893">
        <v>191675020</v>
      </c>
      <c r="L1893" t="s">
        <v>6722</v>
      </c>
      <c r="M1893" t="s">
        <v>6721</v>
      </c>
      <c r="N1893" t="s">
        <v>6723</v>
      </c>
      <c r="O1893" t="s">
        <v>6724</v>
      </c>
    </row>
    <row r="1894" spans="1:15" x14ac:dyDescent="0.25">
      <c r="A1894" t="s">
        <v>6725</v>
      </c>
      <c r="B1894" s="1">
        <v>24</v>
      </c>
      <c r="C1894" s="1">
        <v>10</v>
      </c>
      <c r="D1894" s="1" t="s">
        <v>10697</v>
      </c>
      <c r="E1894" s="1">
        <v>3</v>
      </c>
      <c r="F1894" s="1">
        <v>0</v>
      </c>
      <c r="G1894" t="s">
        <v>16</v>
      </c>
      <c r="H1894" t="s">
        <v>50</v>
      </c>
      <c r="I1894">
        <v>2410053</v>
      </c>
      <c r="K1894">
        <v>276258339</v>
      </c>
      <c r="L1894" t="s">
        <v>6726</v>
      </c>
      <c r="M1894" t="s">
        <v>6725</v>
      </c>
      <c r="N1894" t="s">
        <v>6727</v>
      </c>
      <c r="O1894" t="s">
        <v>679</v>
      </c>
    </row>
    <row r="1895" spans="1:15" x14ac:dyDescent="0.25">
      <c r="A1895" t="s">
        <v>6728</v>
      </c>
      <c r="B1895" s="1">
        <v>24</v>
      </c>
      <c r="C1895" s="1">
        <v>10</v>
      </c>
      <c r="D1895" s="1" t="s">
        <v>10694</v>
      </c>
      <c r="E1895" s="1">
        <v>0</v>
      </c>
      <c r="F1895" s="1">
        <v>1</v>
      </c>
      <c r="G1895" t="s">
        <v>32</v>
      </c>
      <c r="I1895">
        <v>2410000</v>
      </c>
      <c r="K1895">
        <v>276255074</v>
      </c>
      <c r="L1895" t="s">
        <v>6729</v>
      </c>
      <c r="M1895" t="s">
        <v>6725</v>
      </c>
      <c r="N1895" t="s">
        <v>6727</v>
      </c>
      <c r="O1895" t="s">
        <v>2220</v>
      </c>
    </row>
    <row r="1896" spans="1:15" x14ac:dyDescent="0.25">
      <c r="A1896" t="s">
        <v>6730</v>
      </c>
      <c r="B1896" s="1">
        <v>24</v>
      </c>
      <c r="C1896" s="1">
        <v>15</v>
      </c>
      <c r="D1896" s="1" t="s">
        <v>10695</v>
      </c>
      <c r="E1896" s="1">
        <v>1</v>
      </c>
      <c r="F1896" s="1">
        <v>0</v>
      </c>
      <c r="G1896" t="s">
        <v>16</v>
      </c>
      <c r="H1896" t="s">
        <v>46</v>
      </c>
      <c r="I1896">
        <v>2415011</v>
      </c>
      <c r="K1896">
        <v>276258670</v>
      </c>
      <c r="L1896" t="s">
        <v>6731</v>
      </c>
      <c r="M1896" t="s">
        <v>6730</v>
      </c>
      <c r="N1896" t="s">
        <v>6732</v>
      </c>
      <c r="O1896" t="s">
        <v>6733</v>
      </c>
    </row>
    <row r="1897" spans="1:15" x14ac:dyDescent="0.25">
      <c r="A1897" t="s">
        <v>6734</v>
      </c>
      <c r="B1897" s="1" t="s">
        <v>10692</v>
      </c>
      <c r="C1897" s="1">
        <v>10</v>
      </c>
      <c r="D1897" s="1" t="s">
        <v>10697</v>
      </c>
      <c r="E1897" s="1">
        <v>2</v>
      </c>
      <c r="F1897" s="1">
        <v>0</v>
      </c>
      <c r="G1897" t="s">
        <v>16</v>
      </c>
      <c r="H1897" t="s">
        <v>17</v>
      </c>
      <c r="I1897">
        <v>610052</v>
      </c>
      <c r="K1897">
        <v>431019968</v>
      </c>
      <c r="L1897" t="s">
        <v>6735</v>
      </c>
      <c r="M1897" t="s">
        <v>6734</v>
      </c>
      <c r="N1897" t="s">
        <v>6736</v>
      </c>
      <c r="O1897" t="s">
        <v>6737</v>
      </c>
    </row>
    <row r="1898" spans="1:15" x14ac:dyDescent="0.25">
      <c r="A1898" t="s">
        <v>6738</v>
      </c>
      <c r="B1898" s="1">
        <v>22</v>
      </c>
      <c r="C1898" s="1">
        <v>11</v>
      </c>
      <c r="D1898" s="1" t="s">
        <v>10696</v>
      </c>
      <c r="E1898" s="1">
        <v>1</v>
      </c>
      <c r="F1898" s="1">
        <v>0</v>
      </c>
      <c r="G1898" t="s">
        <v>16</v>
      </c>
      <c r="H1898" t="s">
        <v>46</v>
      </c>
      <c r="I1898">
        <v>2211031</v>
      </c>
      <c r="K1898">
        <v>191675439</v>
      </c>
      <c r="L1898" t="s">
        <v>6739</v>
      </c>
      <c r="M1898" t="s">
        <v>6738</v>
      </c>
      <c r="N1898" t="s">
        <v>6740</v>
      </c>
      <c r="O1898" t="s">
        <v>6741</v>
      </c>
    </row>
    <row r="1899" spans="1:15" x14ac:dyDescent="0.25">
      <c r="A1899" t="s">
        <v>6738</v>
      </c>
      <c r="B1899" s="1">
        <v>22</v>
      </c>
      <c r="C1899" s="1">
        <v>11</v>
      </c>
      <c r="D1899" s="1" t="s">
        <v>10698</v>
      </c>
      <c r="E1899" s="1">
        <v>2</v>
      </c>
      <c r="F1899" s="1">
        <v>0</v>
      </c>
      <c r="G1899" t="s">
        <v>16</v>
      </c>
      <c r="H1899" t="s">
        <v>17</v>
      </c>
      <c r="I1899">
        <v>2211072</v>
      </c>
      <c r="K1899">
        <v>190519737</v>
      </c>
      <c r="L1899" t="s">
        <v>6742</v>
      </c>
      <c r="M1899" t="s">
        <v>6738</v>
      </c>
      <c r="N1899" t="s">
        <v>6740</v>
      </c>
      <c r="O1899" t="s">
        <v>6743</v>
      </c>
    </row>
    <row r="1900" spans="1:15" x14ac:dyDescent="0.25">
      <c r="A1900" t="s">
        <v>6744</v>
      </c>
      <c r="B1900" s="1">
        <v>22</v>
      </c>
      <c r="C1900" s="1">
        <v>11</v>
      </c>
      <c r="D1900" s="1" t="s">
        <v>10694</v>
      </c>
      <c r="E1900" s="1">
        <v>0</v>
      </c>
      <c r="F1900" s="1">
        <v>1</v>
      </c>
      <c r="G1900" t="s">
        <v>32</v>
      </c>
      <c r="I1900">
        <v>2211000</v>
      </c>
      <c r="K1900">
        <v>191675391</v>
      </c>
      <c r="L1900" t="s">
        <v>6745</v>
      </c>
      <c r="M1900" t="s">
        <v>6746</v>
      </c>
      <c r="N1900" t="s">
        <v>6740</v>
      </c>
      <c r="O1900" t="s">
        <v>6747</v>
      </c>
    </row>
    <row r="1901" spans="1:15" x14ac:dyDescent="0.25">
      <c r="A1901" t="s">
        <v>6748</v>
      </c>
      <c r="B1901" s="1" t="s">
        <v>10692</v>
      </c>
      <c r="C1901" s="1">
        <v>14</v>
      </c>
      <c r="D1901" s="1" t="s">
        <v>10694</v>
      </c>
      <c r="E1901" s="1">
        <v>0</v>
      </c>
      <c r="F1901" s="1">
        <v>1</v>
      </c>
      <c r="G1901" t="s">
        <v>32</v>
      </c>
      <c r="I1901">
        <v>614000</v>
      </c>
      <c r="K1901">
        <v>431019483</v>
      </c>
      <c r="L1901" t="s">
        <v>6749</v>
      </c>
      <c r="M1901" t="s">
        <v>6750</v>
      </c>
      <c r="N1901" t="s">
        <v>6751</v>
      </c>
      <c r="O1901" t="s">
        <v>6752</v>
      </c>
    </row>
    <row r="1902" spans="1:15" x14ac:dyDescent="0.25">
      <c r="A1902" t="s">
        <v>6750</v>
      </c>
      <c r="B1902" s="1" t="s">
        <v>10692</v>
      </c>
      <c r="C1902" s="1">
        <v>14</v>
      </c>
      <c r="D1902" s="1" t="s">
        <v>10695</v>
      </c>
      <c r="E1902" s="1">
        <v>1</v>
      </c>
      <c r="F1902" s="1">
        <v>0</v>
      </c>
      <c r="G1902" t="s">
        <v>16</v>
      </c>
      <c r="H1902" t="s">
        <v>46</v>
      </c>
      <c r="I1902">
        <v>614011</v>
      </c>
      <c r="K1902">
        <v>431019371</v>
      </c>
      <c r="L1902" t="s">
        <v>6753</v>
      </c>
      <c r="M1902" t="s">
        <v>6750</v>
      </c>
      <c r="N1902" t="s">
        <v>6751</v>
      </c>
      <c r="O1902" t="s">
        <v>6754</v>
      </c>
    </row>
    <row r="1903" spans="1:15" x14ac:dyDescent="0.25">
      <c r="A1903" t="s">
        <v>6750</v>
      </c>
      <c r="B1903" s="1" t="s">
        <v>10692</v>
      </c>
      <c r="C1903" s="1">
        <v>14</v>
      </c>
      <c r="D1903" s="1" t="s">
        <v>10699</v>
      </c>
      <c r="E1903" s="1">
        <v>2</v>
      </c>
      <c r="F1903" s="1">
        <v>0</v>
      </c>
      <c r="G1903" t="s">
        <v>16</v>
      </c>
      <c r="H1903" t="s">
        <v>17</v>
      </c>
      <c r="I1903">
        <v>614092</v>
      </c>
      <c r="K1903">
        <v>431019922</v>
      </c>
      <c r="L1903" t="s">
        <v>6755</v>
      </c>
      <c r="M1903" t="s">
        <v>6750</v>
      </c>
      <c r="N1903" t="s">
        <v>6751</v>
      </c>
      <c r="O1903" t="s">
        <v>6756</v>
      </c>
    </row>
    <row r="1904" spans="1:15" x14ac:dyDescent="0.25">
      <c r="A1904" t="s">
        <v>6757</v>
      </c>
      <c r="B1904" s="1">
        <v>14</v>
      </c>
      <c r="C1904" s="1">
        <v>24</v>
      </c>
      <c r="D1904" s="1" t="s">
        <v>10691</v>
      </c>
      <c r="E1904" s="1">
        <v>3</v>
      </c>
      <c r="F1904" s="1">
        <v>0</v>
      </c>
      <c r="G1904" t="s">
        <v>16</v>
      </c>
      <c r="H1904" t="s">
        <v>50</v>
      </c>
      <c r="I1904">
        <v>1424043</v>
      </c>
      <c r="K1904">
        <v>130377907</v>
      </c>
      <c r="L1904" t="s">
        <v>6758</v>
      </c>
      <c r="M1904" t="s">
        <v>6757</v>
      </c>
      <c r="N1904" t="str">
        <f>"06-100"</f>
        <v>06-100</v>
      </c>
      <c r="O1904" t="s">
        <v>6759</v>
      </c>
    </row>
    <row r="1905" spans="1:15" x14ac:dyDescent="0.25">
      <c r="A1905" t="s">
        <v>6760</v>
      </c>
      <c r="B1905" s="1">
        <v>14</v>
      </c>
      <c r="C1905" s="1">
        <v>24</v>
      </c>
      <c r="D1905" s="1" t="s">
        <v>10694</v>
      </c>
      <c r="E1905" s="1">
        <v>0</v>
      </c>
      <c r="F1905" s="1">
        <v>1</v>
      </c>
      <c r="G1905" t="s">
        <v>32</v>
      </c>
      <c r="I1905">
        <v>1424000</v>
      </c>
      <c r="K1905">
        <v>130377729</v>
      </c>
      <c r="L1905" t="s">
        <v>6761</v>
      </c>
      <c r="M1905" t="s">
        <v>6757</v>
      </c>
      <c r="N1905" t="str">
        <f>"06-100"</f>
        <v>06-100</v>
      </c>
      <c r="O1905" t="s">
        <v>6762</v>
      </c>
    </row>
    <row r="1906" spans="1:15" x14ac:dyDescent="0.25">
      <c r="A1906" t="s">
        <v>6763</v>
      </c>
      <c r="B1906" s="1">
        <v>20</v>
      </c>
      <c r="C1906" s="1" t="s">
        <v>10699</v>
      </c>
      <c r="D1906" s="1" t="s">
        <v>10691</v>
      </c>
      <c r="E1906" s="1">
        <v>2</v>
      </c>
      <c r="F1906" s="1">
        <v>0</v>
      </c>
      <c r="G1906" t="s">
        <v>16</v>
      </c>
      <c r="H1906" t="s">
        <v>17</v>
      </c>
      <c r="I1906">
        <v>2009042</v>
      </c>
      <c r="K1906">
        <v>790671120</v>
      </c>
      <c r="M1906" t="s">
        <v>6763</v>
      </c>
      <c r="N1906" t="s">
        <v>6764</v>
      </c>
      <c r="O1906" t="s">
        <v>6765</v>
      </c>
    </row>
    <row r="1907" spans="1:15" x14ac:dyDescent="0.25">
      <c r="A1907" t="s">
        <v>6766</v>
      </c>
      <c r="B1907" s="1">
        <v>28</v>
      </c>
      <c r="C1907" s="1">
        <v>14</v>
      </c>
      <c r="D1907" s="1">
        <v>10</v>
      </c>
      <c r="E1907" s="1">
        <v>2</v>
      </c>
      <c r="F1907" s="1">
        <v>0</v>
      </c>
      <c r="G1907" t="s">
        <v>16</v>
      </c>
      <c r="H1907" t="s">
        <v>17</v>
      </c>
      <c r="I1907">
        <v>2814102</v>
      </c>
      <c r="K1907">
        <v>510743189</v>
      </c>
      <c r="L1907" t="s">
        <v>6767</v>
      </c>
      <c r="M1907" t="s">
        <v>6766</v>
      </c>
      <c r="N1907" t="str">
        <f>"11-030"</f>
        <v>11-030</v>
      </c>
      <c r="O1907" t="s">
        <v>6768</v>
      </c>
    </row>
    <row r="1908" spans="1:15" x14ac:dyDescent="0.25">
      <c r="A1908" t="s">
        <v>6769</v>
      </c>
      <c r="B1908" s="1">
        <v>14</v>
      </c>
      <c r="C1908" s="1">
        <v>38</v>
      </c>
      <c r="D1908" s="1" t="s">
        <v>10696</v>
      </c>
      <c r="E1908" s="1">
        <v>2</v>
      </c>
      <c r="F1908" s="1">
        <v>0</v>
      </c>
      <c r="G1908" t="s">
        <v>16</v>
      </c>
      <c r="H1908" t="s">
        <v>17</v>
      </c>
      <c r="I1908">
        <v>1438032</v>
      </c>
      <c r="K1908">
        <v>750148390</v>
      </c>
      <c r="L1908" t="s">
        <v>6770</v>
      </c>
      <c r="M1908" t="s">
        <v>6769</v>
      </c>
      <c r="N1908" t="s">
        <v>6771</v>
      </c>
      <c r="O1908" t="s">
        <v>6772</v>
      </c>
    </row>
    <row r="1909" spans="1:15" x14ac:dyDescent="0.25">
      <c r="A1909" t="s">
        <v>6773</v>
      </c>
      <c r="B1909" s="1">
        <v>30</v>
      </c>
      <c r="C1909" s="1">
        <v>21</v>
      </c>
      <c r="D1909" s="1" t="s">
        <v>10690</v>
      </c>
      <c r="E1909" s="1">
        <v>1</v>
      </c>
      <c r="F1909" s="1">
        <v>0</v>
      </c>
      <c r="G1909" t="s">
        <v>16</v>
      </c>
      <c r="H1909" t="s">
        <v>46</v>
      </c>
      <c r="I1909">
        <v>3021021</v>
      </c>
      <c r="K1909">
        <v>631257874</v>
      </c>
      <c r="L1909" t="s">
        <v>6774</v>
      </c>
      <c r="M1909" t="s">
        <v>6773</v>
      </c>
      <c r="N1909" t="s">
        <v>6775</v>
      </c>
      <c r="O1909" t="s">
        <v>6776</v>
      </c>
    </row>
    <row r="1910" spans="1:15" x14ac:dyDescent="0.25">
      <c r="A1910" t="s">
        <v>6777</v>
      </c>
      <c r="B1910" s="1">
        <v>32</v>
      </c>
      <c r="C1910" s="1">
        <v>12</v>
      </c>
      <c r="D1910" s="1" t="s">
        <v>10697</v>
      </c>
      <c r="E1910" s="1">
        <v>3</v>
      </c>
      <c r="F1910" s="1">
        <v>0</v>
      </c>
      <c r="G1910" t="s">
        <v>16</v>
      </c>
      <c r="H1910" t="s">
        <v>50</v>
      </c>
      <c r="I1910">
        <v>3212053</v>
      </c>
      <c r="K1910">
        <v>811685711</v>
      </c>
      <c r="L1910" t="s">
        <v>6778</v>
      </c>
      <c r="M1910" t="s">
        <v>6777</v>
      </c>
      <c r="N1910" t="s">
        <v>6779</v>
      </c>
      <c r="O1910" t="s">
        <v>4502</v>
      </c>
    </row>
    <row r="1911" spans="1:15" x14ac:dyDescent="0.25">
      <c r="A1911" t="s">
        <v>6780</v>
      </c>
      <c r="B1911" s="1">
        <v>32</v>
      </c>
      <c r="C1911" s="1">
        <v>12</v>
      </c>
      <c r="D1911" s="1" t="s">
        <v>10694</v>
      </c>
      <c r="E1911" s="1">
        <v>0</v>
      </c>
      <c r="F1911" s="1">
        <v>1</v>
      </c>
      <c r="G1911" t="s">
        <v>32</v>
      </c>
      <c r="I1911">
        <v>3212000</v>
      </c>
      <c r="K1911">
        <v>811684166</v>
      </c>
      <c r="M1911" t="s">
        <v>6777</v>
      </c>
      <c r="N1911" t="s">
        <v>6779</v>
      </c>
      <c r="O1911" t="s">
        <v>6781</v>
      </c>
    </row>
    <row r="1912" spans="1:15" x14ac:dyDescent="0.25">
      <c r="A1912" t="s">
        <v>6782</v>
      </c>
      <c r="B1912" s="1">
        <v>24</v>
      </c>
      <c r="C1912" s="1" t="s">
        <v>10697</v>
      </c>
      <c r="D1912" s="1" t="s">
        <v>10690</v>
      </c>
      <c r="E1912" s="1">
        <v>1</v>
      </c>
      <c r="F1912" s="1">
        <v>0</v>
      </c>
      <c r="G1912" t="s">
        <v>16</v>
      </c>
      <c r="H1912" t="s">
        <v>46</v>
      </c>
      <c r="I1912">
        <v>2405021</v>
      </c>
      <c r="K1912">
        <v>276257593</v>
      </c>
      <c r="L1912" t="s">
        <v>6783</v>
      </c>
      <c r="M1912" t="s">
        <v>6782</v>
      </c>
      <c r="N1912" t="s">
        <v>6784</v>
      </c>
      <c r="O1912" t="s">
        <v>6785</v>
      </c>
    </row>
    <row r="1913" spans="1:15" x14ac:dyDescent="0.25">
      <c r="A1913" t="s">
        <v>6786</v>
      </c>
      <c r="B1913" s="1">
        <v>18</v>
      </c>
      <c r="C1913" s="1">
        <v>18</v>
      </c>
      <c r="D1913" s="1" t="s">
        <v>10696</v>
      </c>
      <c r="E1913" s="1">
        <v>2</v>
      </c>
      <c r="F1913" s="1">
        <v>0</v>
      </c>
      <c r="G1913" t="s">
        <v>16</v>
      </c>
      <c r="H1913" t="s">
        <v>17</v>
      </c>
      <c r="I1913">
        <v>1818032</v>
      </c>
      <c r="K1913">
        <v>830409117</v>
      </c>
      <c r="L1913" t="s">
        <v>6787</v>
      </c>
      <c r="M1913" t="s">
        <v>6786</v>
      </c>
      <c r="N1913" t="s">
        <v>6788</v>
      </c>
      <c r="O1913" t="s">
        <v>6789</v>
      </c>
    </row>
    <row r="1914" spans="1:15" x14ac:dyDescent="0.25">
      <c r="A1914" t="s">
        <v>6790</v>
      </c>
      <c r="B1914" s="1">
        <v>30</v>
      </c>
      <c r="C1914" s="1">
        <v>30</v>
      </c>
      <c r="D1914" s="1" t="s">
        <v>10691</v>
      </c>
      <c r="E1914" s="1">
        <v>3</v>
      </c>
      <c r="F1914" s="1">
        <v>0</v>
      </c>
      <c r="G1914" t="s">
        <v>16</v>
      </c>
      <c r="H1914" t="s">
        <v>50</v>
      </c>
      <c r="I1914">
        <v>3030043</v>
      </c>
      <c r="K1914">
        <v>529597</v>
      </c>
      <c r="L1914" t="s">
        <v>6791</v>
      </c>
      <c r="M1914" t="s">
        <v>6790</v>
      </c>
      <c r="N1914" t="s">
        <v>6792</v>
      </c>
      <c r="O1914" t="s">
        <v>6793</v>
      </c>
    </row>
    <row r="1915" spans="1:15" x14ac:dyDescent="0.25">
      <c r="A1915" t="s">
        <v>6794</v>
      </c>
      <c r="B1915" s="1">
        <v>12</v>
      </c>
      <c r="C1915" s="1">
        <v>11</v>
      </c>
      <c r="D1915" s="1">
        <v>11</v>
      </c>
      <c r="E1915" s="1">
        <v>2</v>
      </c>
      <c r="F1915" s="1">
        <v>0</v>
      </c>
      <c r="G1915" t="s">
        <v>16</v>
      </c>
      <c r="H1915" t="s">
        <v>17</v>
      </c>
      <c r="I1915">
        <v>1211112</v>
      </c>
      <c r="K1915">
        <v>491892647</v>
      </c>
      <c r="L1915" t="s">
        <v>6795</v>
      </c>
      <c r="M1915" t="s">
        <v>6794</v>
      </c>
      <c r="N1915" t="s">
        <v>6796</v>
      </c>
      <c r="O1915" t="s">
        <v>6797</v>
      </c>
    </row>
    <row r="1916" spans="1:15" x14ac:dyDescent="0.25">
      <c r="A1916" t="s">
        <v>6798</v>
      </c>
      <c r="B1916" s="1">
        <v>12</v>
      </c>
      <c r="C1916" s="1">
        <v>11</v>
      </c>
      <c r="D1916" s="1">
        <v>12</v>
      </c>
      <c r="E1916" s="1">
        <v>3</v>
      </c>
      <c r="F1916" s="1">
        <v>0</v>
      </c>
      <c r="G1916" t="s">
        <v>16</v>
      </c>
      <c r="H1916" t="s">
        <v>50</v>
      </c>
      <c r="I1916">
        <v>1211123</v>
      </c>
      <c r="K1916">
        <v>491893090</v>
      </c>
      <c r="L1916" t="s">
        <v>6799</v>
      </c>
      <c r="M1916" t="s">
        <v>6798</v>
      </c>
      <c r="N1916" t="s">
        <v>6800</v>
      </c>
      <c r="O1916" t="s">
        <v>864</v>
      </c>
    </row>
    <row r="1917" spans="1:15" x14ac:dyDescent="0.25">
      <c r="A1917" t="s">
        <v>6801</v>
      </c>
      <c r="B1917" s="1" t="s">
        <v>10692</v>
      </c>
      <c r="C1917" s="1">
        <v>18</v>
      </c>
      <c r="D1917" s="1" t="s">
        <v>10698</v>
      </c>
      <c r="E1917" s="1">
        <v>2</v>
      </c>
      <c r="F1917" s="1">
        <v>0</v>
      </c>
      <c r="G1917" t="s">
        <v>16</v>
      </c>
      <c r="H1917" t="s">
        <v>17</v>
      </c>
      <c r="I1917">
        <v>618072</v>
      </c>
      <c r="K1917">
        <v>950368960</v>
      </c>
      <c r="L1917" t="s">
        <v>6802</v>
      </c>
      <c r="M1917" t="s">
        <v>6801</v>
      </c>
      <c r="N1917" t="s">
        <v>6803</v>
      </c>
      <c r="O1917" t="s">
        <v>6804</v>
      </c>
    </row>
    <row r="1918" spans="1:15" x14ac:dyDescent="0.25">
      <c r="A1918" t="s">
        <v>6805</v>
      </c>
      <c r="B1918" s="1">
        <v>14</v>
      </c>
      <c r="C1918" s="1">
        <v>20</v>
      </c>
      <c r="D1918" s="1" t="s">
        <v>10690</v>
      </c>
      <c r="E1918" s="1">
        <v>1</v>
      </c>
      <c r="F1918" s="1">
        <v>0</v>
      </c>
      <c r="G1918" t="s">
        <v>16</v>
      </c>
      <c r="H1918" t="s">
        <v>46</v>
      </c>
      <c r="I1918">
        <v>1420021</v>
      </c>
      <c r="K1918">
        <v>130377853</v>
      </c>
      <c r="M1918" t="s">
        <v>6805</v>
      </c>
      <c r="N1918" t="str">
        <f>"09-140"</f>
        <v>09-140</v>
      </c>
      <c r="O1918" t="s">
        <v>6808</v>
      </c>
    </row>
    <row r="1919" spans="1:15" x14ac:dyDescent="0.25">
      <c r="A1919" t="s">
        <v>6805</v>
      </c>
      <c r="B1919" s="1">
        <v>14</v>
      </c>
      <c r="C1919" s="1">
        <v>20</v>
      </c>
      <c r="D1919" s="1">
        <v>10</v>
      </c>
      <c r="E1919" s="1">
        <v>2</v>
      </c>
      <c r="F1919" s="1">
        <v>0</v>
      </c>
      <c r="G1919" t="s">
        <v>16</v>
      </c>
      <c r="H1919" t="s">
        <v>17</v>
      </c>
      <c r="I1919">
        <v>1420102</v>
      </c>
      <c r="K1919">
        <v>130378048</v>
      </c>
      <c r="L1919" t="s">
        <v>6806</v>
      </c>
      <c r="M1919" t="s">
        <v>6805</v>
      </c>
      <c r="N1919" t="str">
        <f>"09-140"</f>
        <v>09-140</v>
      </c>
      <c r="O1919" t="s">
        <v>6807</v>
      </c>
    </row>
    <row r="1920" spans="1:15" x14ac:dyDescent="0.25">
      <c r="A1920" t="s">
        <v>6809</v>
      </c>
      <c r="B1920" s="1" t="s">
        <v>10691</v>
      </c>
      <c r="C1920" s="1" t="s">
        <v>10695</v>
      </c>
      <c r="D1920" s="1" t="s">
        <v>10698</v>
      </c>
      <c r="E1920" s="1">
        <v>2</v>
      </c>
      <c r="F1920" s="1">
        <v>0</v>
      </c>
      <c r="G1920" t="s">
        <v>16</v>
      </c>
      <c r="H1920" t="s">
        <v>17</v>
      </c>
      <c r="I1920">
        <v>401072</v>
      </c>
      <c r="K1920">
        <v>910866442</v>
      </c>
      <c r="L1920" t="s">
        <v>6810</v>
      </c>
      <c r="M1920" t="s">
        <v>6809</v>
      </c>
      <c r="N1920" t="s">
        <v>6811</v>
      </c>
      <c r="O1920" t="s">
        <v>6812</v>
      </c>
    </row>
    <row r="1921" spans="1:15" x14ac:dyDescent="0.25">
      <c r="A1921" t="s">
        <v>6813</v>
      </c>
      <c r="B1921" s="1">
        <v>24</v>
      </c>
      <c r="C1921" s="1">
        <v>11</v>
      </c>
      <c r="D1921" s="1" t="s">
        <v>10694</v>
      </c>
      <c r="E1921" s="1">
        <v>0</v>
      </c>
      <c r="F1921" s="1">
        <v>1</v>
      </c>
      <c r="G1921" t="s">
        <v>32</v>
      </c>
      <c r="I1921">
        <v>2411000</v>
      </c>
      <c r="K1921">
        <v>276255111</v>
      </c>
      <c r="L1921" t="s">
        <v>6814</v>
      </c>
      <c r="M1921" t="s">
        <v>6815</v>
      </c>
      <c r="N1921" t="s">
        <v>6816</v>
      </c>
      <c r="O1921" t="s">
        <v>6817</v>
      </c>
    </row>
    <row r="1922" spans="1:15" x14ac:dyDescent="0.25">
      <c r="A1922" t="s">
        <v>6818</v>
      </c>
      <c r="B1922" s="1">
        <v>24</v>
      </c>
      <c r="C1922" s="1">
        <v>11</v>
      </c>
      <c r="D1922" s="1" t="s">
        <v>10695</v>
      </c>
      <c r="E1922" s="1">
        <v>1</v>
      </c>
      <c r="F1922" s="1">
        <v>0</v>
      </c>
      <c r="G1922" t="s">
        <v>16</v>
      </c>
      <c r="H1922" t="s">
        <v>46</v>
      </c>
      <c r="I1922">
        <v>2411011</v>
      </c>
      <c r="K1922">
        <v>276258397</v>
      </c>
      <c r="L1922" t="s">
        <v>6819</v>
      </c>
      <c r="M1922" t="s">
        <v>6818</v>
      </c>
      <c r="N1922" t="s">
        <v>6816</v>
      </c>
      <c r="O1922" t="s">
        <v>6820</v>
      </c>
    </row>
    <row r="1923" spans="1:15" x14ac:dyDescent="0.25">
      <c r="A1923" t="s">
        <v>6821</v>
      </c>
      <c r="B1923" s="1">
        <v>12</v>
      </c>
      <c r="C1923" s="1" t="s">
        <v>10699</v>
      </c>
      <c r="D1923" s="1" t="s">
        <v>10697</v>
      </c>
      <c r="E1923" s="1">
        <v>2</v>
      </c>
      <c r="F1923" s="1">
        <v>0</v>
      </c>
      <c r="G1923" t="s">
        <v>16</v>
      </c>
      <c r="H1923" t="s">
        <v>17</v>
      </c>
      <c r="I1923">
        <v>1209052</v>
      </c>
      <c r="K1923">
        <v>351555393</v>
      </c>
      <c r="L1923" t="s">
        <v>6822</v>
      </c>
      <c r="M1923" t="s">
        <v>6823</v>
      </c>
      <c r="N1923" t="s">
        <v>6824</v>
      </c>
      <c r="O1923" t="s">
        <v>6825</v>
      </c>
    </row>
    <row r="1924" spans="1:15" x14ac:dyDescent="0.25">
      <c r="A1924" t="s">
        <v>6826</v>
      </c>
      <c r="B1924" s="1">
        <v>12</v>
      </c>
      <c r="C1924" s="1" t="s">
        <v>10693</v>
      </c>
      <c r="D1924" s="1" t="s">
        <v>10692</v>
      </c>
      <c r="E1924" s="1">
        <v>2</v>
      </c>
      <c r="F1924" s="1">
        <v>0</v>
      </c>
      <c r="G1924" t="s">
        <v>16</v>
      </c>
      <c r="H1924" t="s">
        <v>17</v>
      </c>
      <c r="I1924">
        <v>1208062</v>
      </c>
      <c r="K1924">
        <v>291010613</v>
      </c>
      <c r="L1924" t="s">
        <v>6827</v>
      </c>
      <c r="M1924" t="s">
        <v>6826</v>
      </c>
      <c r="N1924" t="s">
        <v>6828</v>
      </c>
      <c r="O1924" t="s">
        <v>6829</v>
      </c>
    </row>
    <row r="1925" spans="1:15" x14ac:dyDescent="0.25">
      <c r="A1925" t="s">
        <v>6830</v>
      </c>
      <c r="B1925" s="1">
        <v>20</v>
      </c>
      <c r="C1925" s="1">
        <v>12</v>
      </c>
      <c r="D1925" s="1" t="s">
        <v>10697</v>
      </c>
      <c r="E1925" s="1">
        <v>2</v>
      </c>
      <c r="F1925" s="1">
        <v>0</v>
      </c>
      <c r="G1925" t="s">
        <v>16</v>
      </c>
      <c r="H1925" t="s">
        <v>17</v>
      </c>
      <c r="I1925">
        <v>2012052</v>
      </c>
      <c r="K1925">
        <v>790670935</v>
      </c>
      <c r="L1925" t="s">
        <v>6831</v>
      </c>
      <c r="M1925" t="s">
        <v>6830</v>
      </c>
      <c r="N1925" t="s">
        <v>6832</v>
      </c>
      <c r="O1925" t="s">
        <v>6833</v>
      </c>
    </row>
    <row r="1926" spans="1:15" x14ac:dyDescent="0.25">
      <c r="A1926" t="s">
        <v>6834</v>
      </c>
      <c r="B1926" s="1" t="s">
        <v>10692</v>
      </c>
      <c r="C1926" s="1">
        <v>20</v>
      </c>
      <c r="D1926" s="1" t="s">
        <v>10693</v>
      </c>
      <c r="E1926" s="1">
        <v>2</v>
      </c>
      <c r="F1926" s="1">
        <v>0</v>
      </c>
      <c r="G1926" t="s">
        <v>16</v>
      </c>
      <c r="H1926" t="s">
        <v>17</v>
      </c>
      <c r="I1926">
        <v>620082</v>
      </c>
      <c r="K1926">
        <v>950368546</v>
      </c>
      <c r="L1926" t="s">
        <v>6835</v>
      </c>
      <c r="M1926" t="s">
        <v>6834</v>
      </c>
      <c r="N1926" t="s">
        <v>6836</v>
      </c>
      <c r="O1926" t="s">
        <v>6837</v>
      </c>
    </row>
    <row r="1927" spans="1:15" x14ac:dyDescent="0.25">
      <c r="A1927" t="s">
        <v>6838</v>
      </c>
      <c r="B1927" s="1">
        <v>12</v>
      </c>
      <c r="C1927" s="1" t="s">
        <v>10691</v>
      </c>
      <c r="D1927" s="1" t="s">
        <v>10692</v>
      </c>
      <c r="E1927" s="1">
        <v>2</v>
      </c>
      <c r="F1927" s="1">
        <v>0</v>
      </c>
      <c r="G1927" t="s">
        <v>16</v>
      </c>
      <c r="H1927" t="s">
        <v>17</v>
      </c>
      <c r="I1927">
        <v>1204062</v>
      </c>
      <c r="K1927">
        <v>851660789</v>
      </c>
      <c r="L1927" t="s">
        <v>6839</v>
      </c>
      <c r="M1927" t="s">
        <v>6838</v>
      </c>
      <c r="N1927" t="s">
        <v>6840</v>
      </c>
      <c r="O1927" t="s">
        <v>6841</v>
      </c>
    </row>
    <row r="1928" spans="1:15" x14ac:dyDescent="0.25">
      <c r="A1928" t="s">
        <v>6842</v>
      </c>
      <c r="B1928" s="1">
        <v>26</v>
      </c>
      <c r="C1928" s="1">
        <v>13</v>
      </c>
      <c r="D1928" s="1" t="s">
        <v>10691</v>
      </c>
      <c r="E1928" s="1">
        <v>2</v>
      </c>
      <c r="F1928" s="1">
        <v>0</v>
      </c>
      <c r="G1928" t="s">
        <v>16</v>
      </c>
      <c r="H1928" t="s">
        <v>17</v>
      </c>
      <c r="I1928">
        <v>2613042</v>
      </c>
      <c r="K1928">
        <v>151398988</v>
      </c>
      <c r="L1928" t="s">
        <v>6845</v>
      </c>
      <c r="M1928" t="s">
        <v>6842</v>
      </c>
      <c r="N1928" t="s">
        <v>6846</v>
      </c>
      <c r="O1928" t="s">
        <v>6847</v>
      </c>
    </row>
    <row r="1929" spans="1:15" x14ac:dyDescent="0.25">
      <c r="A1929" t="s">
        <v>6842</v>
      </c>
      <c r="B1929" s="1" t="s">
        <v>10690</v>
      </c>
      <c r="C1929" s="1" t="s">
        <v>10693</v>
      </c>
      <c r="D1929" s="1">
        <v>12</v>
      </c>
      <c r="E1929" s="1">
        <v>3</v>
      </c>
      <c r="F1929" s="1">
        <v>0</v>
      </c>
      <c r="G1929" t="s">
        <v>16</v>
      </c>
      <c r="H1929" t="s">
        <v>50</v>
      </c>
      <c r="I1929">
        <v>208123</v>
      </c>
      <c r="K1929">
        <v>890718159</v>
      </c>
      <c r="L1929" t="s">
        <v>6843</v>
      </c>
      <c r="M1929" t="s">
        <v>6842</v>
      </c>
      <c r="N1929" t="s">
        <v>6844</v>
      </c>
      <c r="O1929" t="s">
        <v>70</v>
      </c>
    </row>
    <row r="1930" spans="1:15" x14ac:dyDescent="0.25">
      <c r="A1930" t="s">
        <v>6848</v>
      </c>
      <c r="B1930" s="1">
        <v>24</v>
      </c>
      <c r="C1930" s="1">
        <v>15</v>
      </c>
      <c r="D1930" s="1" t="s">
        <v>10690</v>
      </c>
      <c r="E1930" s="1">
        <v>1</v>
      </c>
      <c r="F1930" s="1">
        <v>0</v>
      </c>
      <c r="G1930" t="s">
        <v>16</v>
      </c>
      <c r="H1930" t="s">
        <v>46</v>
      </c>
      <c r="I1930">
        <v>2415021</v>
      </c>
      <c r="K1930">
        <v>276258658</v>
      </c>
      <c r="L1930" t="s">
        <v>6849</v>
      </c>
      <c r="M1930" t="s">
        <v>6850</v>
      </c>
      <c r="N1930" t="s">
        <v>6851</v>
      </c>
      <c r="O1930" t="s">
        <v>6852</v>
      </c>
    </row>
    <row r="1931" spans="1:15" x14ac:dyDescent="0.25">
      <c r="A1931" t="s">
        <v>6853</v>
      </c>
      <c r="B1931" s="1">
        <v>16</v>
      </c>
      <c r="C1931" s="1" t="s">
        <v>10693</v>
      </c>
      <c r="D1931" s="1" t="s">
        <v>10697</v>
      </c>
      <c r="E1931" s="1">
        <v>2</v>
      </c>
      <c r="F1931" s="1">
        <v>0</v>
      </c>
      <c r="G1931" t="s">
        <v>16</v>
      </c>
      <c r="H1931" t="s">
        <v>17</v>
      </c>
      <c r="I1931">
        <v>1608052</v>
      </c>
      <c r="K1931">
        <v>151398570</v>
      </c>
      <c r="L1931" t="s">
        <v>6855</v>
      </c>
      <c r="M1931" t="s">
        <v>6853</v>
      </c>
      <c r="N1931" t="s">
        <v>6856</v>
      </c>
      <c r="O1931" t="s">
        <v>6857</v>
      </c>
    </row>
    <row r="1932" spans="1:15" x14ac:dyDescent="0.25">
      <c r="A1932" t="s">
        <v>6853</v>
      </c>
      <c r="B1932" s="1">
        <v>12</v>
      </c>
      <c r="C1932" s="1">
        <v>16</v>
      </c>
      <c r="D1932" s="1" t="s">
        <v>10697</v>
      </c>
      <c r="E1932" s="1">
        <v>3</v>
      </c>
      <c r="F1932" s="1">
        <v>0</v>
      </c>
      <c r="G1932" t="s">
        <v>16</v>
      </c>
      <c r="H1932" t="s">
        <v>50</v>
      </c>
      <c r="I1932">
        <v>1216053</v>
      </c>
      <c r="K1932">
        <v>851660915</v>
      </c>
      <c r="M1932" t="s">
        <v>6853</v>
      </c>
      <c r="N1932" t="s">
        <v>6854</v>
      </c>
      <c r="O1932" t="s">
        <v>5050</v>
      </c>
    </row>
    <row r="1933" spans="1:15" x14ac:dyDescent="0.25">
      <c r="A1933" t="s">
        <v>6858</v>
      </c>
      <c r="B1933" s="1">
        <v>14</v>
      </c>
      <c r="C1933" s="1">
        <v>63</v>
      </c>
      <c r="D1933" s="1" t="s">
        <v>10694</v>
      </c>
      <c r="E1933" s="1">
        <v>0</v>
      </c>
      <c r="F1933" s="1">
        <v>2</v>
      </c>
      <c r="G1933" t="s">
        <v>264</v>
      </c>
      <c r="I1933">
        <v>1463000</v>
      </c>
      <c r="K1933">
        <v>670223451</v>
      </c>
      <c r="L1933" t="s">
        <v>6859</v>
      </c>
      <c r="M1933" t="s">
        <v>6860</v>
      </c>
      <c r="N1933" t="s">
        <v>6861</v>
      </c>
      <c r="O1933" t="s">
        <v>6862</v>
      </c>
    </row>
    <row r="1934" spans="1:15" x14ac:dyDescent="0.25">
      <c r="A1934" t="s">
        <v>6863</v>
      </c>
      <c r="B1934" s="1" t="s">
        <v>10691</v>
      </c>
      <c r="C1934" s="1" t="s">
        <v>10697</v>
      </c>
      <c r="D1934" s="1" t="s">
        <v>10697</v>
      </c>
      <c r="E1934" s="1">
        <v>2</v>
      </c>
      <c r="F1934" s="1">
        <v>0</v>
      </c>
      <c r="G1934" t="s">
        <v>16</v>
      </c>
      <c r="H1934" t="s">
        <v>17</v>
      </c>
      <c r="I1934">
        <v>405052</v>
      </c>
      <c r="K1934">
        <v>871118603</v>
      </c>
      <c r="L1934" t="s">
        <v>6864</v>
      </c>
      <c r="M1934" t="s">
        <v>6863</v>
      </c>
      <c r="N1934" t="s">
        <v>6865</v>
      </c>
      <c r="O1934" t="s">
        <v>6866</v>
      </c>
    </row>
    <row r="1935" spans="1:15" x14ac:dyDescent="0.25">
      <c r="A1935" t="s">
        <v>6867</v>
      </c>
      <c r="B1935" s="1">
        <v>14</v>
      </c>
      <c r="C1935" s="1">
        <v>25</v>
      </c>
      <c r="D1935" s="1" t="s">
        <v>10694</v>
      </c>
      <c r="E1935" s="1">
        <v>0</v>
      </c>
      <c r="F1935" s="1">
        <v>1</v>
      </c>
      <c r="G1935" t="s">
        <v>32</v>
      </c>
      <c r="I1935">
        <v>1425000</v>
      </c>
      <c r="K1935">
        <v>670223110</v>
      </c>
      <c r="L1935" t="s">
        <v>6868</v>
      </c>
      <c r="M1935" t="s">
        <v>6860</v>
      </c>
      <c r="N1935" t="s">
        <v>6861</v>
      </c>
      <c r="O1935" t="s">
        <v>6869</v>
      </c>
    </row>
    <row r="1936" spans="1:15" x14ac:dyDescent="0.25">
      <c r="A1936" t="s">
        <v>6870</v>
      </c>
      <c r="B1936" s="1">
        <v>10</v>
      </c>
      <c r="C1936" s="1">
        <v>12</v>
      </c>
      <c r="D1936" s="1" t="s">
        <v>10695</v>
      </c>
      <c r="E1936" s="1">
        <v>1</v>
      </c>
      <c r="F1936" s="1">
        <v>0</v>
      </c>
      <c r="G1936" t="s">
        <v>16</v>
      </c>
      <c r="H1936" t="s">
        <v>46</v>
      </c>
      <c r="I1936">
        <v>1012011</v>
      </c>
      <c r="K1936">
        <v>590648238</v>
      </c>
      <c r="L1936" t="s">
        <v>6871</v>
      </c>
      <c r="M1936" t="s">
        <v>6870</v>
      </c>
      <c r="N1936" t="s">
        <v>6872</v>
      </c>
      <c r="O1936" t="s">
        <v>6073</v>
      </c>
    </row>
    <row r="1937" spans="1:15" x14ac:dyDescent="0.25">
      <c r="A1937" t="s">
        <v>6870</v>
      </c>
      <c r="B1937" s="1">
        <v>10</v>
      </c>
      <c r="C1937" s="1">
        <v>12</v>
      </c>
      <c r="D1937" s="1">
        <v>12</v>
      </c>
      <c r="E1937" s="1">
        <v>2</v>
      </c>
      <c r="F1937" s="1">
        <v>0</v>
      </c>
      <c r="G1937" t="s">
        <v>16</v>
      </c>
      <c r="H1937" t="s">
        <v>17</v>
      </c>
      <c r="I1937">
        <v>1012122</v>
      </c>
      <c r="K1937">
        <v>590648209</v>
      </c>
      <c r="L1937" t="s">
        <v>6873</v>
      </c>
      <c r="M1937" t="s">
        <v>6870</v>
      </c>
      <c r="N1937" t="s">
        <v>6872</v>
      </c>
      <c r="O1937" t="s">
        <v>6874</v>
      </c>
    </row>
    <row r="1938" spans="1:15" x14ac:dyDescent="0.25">
      <c r="A1938" t="s">
        <v>6875</v>
      </c>
      <c r="B1938" s="1">
        <v>10</v>
      </c>
      <c r="C1938" s="1">
        <v>12</v>
      </c>
      <c r="D1938" s="1" t="s">
        <v>10694</v>
      </c>
      <c r="E1938" s="1">
        <v>0</v>
      </c>
      <c r="F1938" s="1">
        <v>1</v>
      </c>
      <c r="G1938" t="s">
        <v>32</v>
      </c>
      <c r="I1938">
        <v>1012000</v>
      </c>
      <c r="K1938">
        <v>590648445</v>
      </c>
      <c r="L1938" t="s">
        <v>6876</v>
      </c>
      <c r="M1938" t="s">
        <v>6870</v>
      </c>
      <c r="N1938" t="s">
        <v>6872</v>
      </c>
      <c r="O1938" t="s">
        <v>6877</v>
      </c>
    </row>
    <row r="1939" spans="1:15" x14ac:dyDescent="0.25">
      <c r="A1939" t="s">
        <v>6878</v>
      </c>
      <c r="B1939" s="1">
        <v>18</v>
      </c>
      <c r="C1939" s="1">
        <v>18</v>
      </c>
      <c r="D1939" s="1" t="s">
        <v>10691</v>
      </c>
      <c r="E1939" s="1">
        <v>2</v>
      </c>
      <c r="F1939" s="1">
        <v>0</v>
      </c>
      <c r="G1939" t="s">
        <v>16</v>
      </c>
      <c r="H1939" t="s">
        <v>17</v>
      </c>
      <c r="I1939">
        <v>1818042</v>
      </c>
      <c r="K1939">
        <v>830409123</v>
      </c>
      <c r="L1939" t="s">
        <v>6879</v>
      </c>
      <c r="M1939" t="s">
        <v>6878</v>
      </c>
      <c r="N1939" t="s">
        <v>6880</v>
      </c>
      <c r="O1939" t="s">
        <v>6881</v>
      </c>
    </row>
    <row r="1940" spans="1:15" x14ac:dyDescent="0.25">
      <c r="A1940" t="s">
        <v>6882</v>
      </c>
      <c r="B1940" s="1">
        <v>18</v>
      </c>
      <c r="C1940" s="1">
        <v>11</v>
      </c>
      <c r="D1940" s="1" t="s">
        <v>10693</v>
      </c>
      <c r="E1940" s="1">
        <v>3</v>
      </c>
      <c r="F1940" s="1">
        <v>0</v>
      </c>
      <c r="G1940" t="s">
        <v>16</v>
      </c>
      <c r="H1940" t="s">
        <v>50</v>
      </c>
      <c r="I1940">
        <v>1811083</v>
      </c>
      <c r="K1940">
        <v>851661228</v>
      </c>
      <c r="L1940" t="s">
        <v>6883</v>
      </c>
      <c r="M1940" t="s">
        <v>6882</v>
      </c>
      <c r="N1940" t="s">
        <v>6884</v>
      </c>
      <c r="O1940" t="s">
        <v>6885</v>
      </c>
    </row>
    <row r="1941" spans="1:15" x14ac:dyDescent="0.25">
      <c r="A1941" t="s">
        <v>6886</v>
      </c>
      <c r="B1941" s="1">
        <v>26</v>
      </c>
      <c r="C1941" s="1" t="s">
        <v>10697</v>
      </c>
      <c r="D1941" s="1" t="s">
        <v>10691</v>
      </c>
      <c r="E1941" s="1">
        <v>3</v>
      </c>
      <c r="F1941" s="1">
        <v>0</v>
      </c>
      <c r="G1941" t="s">
        <v>16</v>
      </c>
      <c r="H1941" t="s">
        <v>50</v>
      </c>
      <c r="I1941">
        <v>2605043</v>
      </c>
      <c r="K1941">
        <v>291010620</v>
      </c>
      <c r="L1941" t="s">
        <v>6887</v>
      </c>
      <c r="M1941" t="s">
        <v>6886</v>
      </c>
      <c r="N1941" t="s">
        <v>6888</v>
      </c>
      <c r="O1941" t="s">
        <v>6889</v>
      </c>
    </row>
    <row r="1942" spans="1:15" x14ac:dyDescent="0.25">
      <c r="A1942" t="s">
        <v>6890</v>
      </c>
      <c r="B1942" s="1">
        <v>32</v>
      </c>
      <c r="C1942" s="1">
        <v>18</v>
      </c>
      <c r="D1942" s="1" t="s">
        <v>10696</v>
      </c>
      <c r="E1942" s="1">
        <v>2</v>
      </c>
      <c r="F1942" s="1">
        <v>0</v>
      </c>
      <c r="G1942" t="s">
        <v>16</v>
      </c>
      <c r="H1942" t="s">
        <v>17</v>
      </c>
      <c r="I1942">
        <v>3218032</v>
      </c>
      <c r="K1942">
        <v>811684433</v>
      </c>
      <c r="M1942" t="s">
        <v>6890</v>
      </c>
      <c r="N1942" t="s">
        <v>6891</v>
      </c>
      <c r="O1942" t="s">
        <v>6892</v>
      </c>
    </row>
    <row r="1943" spans="1:15" x14ac:dyDescent="0.25">
      <c r="A1943" t="s">
        <v>6893</v>
      </c>
      <c r="B1943" s="1" t="s">
        <v>10690</v>
      </c>
      <c r="C1943" s="1">
        <v>16</v>
      </c>
      <c r="D1943" s="1" t="s">
        <v>10692</v>
      </c>
      <c r="E1943" s="1">
        <v>2</v>
      </c>
      <c r="F1943" s="1">
        <v>0</v>
      </c>
      <c r="G1943" t="s">
        <v>16</v>
      </c>
      <c r="H1943" t="s">
        <v>17</v>
      </c>
      <c r="I1943">
        <v>216062</v>
      </c>
      <c r="K1943">
        <v>390647630</v>
      </c>
      <c r="L1943" t="s">
        <v>6894</v>
      </c>
      <c r="M1943" t="s">
        <v>6893</v>
      </c>
      <c r="N1943" t="s">
        <v>6895</v>
      </c>
      <c r="O1943" t="s">
        <v>6896</v>
      </c>
    </row>
    <row r="1944" spans="1:15" x14ac:dyDescent="0.25">
      <c r="A1944" t="s">
        <v>6897</v>
      </c>
      <c r="B1944" s="1">
        <v>18</v>
      </c>
      <c r="C1944" s="1" t="s">
        <v>10691</v>
      </c>
      <c r="D1944" s="1" t="s">
        <v>10690</v>
      </c>
      <c r="E1944" s="1">
        <v>1</v>
      </c>
      <c r="F1944" s="1">
        <v>0</v>
      </c>
      <c r="G1944" t="s">
        <v>16</v>
      </c>
      <c r="H1944" t="s">
        <v>46</v>
      </c>
      <c r="I1944">
        <v>1804021</v>
      </c>
      <c r="K1944">
        <v>650900559</v>
      </c>
      <c r="L1944" t="s">
        <v>6901</v>
      </c>
      <c r="M1944" t="s">
        <v>6897</v>
      </c>
      <c r="N1944" t="s">
        <v>6899</v>
      </c>
      <c r="O1944" t="s">
        <v>6902</v>
      </c>
    </row>
    <row r="1945" spans="1:15" x14ac:dyDescent="0.25">
      <c r="A1945" t="s">
        <v>6897</v>
      </c>
      <c r="B1945" s="1">
        <v>18</v>
      </c>
      <c r="C1945" s="1" t="s">
        <v>10691</v>
      </c>
      <c r="D1945" s="1" t="s">
        <v>10693</v>
      </c>
      <c r="E1945" s="1">
        <v>2</v>
      </c>
      <c r="F1945" s="1">
        <v>0</v>
      </c>
      <c r="G1945" t="s">
        <v>16</v>
      </c>
      <c r="H1945" t="s">
        <v>17</v>
      </c>
      <c r="I1945">
        <v>1804082</v>
      </c>
      <c r="K1945">
        <v>650900536</v>
      </c>
      <c r="L1945" t="s">
        <v>6898</v>
      </c>
      <c r="M1945" t="s">
        <v>6897</v>
      </c>
      <c r="N1945" t="s">
        <v>6899</v>
      </c>
      <c r="O1945" t="s">
        <v>6900</v>
      </c>
    </row>
    <row r="1946" spans="1:15" x14ac:dyDescent="0.25">
      <c r="A1946" t="s">
        <v>6903</v>
      </c>
      <c r="B1946" s="1">
        <v>14</v>
      </c>
      <c r="C1946" s="1">
        <v>19</v>
      </c>
      <c r="D1946" s="1">
        <v>10</v>
      </c>
      <c r="E1946" s="1">
        <v>2</v>
      </c>
      <c r="F1946" s="1">
        <v>0</v>
      </c>
      <c r="G1946" t="s">
        <v>16</v>
      </c>
      <c r="H1946" t="s">
        <v>17</v>
      </c>
      <c r="I1946">
        <v>1419102</v>
      </c>
      <c r="K1946">
        <v>611016057</v>
      </c>
      <c r="L1946" t="s">
        <v>6904</v>
      </c>
      <c r="M1946" t="s">
        <v>6903</v>
      </c>
      <c r="N1946" t="str">
        <f>"09-451"</f>
        <v>09-451</v>
      </c>
      <c r="O1946" t="s">
        <v>6905</v>
      </c>
    </row>
    <row r="1947" spans="1:15" x14ac:dyDescent="0.25">
      <c r="A1947" t="s">
        <v>6906</v>
      </c>
      <c r="B1947" s="1">
        <v>14</v>
      </c>
      <c r="C1947" s="1" t="s">
        <v>10695</v>
      </c>
      <c r="D1947" s="1" t="s">
        <v>10696</v>
      </c>
      <c r="E1947" s="1">
        <v>2</v>
      </c>
      <c r="F1947" s="1">
        <v>0</v>
      </c>
      <c r="G1947" t="s">
        <v>16</v>
      </c>
      <c r="H1947" t="s">
        <v>17</v>
      </c>
      <c r="I1947">
        <v>1401032</v>
      </c>
      <c r="K1947">
        <v>670223942</v>
      </c>
      <c r="L1947" t="s">
        <v>6909</v>
      </c>
      <c r="M1947" t="s">
        <v>6906</v>
      </c>
      <c r="N1947" t="s">
        <v>6910</v>
      </c>
      <c r="O1947" t="s">
        <v>6911</v>
      </c>
    </row>
    <row r="1948" spans="1:15" x14ac:dyDescent="0.25">
      <c r="A1948" t="s">
        <v>6906</v>
      </c>
      <c r="B1948" s="1">
        <v>14</v>
      </c>
      <c r="C1948" s="1">
        <v>13</v>
      </c>
      <c r="D1948" s="1" t="s">
        <v>10691</v>
      </c>
      <c r="E1948" s="1">
        <v>2</v>
      </c>
      <c r="F1948" s="1">
        <v>0</v>
      </c>
      <c r="G1948" t="s">
        <v>16</v>
      </c>
      <c r="H1948" t="s">
        <v>17</v>
      </c>
      <c r="I1948">
        <v>1413042</v>
      </c>
      <c r="K1948">
        <v>130378373</v>
      </c>
      <c r="L1948" t="s">
        <v>6907</v>
      </c>
      <c r="M1948" t="s">
        <v>6906</v>
      </c>
      <c r="N1948" t="str">
        <f>"06-540"</f>
        <v>06-540</v>
      </c>
      <c r="O1948" t="s">
        <v>6908</v>
      </c>
    </row>
    <row r="1949" spans="1:15" x14ac:dyDescent="0.25">
      <c r="A1949" t="s">
        <v>6912</v>
      </c>
      <c r="B1949" s="1">
        <v>24</v>
      </c>
      <c r="C1949" s="1">
        <v>17</v>
      </c>
      <c r="D1949" s="1">
        <v>10</v>
      </c>
      <c r="E1949" s="1">
        <v>2</v>
      </c>
      <c r="F1949" s="1">
        <v>0</v>
      </c>
      <c r="G1949" t="s">
        <v>16</v>
      </c>
      <c r="H1949" t="s">
        <v>17</v>
      </c>
      <c r="I1949">
        <v>2417102</v>
      </c>
      <c r="K1949">
        <v>72182670</v>
      </c>
      <c r="L1949" t="s">
        <v>6913</v>
      </c>
      <c r="M1949" t="s">
        <v>6912</v>
      </c>
      <c r="N1949" t="s">
        <v>6914</v>
      </c>
      <c r="O1949" t="s">
        <v>6915</v>
      </c>
    </row>
    <row r="1950" spans="1:15" x14ac:dyDescent="0.25">
      <c r="A1950" t="s">
        <v>6916</v>
      </c>
      <c r="B1950" s="1">
        <v>14</v>
      </c>
      <c r="C1950" s="1">
        <v>38</v>
      </c>
      <c r="D1950" s="1" t="s">
        <v>10691</v>
      </c>
      <c r="E1950" s="1">
        <v>2</v>
      </c>
      <c r="F1950" s="1">
        <v>0</v>
      </c>
      <c r="G1950" t="s">
        <v>16</v>
      </c>
      <c r="H1950" t="s">
        <v>17</v>
      </c>
      <c r="I1950">
        <v>1438042</v>
      </c>
      <c r="K1950">
        <v>750148414</v>
      </c>
      <c r="L1950" t="s">
        <v>6917</v>
      </c>
      <c r="M1950" t="s">
        <v>6916</v>
      </c>
      <c r="N1950" t="s">
        <v>6918</v>
      </c>
      <c r="O1950" t="s">
        <v>6919</v>
      </c>
    </row>
    <row r="1951" spans="1:15" x14ac:dyDescent="0.25">
      <c r="A1951" t="s">
        <v>6920</v>
      </c>
      <c r="B1951" s="1" t="s">
        <v>10691</v>
      </c>
      <c r="C1951" s="1">
        <v>11</v>
      </c>
      <c r="D1951" s="1" t="s">
        <v>10694</v>
      </c>
      <c r="E1951" s="1">
        <v>0</v>
      </c>
      <c r="F1951" s="1">
        <v>1</v>
      </c>
      <c r="G1951" t="s">
        <v>32</v>
      </c>
      <c r="I1951">
        <v>411000</v>
      </c>
      <c r="K1951">
        <v>910866608</v>
      </c>
      <c r="L1951" t="s">
        <v>6921</v>
      </c>
      <c r="M1951" t="s">
        <v>6922</v>
      </c>
      <c r="N1951" t="s">
        <v>6923</v>
      </c>
      <c r="O1951" t="s">
        <v>6924</v>
      </c>
    </row>
    <row r="1952" spans="1:15" x14ac:dyDescent="0.25">
      <c r="A1952" t="s">
        <v>6922</v>
      </c>
      <c r="B1952" s="1" t="s">
        <v>10691</v>
      </c>
      <c r="C1952" s="1">
        <v>11</v>
      </c>
      <c r="D1952" s="1" t="s">
        <v>10695</v>
      </c>
      <c r="E1952" s="1">
        <v>1</v>
      </c>
      <c r="F1952" s="1">
        <v>0</v>
      </c>
      <c r="G1952" t="s">
        <v>16</v>
      </c>
      <c r="H1952" t="s">
        <v>46</v>
      </c>
      <c r="I1952">
        <v>411011</v>
      </c>
      <c r="K1952">
        <v>910866614</v>
      </c>
      <c r="L1952" t="s">
        <v>6925</v>
      </c>
      <c r="M1952" t="s">
        <v>6922</v>
      </c>
      <c r="N1952" t="s">
        <v>6923</v>
      </c>
      <c r="O1952" t="s">
        <v>6926</v>
      </c>
    </row>
    <row r="1953" spans="1:15" x14ac:dyDescent="0.25">
      <c r="A1953" t="s">
        <v>6922</v>
      </c>
      <c r="B1953" s="1" t="s">
        <v>10691</v>
      </c>
      <c r="C1953" s="1">
        <v>11</v>
      </c>
      <c r="D1953" s="1" t="s">
        <v>10692</v>
      </c>
      <c r="E1953" s="1">
        <v>2</v>
      </c>
      <c r="F1953" s="1">
        <v>0</v>
      </c>
      <c r="G1953" t="s">
        <v>16</v>
      </c>
      <c r="H1953" t="s">
        <v>17</v>
      </c>
      <c r="I1953">
        <v>411062</v>
      </c>
      <c r="K1953">
        <v>910866672</v>
      </c>
      <c r="L1953" t="s">
        <v>6927</v>
      </c>
      <c r="M1953" t="s">
        <v>6922</v>
      </c>
      <c r="N1953" t="s">
        <v>6923</v>
      </c>
      <c r="O1953" t="s">
        <v>6926</v>
      </c>
    </row>
    <row r="1954" spans="1:15" x14ac:dyDescent="0.25">
      <c r="A1954" t="s">
        <v>6928</v>
      </c>
      <c r="B1954" s="1">
        <v>12</v>
      </c>
      <c r="C1954" s="1">
        <v>14</v>
      </c>
      <c r="D1954" s="1" t="s">
        <v>10692</v>
      </c>
      <c r="E1954" s="1">
        <v>2</v>
      </c>
      <c r="F1954" s="1">
        <v>0</v>
      </c>
      <c r="G1954" t="s">
        <v>16</v>
      </c>
      <c r="H1954" t="s">
        <v>17</v>
      </c>
      <c r="I1954">
        <v>1214062</v>
      </c>
      <c r="K1954">
        <v>351556027</v>
      </c>
      <c r="L1954" t="s">
        <v>6929</v>
      </c>
      <c r="M1954" t="s">
        <v>6928</v>
      </c>
      <c r="N1954" t="s">
        <v>6930</v>
      </c>
      <c r="O1954" t="s">
        <v>6931</v>
      </c>
    </row>
    <row r="1955" spans="1:15" x14ac:dyDescent="0.25">
      <c r="A1955" t="s">
        <v>6932</v>
      </c>
      <c r="B1955" s="1">
        <v>20</v>
      </c>
      <c r="C1955" s="1" t="s">
        <v>10691</v>
      </c>
      <c r="D1955" s="1" t="s">
        <v>10696</v>
      </c>
      <c r="E1955" s="1">
        <v>2</v>
      </c>
      <c r="F1955" s="1">
        <v>0</v>
      </c>
      <c r="G1955" t="s">
        <v>16</v>
      </c>
      <c r="H1955" t="s">
        <v>17</v>
      </c>
      <c r="I1955">
        <v>2004032</v>
      </c>
      <c r="K1955">
        <v>450669737</v>
      </c>
      <c r="L1955" t="s">
        <v>6933</v>
      </c>
      <c r="M1955" t="s">
        <v>6932</v>
      </c>
      <c r="N1955" t="s">
        <v>6934</v>
      </c>
      <c r="O1955" t="s">
        <v>6935</v>
      </c>
    </row>
    <row r="1956" spans="1:15" x14ac:dyDescent="0.25">
      <c r="A1956" t="s">
        <v>6936</v>
      </c>
      <c r="B1956" s="1">
        <v>24</v>
      </c>
      <c r="C1956" s="1">
        <v>13</v>
      </c>
      <c r="D1956" s="1" t="s">
        <v>10696</v>
      </c>
      <c r="E1956" s="1">
        <v>1</v>
      </c>
      <c r="F1956" s="1">
        <v>0</v>
      </c>
      <c r="G1956" t="s">
        <v>16</v>
      </c>
      <c r="H1956" t="s">
        <v>46</v>
      </c>
      <c r="I1956">
        <v>2413031</v>
      </c>
      <c r="K1956">
        <v>276258807</v>
      </c>
      <c r="L1956" t="s">
        <v>6937</v>
      </c>
      <c r="M1956" t="s">
        <v>6936</v>
      </c>
      <c r="N1956" t="s">
        <v>6938</v>
      </c>
      <c r="O1956" t="s">
        <v>6939</v>
      </c>
    </row>
    <row r="1957" spans="1:15" x14ac:dyDescent="0.25">
      <c r="A1957" t="s">
        <v>6940</v>
      </c>
      <c r="B1957" s="1">
        <v>14</v>
      </c>
      <c r="C1957" s="1">
        <v>34</v>
      </c>
      <c r="D1957" s="1" t="s">
        <v>10699</v>
      </c>
      <c r="E1957" s="1">
        <v>3</v>
      </c>
      <c r="F1957" s="1">
        <v>0</v>
      </c>
      <c r="G1957" t="s">
        <v>16</v>
      </c>
      <c r="H1957" t="s">
        <v>50</v>
      </c>
      <c r="I1957">
        <v>1434093</v>
      </c>
      <c r="K1957">
        <v>13269700</v>
      </c>
      <c r="L1957" t="s">
        <v>6941</v>
      </c>
      <c r="M1957" t="s">
        <v>6940</v>
      </c>
      <c r="N1957" t="str">
        <f>"05-250"</f>
        <v>05-250</v>
      </c>
      <c r="O1957" t="s">
        <v>6942</v>
      </c>
    </row>
    <row r="1958" spans="1:15" x14ac:dyDescent="0.25">
      <c r="A1958" t="s">
        <v>6943</v>
      </c>
      <c r="B1958" s="1" t="s">
        <v>10691</v>
      </c>
      <c r="C1958" s="1" t="s">
        <v>10692</v>
      </c>
      <c r="D1958" s="1" t="s">
        <v>10691</v>
      </c>
      <c r="E1958" s="1">
        <v>3</v>
      </c>
      <c r="F1958" s="1">
        <v>0</v>
      </c>
      <c r="G1958" t="s">
        <v>16</v>
      </c>
      <c r="H1958" t="s">
        <v>50</v>
      </c>
      <c r="I1958">
        <v>406043</v>
      </c>
      <c r="K1958">
        <v>871118655</v>
      </c>
      <c r="L1958" t="s">
        <v>6944</v>
      </c>
      <c r="M1958" t="s">
        <v>6943</v>
      </c>
      <c r="N1958" t="s">
        <v>6945</v>
      </c>
      <c r="O1958" t="s">
        <v>6946</v>
      </c>
    </row>
    <row r="1959" spans="1:15" x14ac:dyDescent="0.25">
      <c r="A1959" t="s">
        <v>6947</v>
      </c>
      <c r="B1959" s="1" t="s">
        <v>10692</v>
      </c>
      <c r="C1959" s="1">
        <v>15</v>
      </c>
      <c r="D1959" s="1" t="s">
        <v>10695</v>
      </c>
      <c r="E1959" s="1">
        <v>1</v>
      </c>
      <c r="F1959" s="1">
        <v>0</v>
      </c>
      <c r="G1959" t="s">
        <v>16</v>
      </c>
      <c r="H1959" t="s">
        <v>46</v>
      </c>
      <c r="I1959">
        <v>615011</v>
      </c>
      <c r="K1959">
        <v>30237440</v>
      </c>
      <c r="L1959" t="s">
        <v>6948</v>
      </c>
      <c r="M1959" t="s">
        <v>6947</v>
      </c>
      <c r="N1959" t="s">
        <v>6949</v>
      </c>
      <c r="O1959" t="s">
        <v>6950</v>
      </c>
    </row>
    <row r="1960" spans="1:15" x14ac:dyDescent="0.25">
      <c r="A1960" t="s">
        <v>6947</v>
      </c>
      <c r="B1960" s="1" t="s">
        <v>10692</v>
      </c>
      <c r="C1960" s="1">
        <v>15</v>
      </c>
      <c r="D1960" s="1" t="s">
        <v>10692</v>
      </c>
      <c r="E1960" s="1">
        <v>2</v>
      </c>
      <c r="F1960" s="1">
        <v>0</v>
      </c>
      <c r="G1960" t="s">
        <v>16</v>
      </c>
      <c r="H1960" t="s">
        <v>17</v>
      </c>
      <c r="I1960">
        <v>615062</v>
      </c>
      <c r="K1960">
        <v>30237457</v>
      </c>
      <c r="L1960" t="s">
        <v>6951</v>
      </c>
      <c r="M1960" t="s">
        <v>6947</v>
      </c>
      <c r="N1960" t="s">
        <v>6949</v>
      </c>
      <c r="O1960" t="s">
        <v>6952</v>
      </c>
    </row>
    <row r="1961" spans="1:15" x14ac:dyDescent="0.25">
      <c r="A1961" t="s">
        <v>6953</v>
      </c>
      <c r="B1961" s="1" t="s">
        <v>10692</v>
      </c>
      <c r="C1961" s="1">
        <v>15</v>
      </c>
      <c r="D1961" s="1" t="s">
        <v>10694</v>
      </c>
      <c r="E1961" s="1">
        <v>0</v>
      </c>
      <c r="F1961" s="1">
        <v>1</v>
      </c>
      <c r="G1961" t="s">
        <v>32</v>
      </c>
      <c r="I1961">
        <v>615000</v>
      </c>
      <c r="K1961">
        <v>30237374</v>
      </c>
      <c r="L1961" t="s">
        <v>6954</v>
      </c>
      <c r="M1961" t="s">
        <v>6947</v>
      </c>
      <c r="N1961" t="s">
        <v>6949</v>
      </c>
      <c r="O1961" t="s">
        <v>6955</v>
      </c>
    </row>
    <row r="1962" spans="1:15" x14ac:dyDescent="0.25">
      <c r="A1962" t="s">
        <v>6956</v>
      </c>
      <c r="B1962" s="1">
        <v>24</v>
      </c>
      <c r="C1962" s="1">
        <v>17</v>
      </c>
      <c r="D1962" s="1">
        <v>11</v>
      </c>
      <c r="E1962" s="1">
        <v>2</v>
      </c>
      <c r="F1962" s="1">
        <v>0</v>
      </c>
      <c r="G1962" t="s">
        <v>16</v>
      </c>
      <c r="H1962" t="s">
        <v>17</v>
      </c>
      <c r="I1962">
        <v>2417112</v>
      </c>
      <c r="K1962">
        <v>72182692</v>
      </c>
      <c r="L1962" t="s">
        <v>6957</v>
      </c>
      <c r="M1962" t="s">
        <v>6956</v>
      </c>
      <c r="N1962" t="s">
        <v>6958</v>
      </c>
      <c r="O1962" t="s">
        <v>6959</v>
      </c>
    </row>
    <row r="1963" spans="1:15" x14ac:dyDescent="0.25">
      <c r="A1963" t="s">
        <v>6960</v>
      </c>
      <c r="B1963" s="1">
        <v>20</v>
      </c>
      <c r="C1963" s="1" t="s">
        <v>10691</v>
      </c>
      <c r="D1963" s="1" t="s">
        <v>10691</v>
      </c>
      <c r="E1963" s="1">
        <v>3</v>
      </c>
      <c r="F1963" s="1">
        <v>0</v>
      </c>
      <c r="G1963" t="s">
        <v>16</v>
      </c>
      <c r="H1963" t="s">
        <v>50</v>
      </c>
      <c r="I1963">
        <v>2004043</v>
      </c>
      <c r="K1963">
        <v>450669743</v>
      </c>
      <c r="L1963" t="s">
        <v>6961</v>
      </c>
      <c r="M1963" t="s">
        <v>6960</v>
      </c>
      <c r="N1963" t="s">
        <v>6962</v>
      </c>
      <c r="O1963" t="s">
        <v>6950</v>
      </c>
    </row>
    <row r="1964" spans="1:15" x14ac:dyDescent="0.25">
      <c r="A1964" t="s">
        <v>6963</v>
      </c>
      <c r="B1964" s="1">
        <v>30</v>
      </c>
      <c r="C1964" s="1" t="s">
        <v>10697</v>
      </c>
      <c r="D1964" s="1" t="s">
        <v>10691</v>
      </c>
      <c r="E1964" s="1">
        <v>3</v>
      </c>
      <c r="F1964" s="1">
        <v>0</v>
      </c>
      <c r="G1964" t="s">
        <v>16</v>
      </c>
      <c r="H1964" t="s">
        <v>50</v>
      </c>
      <c r="I1964">
        <v>3005043</v>
      </c>
      <c r="K1964">
        <v>631259324</v>
      </c>
      <c r="L1964" t="s">
        <v>6964</v>
      </c>
      <c r="M1964" t="s">
        <v>6963</v>
      </c>
      <c r="N1964" t="s">
        <v>6965</v>
      </c>
      <c r="O1964" t="s">
        <v>6966</v>
      </c>
    </row>
    <row r="1965" spans="1:15" x14ac:dyDescent="0.25">
      <c r="A1965" t="s">
        <v>6967</v>
      </c>
      <c r="B1965" s="1">
        <v>26</v>
      </c>
      <c r="C1965" s="1" t="s">
        <v>10691</v>
      </c>
      <c r="D1965" s="1">
        <v>16</v>
      </c>
      <c r="E1965" s="1">
        <v>2</v>
      </c>
      <c r="F1965" s="1">
        <v>0</v>
      </c>
      <c r="G1965" t="s">
        <v>16</v>
      </c>
      <c r="H1965" t="s">
        <v>17</v>
      </c>
      <c r="I1965">
        <v>2604162</v>
      </c>
      <c r="K1965">
        <v>540191</v>
      </c>
      <c r="L1965" t="s">
        <v>6968</v>
      </c>
      <c r="M1965" t="s">
        <v>6967</v>
      </c>
      <c r="N1965" t="s">
        <v>6969</v>
      </c>
      <c r="O1965" t="s">
        <v>6970</v>
      </c>
    </row>
    <row r="1966" spans="1:15" x14ac:dyDescent="0.25">
      <c r="A1966" t="s">
        <v>6971</v>
      </c>
      <c r="B1966" s="1">
        <v>18</v>
      </c>
      <c r="C1966" s="1">
        <v>10</v>
      </c>
      <c r="D1966" s="1" t="s">
        <v>10692</v>
      </c>
      <c r="E1966" s="1">
        <v>2</v>
      </c>
      <c r="F1966" s="1">
        <v>0</v>
      </c>
      <c r="G1966" t="s">
        <v>16</v>
      </c>
      <c r="H1966" t="s">
        <v>17</v>
      </c>
      <c r="I1966">
        <v>1810062</v>
      </c>
      <c r="K1966">
        <v>1002840</v>
      </c>
      <c r="M1966" t="s">
        <v>6971</v>
      </c>
      <c r="N1966" t="s">
        <v>6972</v>
      </c>
      <c r="O1966" t="s">
        <v>6973</v>
      </c>
    </row>
    <row r="1967" spans="1:15" x14ac:dyDescent="0.25">
      <c r="A1967" t="s">
        <v>6974</v>
      </c>
      <c r="B1967" s="1">
        <v>18</v>
      </c>
      <c r="C1967" s="1" t="s">
        <v>10692</v>
      </c>
      <c r="D1967" s="1" t="s">
        <v>10697</v>
      </c>
      <c r="E1967" s="1">
        <v>2</v>
      </c>
      <c r="F1967" s="1">
        <v>0</v>
      </c>
      <c r="G1967" t="s">
        <v>16</v>
      </c>
      <c r="H1967" t="s">
        <v>17</v>
      </c>
      <c r="I1967">
        <v>1806052</v>
      </c>
      <c r="K1967">
        <v>544071</v>
      </c>
      <c r="L1967" t="s">
        <v>6975</v>
      </c>
      <c r="M1967" t="s">
        <v>6974</v>
      </c>
      <c r="N1967" t="s">
        <v>6976</v>
      </c>
      <c r="O1967" t="s">
        <v>1699</v>
      </c>
    </row>
    <row r="1968" spans="1:15" x14ac:dyDescent="0.25">
      <c r="A1968" t="s">
        <v>6977</v>
      </c>
      <c r="B1968" s="1">
        <v>30</v>
      </c>
      <c r="C1968" s="1">
        <v>17</v>
      </c>
      <c r="D1968" s="1" t="s">
        <v>10692</v>
      </c>
      <c r="E1968" s="1">
        <v>3</v>
      </c>
      <c r="F1968" s="1">
        <v>0</v>
      </c>
      <c r="G1968" t="s">
        <v>16</v>
      </c>
      <c r="H1968" t="s">
        <v>50</v>
      </c>
      <c r="I1968">
        <v>3017063</v>
      </c>
      <c r="K1968">
        <v>530436</v>
      </c>
      <c r="L1968" t="s">
        <v>6978</v>
      </c>
      <c r="M1968" t="s">
        <v>6977</v>
      </c>
      <c r="N1968" t="s">
        <v>6979</v>
      </c>
      <c r="O1968" t="s">
        <v>6980</v>
      </c>
    </row>
    <row r="1969" spans="1:15" x14ac:dyDescent="0.25">
      <c r="A1969" t="s">
        <v>6981</v>
      </c>
      <c r="B1969" s="1">
        <v>14</v>
      </c>
      <c r="C1969" s="1">
        <v>21</v>
      </c>
      <c r="D1969" s="1" t="s">
        <v>10692</v>
      </c>
      <c r="E1969" s="1">
        <v>2</v>
      </c>
      <c r="F1969" s="1">
        <v>0</v>
      </c>
      <c r="G1969" t="s">
        <v>16</v>
      </c>
      <c r="H1969" t="s">
        <v>17</v>
      </c>
      <c r="I1969">
        <v>1421062</v>
      </c>
      <c r="K1969">
        <v>13269232</v>
      </c>
      <c r="L1969" t="s">
        <v>6982</v>
      </c>
      <c r="M1969" t="s">
        <v>6981</v>
      </c>
      <c r="N1969" t="str">
        <f>"05-090"</f>
        <v>05-090</v>
      </c>
      <c r="O1969" t="s">
        <v>6983</v>
      </c>
    </row>
    <row r="1970" spans="1:15" x14ac:dyDescent="0.25">
      <c r="A1970" t="s">
        <v>6984</v>
      </c>
      <c r="B1970" s="1">
        <v>10</v>
      </c>
      <c r="C1970" s="1">
        <v>13</v>
      </c>
      <c r="D1970" s="1" t="s">
        <v>10695</v>
      </c>
      <c r="E1970" s="1">
        <v>1</v>
      </c>
      <c r="F1970" s="1">
        <v>0</v>
      </c>
      <c r="G1970" t="s">
        <v>16</v>
      </c>
      <c r="H1970" t="s">
        <v>46</v>
      </c>
      <c r="I1970">
        <v>1013011</v>
      </c>
      <c r="K1970">
        <v>750148638</v>
      </c>
      <c r="L1970" t="s">
        <v>6988</v>
      </c>
      <c r="M1970" t="s">
        <v>6984</v>
      </c>
      <c r="N1970" t="s">
        <v>6986</v>
      </c>
      <c r="O1970" t="s">
        <v>6989</v>
      </c>
    </row>
    <row r="1971" spans="1:15" x14ac:dyDescent="0.25">
      <c r="A1971" t="s">
        <v>6984</v>
      </c>
      <c r="B1971" s="1">
        <v>10</v>
      </c>
      <c r="C1971" s="1">
        <v>13</v>
      </c>
      <c r="D1971" s="1" t="s">
        <v>10691</v>
      </c>
      <c r="E1971" s="1">
        <v>2</v>
      </c>
      <c r="F1971" s="1">
        <v>0</v>
      </c>
      <c r="G1971" t="s">
        <v>16</v>
      </c>
      <c r="H1971" t="s">
        <v>17</v>
      </c>
      <c r="I1971">
        <v>1013042</v>
      </c>
      <c r="K1971">
        <v>750148420</v>
      </c>
      <c r="L1971" t="s">
        <v>6985</v>
      </c>
      <c r="M1971" t="s">
        <v>6984</v>
      </c>
      <c r="N1971" t="s">
        <v>6986</v>
      </c>
      <c r="O1971" t="s">
        <v>6987</v>
      </c>
    </row>
    <row r="1972" spans="1:15" x14ac:dyDescent="0.25">
      <c r="A1972" t="s">
        <v>6990</v>
      </c>
      <c r="B1972" s="1">
        <v>30</v>
      </c>
      <c r="C1972" s="1">
        <v>22</v>
      </c>
      <c r="D1972" s="1" t="s">
        <v>10694</v>
      </c>
      <c r="E1972" s="1">
        <v>0</v>
      </c>
      <c r="F1972" s="1">
        <v>1</v>
      </c>
      <c r="G1972" t="s">
        <v>32</v>
      </c>
      <c r="I1972">
        <v>3022000</v>
      </c>
      <c r="K1972">
        <v>411050474</v>
      </c>
      <c r="L1972" t="s">
        <v>6991</v>
      </c>
      <c r="M1972" t="s">
        <v>6992</v>
      </c>
      <c r="N1972" t="s">
        <v>6993</v>
      </c>
      <c r="O1972" t="s">
        <v>6994</v>
      </c>
    </row>
    <row r="1973" spans="1:15" x14ac:dyDescent="0.25">
      <c r="A1973" t="s">
        <v>6992</v>
      </c>
      <c r="B1973" s="1">
        <v>30</v>
      </c>
      <c r="C1973" s="1">
        <v>22</v>
      </c>
      <c r="D1973" s="1" t="s">
        <v>10697</v>
      </c>
      <c r="E1973" s="1">
        <v>3</v>
      </c>
      <c r="F1973" s="1">
        <v>0</v>
      </c>
      <c r="G1973" t="s">
        <v>16</v>
      </c>
      <c r="H1973" t="s">
        <v>50</v>
      </c>
      <c r="I1973">
        <v>3022053</v>
      </c>
      <c r="K1973">
        <v>411050729</v>
      </c>
      <c r="L1973" t="s">
        <v>6995</v>
      </c>
      <c r="M1973" t="s">
        <v>6992</v>
      </c>
      <c r="N1973" t="s">
        <v>6993</v>
      </c>
      <c r="O1973" t="s">
        <v>6996</v>
      </c>
    </row>
    <row r="1974" spans="1:15" x14ac:dyDescent="0.25">
      <c r="A1974" t="s">
        <v>6997</v>
      </c>
      <c r="B1974" s="1">
        <v>10</v>
      </c>
      <c r="C1974" s="1">
        <v>13</v>
      </c>
      <c r="D1974" s="1" t="s">
        <v>10694</v>
      </c>
      <c r="E1974" s="1">
        <v>0</v>
      </c>
      <c r="F1974" s="1">
        <v>1</v>
      </c>
      <c r="G1974" t="s">
        <v>32</v>
      </c>
      <c r="I1974">
        <v>1013000</v>
      </c>
      <c r="K1974">
        <v>750147774</v>
      </c>
      <c r="M1974" t="s">
        <v>6984</v>
      </c>
      <c r="N1974" t="s">
        <v>6986</v>
      </c>
      <c r="O1974" t="s">
        <v>6998</v>
      </c>
    </row>
    <row r="1975" spans="1:15" x14ac:dyDescent="0.25">
      <c r="A1975" t="s">
        <v>6999</v>
      </c>
      <c r="B1975" s="1">
        <v>32</v>
      </c>
      <c r="C1975" s="1">
        <v>16</v>
      </c>
      <c r="D1975" s="1" t="s">
        <v>10691</v>
      </c>
      <c r="E1975" s="1">
        <v>2</v>
      </c>
      <c r="F1975" s="1">
        <v>0</v>
      </c>
      <c r="G1975" t="s">
        <v>16</v>
      </c>
      <c r="H1975" t="s">
        <v>17</v>
      </c>
      <c r="I1975">
        <v>3216042</v>
      </c>
      <c r="K1975">
        <v>330920883</v>
      </c>
      <c r="L1975" t="s">
        <v>7000</v>
      </c>
      <c r="M1975" t="s">
        <v>6999</v>
      </c>
      <c r="N1975" t="s">
        <v>7001</v>
      </c>
      <c r="O1975" t="s">
        <v>7002</v>
      </c>
    </row>
    <row r="1976" spans="1:15" x14ac:dyDescent="0.25">
      <c r="A1976" t="s">
        <v>7003</v>
      </c>
      <c r="B1976" s="1">
        <v>32</v>
      </c>
      <c r="C1976" s="1" t="s">
        <v>10690</v>
      </c>
      <c r="D1976" s="1" t="s">
        <v>10692</v>
      </c>
      <c r="E1976" s="1">
        <v>3</v>
      </c>
      <c r="F1976" s="1">
        <v>0</v>
      </c>
      <c r="G1976" t="s">
        <v>16</v>
      </c>
      <c r="H1976" t="s">
        <v>50</v>
      </c>
      <c r="I1976">
        <v>3202063</v>
      </c>
      <c r="K1976">
        <v>210966941</v>
      </c>
      <c r="L1976" t="s">
        <v>7004</v>
      </c>
      <c r="M1976" t="s">
        <v>7003</v>
      </c>
      <c r="N1976" t="s">
        <v>7005</v>
      </c>
      <c r="O1976" t="s">
        <v>7006</v>
      </c>
    </row>
    <row r="1977" spans="1:15" x14ac:dyDescent="0.25">
      <c r="A1977" t="s">
        <v>7007</v>
      </c>
      <c r="B1977" s="1">
        <v>22</v>
      </c>
      <c r="C1977" s="1">
        <v>15</v>
      </c>
      <c r="D1977" s="1" t="s">
        <v>10695</v>
      </c>
      <c r="E1977" s="1">
        <v>1</v>
      </c>
      <c r="F1977" s="1">
        <v>0</v>
      </c>
      <c r="G1977" t="s">
        <v>16</v>
      </c>
      <c r="H1977" t="s">
        <v>46</v>
      </c>
      <c r="I1977">
        <v>2215011</v>
      </c>
      <c r="K1977">
        <v>191675161</v>
      </c>
      <c r="L1977" t="s">
        <v>7008</v>
      </c>
      <c r="M1977" t="s">
        <v>7009</v>
      </c>
      <c r="N1977" t="s">
        <v>7010</v>
      </c>
      <c r="O1977" t="s">
        <v>7011</v>
      </c>
    </row>
    <row r="1978" spans="1:15" x14ac:dyDescent="0.25">
      <c r="A1978" t="s">
        <v>7012</v>
      </c>
      <c r="B1978" s="1">
        <v>14</v>
      </c>
      <c r="C1978" s="1" t="s">
        <v>10690</v>
      </c>
      <c r="D1978" s="1" t="s">
        <v>10693</v>
      </c>
      <c r="E1978" s="1">
        <v>2</v>
      </c>
      <c r="F1978" s="1">
        <v>0</v>
      </c>
      <c r="G1978" t="s">
        <v>16</v>
      </c>
      <c r="H1978" t="s">
        <v>17</v>
      </c>
      <c r="I1978">
        <v>1402082</v>
      </c>
      <c r="K1978">
        <v>130378396</v>
      </c>
      <c r="L1978" t="s">
        <v>7013</v>
      </c>
      <c r="M1978" t="s">
        <v>7012</v>
      </c>
      <c r="N1978" t="str">
        <f>"06-461"</f>
        <v>06-461</v>
      </c>
      <c r="O1978" t="s">
        <v>7014</v>
      </c>
    </row>
    <row r="1979" spans="1:15" x14ac:dyDescent="0.25">
      <c r="A1979" t="s">
        <v>7015</v>
      </c>
      <c r="B1979" s="1">
        <v>10</v>
      </c>
      <c r="C1979" s="1">
        <v>13</v>
      </c>
      <c r="D1979" s="1" t="s">
        <v>10697</v>
      </c>
      <c r="E1979" s="1">
        <v>2</v>
      </c>
      <c r="F1979" s="1">
        <v>0</v>
      </c>
      <c r="G1979" t="s">
        <v>16</v>
      </c>
      <c r="H1979" t="s">
        <v>17</v>
      </c>
      <c r="I1979">
        <v>1013052</v>
      </c>
      <c r="K1979">
        <v>750148437</v>
      </c>
      <c r="L1979" t="s">
        <v>7016</v>
      </c>
      <c r="M1979" t="s">
        <v>7015</v>
      </c>
      <c r="N1979" t="s">
        <v>7017</v>
      </c>
      <c r="O1979" t="s">
        <v>7018</v>
      </c>
    </row>
    <row r="1980" spans="1:15" x14ac:dyDescent="0.25">
      <c r="A1980" t="s">
        <v>7019</v>
      </c>
      <c r="B1980" s="1" t="s">
        <v>10692</v>
      </c>
      <c r="C1980" s="1" t="s">
        <v>10696</v>
      </c>
      <c r="D1980" s="1">
        <v>15</v>
      </c>
      <c r="E1980" s="1">
        <v>3</v>
      </c>
      <c r="F1980" s="1">
        <v>0</v>
      </c>
      <c r="G1980" t="s">
        <v>16</v>
      </c>
      <c r="H1980" t="s">
        <v>50</v>
      </c>
      <c r="I1980">
        <v>603153</v>
      </c>
      <c r="K1980">
        <v>110197931</v>
      </c>
      <c r="L1980" t="s">
        <v>7020</v>
      </c>
      <c r="M1980" t="s">
        <v>7019</v>
      </c>
      <c r="N1980" t="s">
        <v>7021</v>
      </c>
      <c r="O1980" t="s">
        <v>7022</v>
      </c>
    </row>
    <row r="1981" spans="1:15" x14ac:dyDescent="0.25">
      <c r="A1981" t="s">
        <v>7023</v>
      </c>
      <c r="B1981" s="1" t="s">
        <v>10692</v>
      </c>
      <c r="C1981" s="1" t="s">
        <v>10696</v>
      </c>
      <c r="D1981" s="1" t="s">
        <v>10695</v>
      </c>
      <c r="E1981" s="1">
        <v>1</v>
      </c>
      <c r="F1981" s="1">
        <v>0</v>
      </c>
      <c r="G1981" t="s">
        <v>16</v>
      </c>
      <c r="H1981" t="s">
        <v>46</v>
      </c>
      <c r="I1981">
        <v>603011</v>
      </c>
      <c r="K1981">
        <v>110198132</v>
      </c>
      <c r="L1981" t="s">
        <v>7024</v>
      </c>
      <c r="M1981" t="s">
        <v>7023</v>
      </c>
      <c r="N1981" t="s">
        <v>7025</v>
      </c>
      <c r="O1981" t="s">
        <v>2030</v>
      </c>
    </row>
    <row r="1982" spans="1:15" x14ac:dyDescent="0.25">
      <c r="A1982" t="s">
        <v>7023</v>
      </c>
      <c r="B1982" s="1" t="s">
        <v>10692</v>
      </c>
      <c r="C1982" s="1" t="s">
        <v>10696</v>
      </c>
      <c r="D1982" s="1" t="s">
        <v>10693</v>
      </c>
      <c r="E1982" s="1">
        <v>2</v>
      </c>
      <c r="F1982" s="1">
        <v>0</v>
      </c>
      <c r="G1982" t="s">
        <v>16</v>
      </c>
      <c r="H1982" t="s">
        <v>17</v>
      </c>
      <c r="I1982">
        <v>603082</v>
      </c>
      <c r="K1982">
        <v>110198043</v>
      </c>
      <c r="L1982" t="s">
        <v>7026</v>
      </c>
      <c r="M1982" t="s">
        <v>7023</v>
      </c>
      <c r="N1982" t="s">
        <v>7025</v>
      </c>
      <c r="O1982" t="s">
        <v>2030</v>
      </c>
    </row>
    <row r="1983" spans="1:15" x14ac:dyDescent="0.25">
      <c r="A1983" t="s">
        <v>7027</v>
      </c>
      <c r="B1983" s="1">
        <v>16</v>
      </c>
      <c r="C1983" s="1" t="s">
        <v>10696</v>
      </c>
      <c r="D1983" s="1" t="s">
        <v>10692</v>
      </c>
      <c r="E1983" s="1">
        <v>2</v>
      </c>
      <c r="F1983" s="1">
        <v>0</v>
      </c>
      <c r="G1983" t="s">
        <v>16</v>
      </c>
      <c r="H1983" t="s">
        <v>17</v>
      </c>
      <c r="I1983">
        <v>1603062</v>
      </c>
      <c r="K1983">
        <v>531412987</v>
      </c>
      <c r="L1983" t="s">
        <v>7028</v>
      </c>
      <c r="M1983" t="s">
        <v>7027</v>
      </c>
      <c r="N1983" t="s">
        <v>7029</v>
      </c>
      <c r="O1983" t="s">
        <v>7030</v>
      </c>
    </row>
    <row r="1984" spans="1:15" x14ac:dyDescent="0.25">
      <c r="A1984" t="s">
        <v>7031</v>
      </c>
      <c r="B1984" s="1">
        <v>14</v>
      </c>
      <c r="C1984" s="1">
        <v>29</v>
      </c>
      <c r="D1984" s="1" t="s">
        <v>10692</v>
      </c>
      <c r="E1984" s="1">
        <v>2</v>
      </c>
      <c r="F1984" s="1">
        <v>0</v>
      </c>
      <c r="G1984" t="s">
        <v>16</v>
      </c>
      <c r="H1984" t="s">
        <v>17</v>
      </c>
      <c r="I1984">
        <v>1429062</v>
      </c>
      <c r="K1984">
        <v>711582055</v>
      </c>
      <c r="L1984" t="s">
        <v>7032</v>
      </c>
      <c r="M1984" t="s">
        <v>7031</v>
      </c>
      <c r="N1984" t="str">
        <f>"08-307"</f>
        <v>08-307</v>
      </c>
      <c r="O1984" t="s">
        <v>7033</v>
      </c>
    </row>
    <row r="1985" spans="1:15" x14ac:dyDescent="0.25">
      <c r="A1985" t="s">
        <v>7034</v>
      </c>
      <c r="B1985" s="1">
        <v>32</v>
      </c>
      <c r="C1985" s="1">
        <v>18</v>
      </c>
      <c r="D1985" s="1" t="s">
        <v>10691</v>
      </c>
      <c r="E1985" s="1">
        <v>3</v>
      </c>
      <c r="F1985" s="1">
        <v>0</v>
      </c>
      <c r="G1985" t="s">
        <v>16</v>
      </c>
      <c r="H1985" t="s">
        <v>50</v>
      </c>
      <c r="I1985">
        <v>3218043</v>
      </c>
      <c r="K1985">
        <v>811684456</v>
      </c>
      <c r="L1985" t="s">
        <v>7035</v>
      </c>
      <c r="M1985" t="s">
        <v>7034</v>
      </c>
      <c r="N1985" t="s">
        <v>7036</v>
      </c>
      <c r="O1985" t="s">
        <v>333</v>
      </c>
    </row>
    <row r="1986" spans="1:15" x14ac:dyDescent="0.25">
      <c r="A1986" t="s">
        <v>7037</v>
      </c>
      <c r="B1986" s="1">
        <v>28</v>
      </c>
      <c r="C1986" s="1" t="s">
        <v>10693</v>
      </c>
      <c r="D1986" s="1" t="s">
        <v>10697</v>
      </c>
      <c r="E1986" s="1">
        <v>3</v>
      </c>
      <c r="F1986" s="1">
        <v>0</v>
      </c>
      <c r="G1986" t="s">
        <v>16</v>
      </c>
      <c r="H1986" t="s">
        <v>50</v>
      </c>
      <c r="I1986">
        <v>2808053</v>
      </c>
      <c r="K1986">
        <v>510743611</v>
      </c>
      <c r="L1986" t="s">
        <v>7038</v>
      </c>
      <c r="M1986" t="s">
        <v>7037</v>
      </c>
      <c r="N1986" t="str">
        <f>"11-440"</f>
        <v>11-440</v>
      </c>
      <c r="O1986" t="s">
        <v>7039</v>
      </c>
    </row>
    <row r="1987" spans="1:15" x14ac:dyDescent="0.25">
      <c r="A1987" t="s">
        <v>7040</v>
      </c>
      <c r="B1987" s="1">
        <v>32</v>
      </c>
      <c r="C1987" s="1" t="s">
        <v>10697</v>
      </c>
      <c r="D1987" s="1" t="s">
        <v>10698</v>
      </c>
      <c r="E1987" s="1">
        <v>2</v>
      </c>
      <c r="F1987" s="1">
        <v>0</v>
      </c>
      <c r="G1987" t="s">
        <v>16</v>
      </c>
      <c r="H1987" t="s">
        <v>17</v>
      </c>
      <c r="I1987">
        <v>3205072</v>
      </c>
      <c r="K1987">
        <v>544237</v>
      </c>
      <c r="L1987" t="s">
        <v>7041</v>
      </c>
      <c r="M1987" t="s">
        <v>7040</v>
      </c>
      <c r="N1987" t="s">
        <v>7042</v>
      </c>
      <c r="O1987" t="s">
        <v>7043</v>
      </c>
    </row>
    <row r="1988" spans="1:15" x14ac:dyDescent="0.25">
      <c r="A1988" t="s">
        <v>7044</v>
      </c>
      <c r="B1988" s="1">
        <v>10</v>
      </c>
      <c r="C1988" s="1">
        <v>10</v>
      </c>
      <c r="D1988" s="1" t="s">
        <v>10698</v>
      </c>
      <c r="E1988" s="1">
        <v>2</v>
      </c>
      <c r="F1988" s="1">
        <v>0</v>
      </c>
      <c r="G1988" t="s">
        <v>16</v>
      </c>
      <c r="H1988" t="s">
        <v>17</v>
      </c>
      <c r="I1988">
        <v>1010072</v>
      </c>
      <c r="K1988">
        <v>590647925</v>
      </c>
      <c r="L1988" t="s">
        <v>7045</v>
      </c>
      <c r="M1988" t="s">
        <v>7044</v>
      </c>
      <c r="N1988" t="s">
        <v>7046</v>
      </c>
      <c r="O1988" t="s">
        <v>7047</v>
      </c>
    </row>
    <row r="1989" spans="1:15" x14ac:dyDescent="0.25">
      <c r="A1989" t="s">
        <v>7048</v>
      </c>
      <c r="B1989" s="1">
        <v>24</v>
      </c>
      <c r="C1989" s="1" t="s">
        <v>10691</v>
      </c>
      <c r="D1989" s="1">
        <v>15</v>
      </c>
      <c r="E1989" s="1">
        <v>2</v>
      </c>
      <c r="F1989" s="1">
        <v>0</v>
      </c>
      <c r="G1989" t="s">
        <v>16</v>
      </c>
      <c r="H1989" t="s">
        <v>17</v>
      </c>
      <c r="I1989">
        <v>2404152</v>
      </c>
      <c r="K1989">
        <v>151398161</v>
      </c>
      <c r="L1989" t="s">
        <v>7049</v>
      </c>
      <c r="M1989" t="s">
        <v>7048</v>
      </c>
      <c r="N1989" t="s">
        <v>7050</v>
      </c>
      <c r="O1989" t="s">
        <v>7051</v>
      </c>
    </row>
    <row r="1990" spans="1:15" x14ac:dyDescent="0.25">
      <c r="A1990" t="s">
        <v>7054</v>
      </c>
      <c r="B1990" s="1" t="s">
        <v>10691</v>
      </c>
      <c r="C1990" s="1">
        <v>12</v>
      </c>
      <c r="D1990" s="1" t="s">
        <v>10696</v>
      </c>
      <c r="E1990" s="1">
        <v>2</v>
      </c>
      <c r="F1990" s="1">
        <v>0</v>
      </c>
      <c r="G1990" t="s">
        <v>16</v>
      </c>
      <c r="H1990" t="s">
        <v>17</v>
      </c>
      <c r="I1990">
        <v>412032</v>
      </c>
      <c r="K1990">
        <v>910866732</v>
      </c>
      <c r="L1990" t="s">
        <v>7055</v>
      </c>
      <c r="M1990" t="s">
        <v>7054</v>
      </c>
      <c r="N1990" t="s">
        <v>7056</v>
      </c>
      <c r="O1990" t="s">
        <v>7057</v>
      </c>
    </row>
    <row r="1991" spans="1:15" x14ac:dyDescent="0.25">
      <c r="A1991" t="s">
        <v>7054</v>
      </c>
      <c r="B1991" s="1" t="s">
        <v>10691</v>
      </c>
      <c r="C1991" s="1">
        <v>19</v>
      </c>
      <c r="D1991" s="1" t="s">
        <v>10697</v>
      </c>
      <c r="E1991" s="1">
        <v>2</v>
      </c>
      <c r="F1991" s="1">
        <v>0</v>
      </c>
      <c r="G1991" t="s">
        <v>16</v>
      </c>
      <c r="H1991" t="s">
        <v>17</v>
      </c>
      <c r="I1991">
        <v>419052</v>
      </c>
      <c r="K1991">
        <v>92351216</v>
      </c>
      <c r="L1991" t="s">
        <v>7058</v>
      </c>
      <c r="M1991" t="s">
        <v>7054</v>
      </c>
      <c r="N1991" t="s">
        <v>7059</v>
      </c>
      <c r="O1991" t="s">
        <v>7060</v>
      </c>
    </row>
    <row r="1992" spans="1:15" x14ac:dyDescent="0.25">
      <c r="A1992" t="s">
        <v>7061</v>
      </c>
      <c r="B1992" s="1">
        <v>30</v>
      </c>
      <c r="C1992" s="1">
        <v>16</v>
      </c>
      <c r="D1992" s="1" t="s">
        <v>10690</v>
      </c>
      <c r="E1992" s="1">
        <v>3</v>
      </c>
      <c r="F1992" s="1">
        <v>0</v>
      </c>
      <c r="G1992" t="s">
        <v>16</v>
      </c>
      <c r="H1992" t="s">
        <v>50</v>
      </c>
      <c r="I1992">
        <v>3016023</v>
      </c>
      <c r="K1992">
        <v>570791425</v>
      </c>
      <c r="L1992" t="s">
        <v>7062</v>
      </c>
      <c r="M1992" t="s">
        <v>7061</v>
      </c>
      <c r="N1992" t="s">
        <v>7063</v>
      </c>
      <c r="O1992" t="s">
        <v>7064</v>
      </c>
    </row>
    <row r="1993" spans="1:15" x14ac:dyDescent="0.25">
      <c r="A1993" t="s">
        <v>7065</v>
      </c>
      <c r="B1993" s="1">
        <v>10</v>
      </c>
      <c r="C1993" s="1">
        <v>21</v>
      </c>
      <c r="D1993" s="1" t="s">
        <v>10697</v>
      </c>
      <c r="E1993" s="1">
        <v>2</v>
      </c>
      <c r="F1993" s="1">
        <v>0</v>
      </c>
      <c r="G1993" t="s">
        <v>16</v>
      </c>
      <c r="H1993" t="s">
        <v>17</v>
      </c>
      <c r="I1993">
        <v>1021052</v>
      </c>
      <c r="K1993">
        <v>750148443</v>
      </c>
      <c r="L1993" t="s">
        <v>7066</v>
      </c>
      <c r="M1993" t="s">
        <v>7065</v>
      </c>
      <c r="N1993" t="s">
        <v>7067</v>
      </c>
      <c r="O1993" t="s">
        <v>7068</v>
      </c>
    </row>
    <row r="1994" spans="1:15" x14ac:dyDescent="0.25">
      <c r="A1994" t="s">
        <v>7069</v>
      </c>
      <c r="B1994" s="1" t="s">
        <v>10691</v>
      </c>
      <c r="C1994" s="1" t="s">
        <v>10692</v>
      </c>
      <c r="D1994" s="1" t="s">
        <v>10697</v>
      </c>
      <c r="E1994" s="1">
        <v>2</v>
      </c>
      <c r="F1994" s="1">
        <v>0</v>
      </c>
      <c r="G1994" t="s">
        <v>16</v>
      </c>
      <c r="H1994" t="s">
        <v>17</v>
      </c>
      <c r="I1994">
        <v>406052</v>
      </c>
      <c r="K1994">
        <v>871118661</v>
      </c>
      <c r="L1994" t="s">
        <v>7070</v>
      </c>
      <c r="M1994" t="s">
        <v>7069</v>
      </c>
      <c r="N1994" t="s">
        <v>7071</v>
      </c>
      <c r="O1994" t="s">
        <v>7072</v>
      </c>
    </row>
    <row r="1995" spans="1:15" x14ac:dyDescent="0.25">
      <c r="A1995" t="s">
        <v>7073</v>
      </c>
      <c r="B1995" s="1" t="s">
        <v>10691</v>
      </c>
      <c r="C1995" s="1" t="s">
        <v>10698</v>
      </c>
      <c r="D1995" s="1" t="s">
        <v>10693</v>
      </c>
      <c r="E1995" s="1">
        <v>2</v>
      </c>
      <c r="F1995" s="1">
        <v>0</v>
      </c>
      <c r="G1995" t="s">
        <v>16</v>
      </c>
      <c r="H1995" t="s">
        <v>17</v>
      </c>
      <c r="I1995">
        <v>407082</v>
      </c>
      <c r="K1995">
        <v>92350790</v>
      </c>
      <c r="L1995" t="s">
        <v>7074</v>
      </c>
      <c r="M1995" t="s">
        <v>7073</v>
      </c>
      <c r="N1995" t="s">
        <v>7075</v>
      </c>
      <c r="O1995" t="s">
        <v>7076</v>
      </c>
    </row>
    <row r="1996" spans="1:15" x14ac:dyDescent="0.25">
      <c r="A1996" t="s">
        <v>7077</v>
      </c>
      <c r="B1996" s="1">
        <v>10</v>
      </c>
      <c r="C1996" s="1">
        <v>16</v>
      </c>
      <c r="D1996" s="1" t="s">
        <v>10698</v>
      </c>
      <c r="E1996" s="1">
        <v>2</v>
      </c>
      <c r="F1996" s="1">
        <v>0</v>
      </c>
      <c r="G1996" t="s">
        <v>16</v>
      </c>
      <c r="H1996" t="s">
        <v>17</v>
      </c>
      <c r="I1996">
        <v>1016072</v>
      </c>
      <c r="K1996">
        <v>590648221</v>
      </c>
      <c r="L1996" t="s">
        <v>7078</v>
      </c>
      <c r="M1996" t="s">
        <v>7077</v>
      </c>
      <c r="N1996" t="s">
        <v>7079</v>
      </c>
      <c r="O1996" t="s">
        <v>4343</v>
      </c>
    </row>
    <row r="1997" spans="1:15" x14ac:dyDescent="0.25">
      <c r="A1997" t="s">
        <v>7080</v>
      </c>
      <c r="B1997" s="1">
        <v>18</v>
      </c>
      <c r="C1997" s="1" t="s">
        <v>10691</v>
      </c>
      <c r="D1997" s="1" t="s">
        <v>10699</v>
      </c>
      <c r="E1997" s="1">
        <v>2</v>
      </c>
      <c r="F1997" s="1">
        <v>0</v>
      </c>
      <c r="G1997" t="s">
        <v>16</v>
      </c>
      <c r="H1997" t="s">
        <v>17</v>
      </c>
      <c r="I1997">
        <v>1804092</v>
      </c>
      <c r="K1997">
        <v>650900401</v>
      </c>
      <c r="L1997" t="s">
        <v>7084</v>
      </c>
      <c r="M1997" t="s">
        <v>7080</v>
      </c>
      <c r="N1997" t="s">
        <v>7085</v>
      </c>
      <c r="O1997" t="s">
        <v>7086</v>
      </c>
    </row>
    <row r="1998" spans="1:15" x14ac:dyDescent="0.25">
      <c r="A1998" t="s">
        <v>7080</v>
      </c>
      <c r="B1998" s="1">
        <v>30</v>
      </c>
      <c r="C1998" s="1">
        <v>21</v>
      </c>
      <c r="D1998" s="1">
        <v>13</v>
      </c>
      <c r="E1998" s="1">
        <v>2</v>
      </c>
      <c r="F1998" s="1">
        <v>0</v>
      </c>
      <c r="G1998" t="s">
        <v>16</v>
      </c>
      <c r="H1998" t="s">
        <v>17</v>
      </c>
      <c r="I1998">
        <v>3021132</v>
      </c>
      <c r="K1998">
        <v>631258543</v>
      </c>
      <c r="L1998" t="s">
        <v>7081</v>
      </c>
      <c r="M1998" t="s">
        <v>7080</v>
      </c>
      <c r="N1998" t="s">
        <v>7082</v>
      </c>
      <c r="O1998" t="s">
        <v>7083</v>
      </c>
    </row>
    <row r="1999" spans="1:15" x14ac:dyDescent="0.25">
      <c r="A1999" t="s">
        <v>7087</v>
      </c>
      <c r="B1999" s="1" t="s">
        <v>10692</v>
      </c>
      <c r="C1999" s="1" t="s">
        <v>10695</v>
      </c>
      <c r="D1999" s="1">
        <v>12</v>
      </c>
      <c r="E1999" s="1">
        <v>2</v>
      </c>
      <c r="F1999" s="1">
        <v>0</v>
      </c>
      <c r="G1999" t="s">
        <v>16</v>
      </c>
      <c r="H1999" t="s">
        <v>17</v>
      </c>
      <c r="I1999">
        <v>601122</v>
      </c>
      <c r="K1999">
        <v>30237664</v>
      </c>
      <c r="L1999" t="s">
        <v>7088</v>
      </c>
      <c r="M1999" t="s">
        <v>7087</v>
      </c>
      <c r="N1999" t="s">
        <v>7089</v>
      </c>
      <c r="O1999" t="s">
        <v>7090</v>
      </c>
    </row>
    <row r="2000" spans="1:15" x14ac:dyDescent="0.25">
      <c r="A2000" t="s">
        <v>7091</v>
      </c>
      <c r="B2000" s="1">
        <v>12</v>
      </c>
      <c r="C2000" s="1" t="s">
        <v>10697</v>
      </c>
      <c r="D2000" s="1" t="s">
        <v>10693</v>
      </c>
      <c r="E2000" s="1">
        <v>2</v>
      </c>
      <c r="F2000" s="1">
        <v>0</v>
      </c>
      <c r="G2000" t="s">
        <v>16</v>
      </c>
      <c r="H2000" t="s">
        <v>17</v>
      </c>
      <c r="I2000">
        <v>1205082</v>
      </c>
      <c r="K2000">
        <v>491892660</v>
      </c>
      <c r="L2000" t="s">
        <v>7092</v>
      </c>
      <c r="M2000" t="s">
        <v>7091</v>
      </c>
      <c r="N2000" t="s">
        <v>7093</v>
      </c>
      <c r="O2000" t="s">
        <v>7094</v>
      </c>
    </row>
    <row r="2001" spans="1:15" x14ac:dyDescent="0.25">
      <c r="A2001" t="s">
        <v>7095</v>
      </c>
      <c r="B2001" s="1">
        <v>18</v>
      </c>
      <c r="C2001" s="1">
        <v>15</v>
      </c>
      <c r="D2001" s="1" t="s">
        <v>10696</v>
      </c>
      <c r="E2001" s="1">
        <v>3</v>
      </c>
      <c r="F2001" s="1">
        <v>0</v>
      </c>
      <c r="G2001" t="s">
        <v>16</v>
      </c>
      <c r="H2001" t="s">
        <v>50</v>
      </c>
      <c r="I2001">
        <v>1815033</v>
      </c>
      <c r="K2001">
        <v>690581962</v>
      </c>
      <c r="L2001" t="s">
        <v>7096</v>
      </c>
      <c r="M2001" t="s">
        <v>7095</v>
      </c>
      <c r="N2001" t="s">
        <v>7097</v>
      </c>
      <c r="O2001" t="s">
        <v>7098</v>
      </c>
    </row>
    <row r="2002" spans="1:15" x14ac:dyDescent="0.25">
      <c r="A2002" t="s">
        <v>7099</v>
      </c>
      <c r="B2002" s="1">
        <v>18</v>
      </c>
      <c r="C2002" s="1">
        <v>15</v>
      </c>
      <c r="D2002" s="1" t="s">
        <v>10694</v>
      </c>
      <c r="E2002" s="1">
        <v>0</v>
      </c>
      <c r="F2002" s="1">
        <v>1</v>
      </c>
      <c r="G2002" t="s">
        <v>32</v>
      </c>
      <c r="I2002">
        <v>1815000</v>
      </c>
      <c r="K2002">
        <v>690581436</v>
      </c>
      <c r="L2002" t="s">
        <v>7100</v>
      </c>
      <c r="M2002" t="s">
        <v>7095</v>
      </c>
      <c r="N2002" t="s">
        <v>7097</v>
      </c>
      <c r="O2002" t="s">
        <v>7101</v>
      </c>
    </row>
    <row r="2003" spans="1:15" x14ac:dyDescent="0.25">
      <c r="A2003" t="s">
        <v>7102</v>
      </c>
      <c r="B2003" s="1" t="s">
        <v>10692</v>
      </c>
      <c r="C2003" s="1" t="s">
        <v>10695</v>
      </c>
      <c r="D2003" s="1">
        <v>13</v>
      </c>
      <c r="E2003" s="1">
        <v>2</v>
      </c>
      <c r="F2003" s="1">
        <v>0</v>
      </c>
      <c r="G2003" t="s">
        <v>16</v>
      </c>
      <c r="H2003" t="s">
        <v>17</v>
      </c>
      <c r="I2003">
        <v>601132</v>
      </c>
      <c r="K2003">
        <v>1085100</v>
      </c>
      <c r="M2003" t="s">
        <v>7102</v>
      </c>
      <c r="N2003" t="s">
        <v>7103</v>
      </c>
      <c r="O2003" t="s">
        <v>7104</v>
      </c>
    </row>
    <row r="2004" spans="1:15" x14ac:dyDescent="0.25">
      <c r="A2004" t="s">
        <v>7105</v>
      </c>
      <c r="B2004" s="1">
        <v>14</v>
      </c>
      <c r="C2004" s="1">
        <v>27</v>
      </c>
      <c r="D2004" s="1" t="s">
        <v>10691</v>
      </c>
      <c r="E2004" s="1">
        <v>2</v>
      </c>
      <c r="F2004" s="1">
        <v>0</v>
      </c>
      <c r="G2004" t="s">
        <v>16</v>
      </c>
      <c r="H2004" t="s">
        <v>17</v>
      </c>
      <c r="I2004">
        <v>1427042</v>
      </c>
      <c r="K2004">
        <v>611015900</v>
      </c>
      <c r="L2004" t="s">
        <v>7106</v>
      </c>
      <c r="M2004" t="s">
        <v>7105</v>
      </c>
      <c r="N2004" t="str">
        <f>"09-204"</f>
        <v>09-204</v>
      </c>
      <c r="O2004" t="s">
        <v>767</v>
      </c>
    </row>
    <row r="2005" spans="1:15" x14ac:dyDescent="0.25">
      <c r="A2005" t="s">
        <v>7107</v>
      </c>
      <c r="B2005" s="1">
        <v>30</v>
      </c>
      <c r="C2005" s="1">
        <v>12</v>
      </c>
      <c r="D2005" s="1" t="s">
        <v>10697</v>
      </c>
      <c r="E2005" s="1">
        <v>2</v>
      </c>
      <c r="F2005" s="1">
        <v>0</v>
      </c>
      <c r="G2005" t="s">
        <v>16</v>
      </c>
      <c r="H2005" t="s">
        <v>17</v>
      </c>
      <c r="I2005">
        <v>3012052</v>
      </c>
      <c r="K2005">
        <v>250855185</v>
      </c>
      <c r="L2005" t="s">
        <v>7108</v>
      </c>
      <c r="M2005" t="s">
        <v>7107</v>
      </c>
      <c r="N2005" t="s">
        <v>7109</v>
      </c>
      <c r="O2005" t="s">
        <v>91</v>
      </c>
    </row>
    <row r="2006" spans="1:15" x14ac:dyDescent="0.25">
      <c r="A2006" t="s">
        <v>7110</v>
      </c>
      <c r="B2006" s="1">
        <v>28</v>
      </c>
      <c r="C2006" s="1">
        <v>17</v>
      </c>
      <c r="D2006" s="1" t="s">
        <v>10697</v>
      </c>
      <c r="E2006" s="1">
        <v>2</v>
      </c>
      <c r="F2006" s="1">
        <v>0</v>
      </c>
      <c r="G2006" t="s">
        <v>16</v>
      </c>
      <c r="H2006" t="s">
        <v>17</v>
      </c>
      <c r="I2006">
        <v>2817052</v>
      </c>
      <c r="K2006">
        <v>550668120</v>
      </c>
      <c r="L2006" t="s">
        <v>7111</v>
      </c>
      <c r="M2006" t="s">
        <v>7110</v>
      </c>
      <c r="N2006" t="str">
        <f>"12-114"</f>
        <v>12-114</v>
      </c>
      <c r="O2006" t="s">
        <v>7112</v>
      </c>
    </row>
    <row r="2007" spans="1:15" x14ac:dyDescent="0.25">
      <c r="A2007" t="s">
        <v>7113</v>
      </c>
      <c r="B2007" s="1">
        <v>10</v>
      </c>
      <c r="C2007" s="1">
        <v>10</v>
      </c>
      <c r="D2007" s="1" t="s">
        <v>10693</v>
      </c>
      <c r="E2007" s="1">
        <v>2</v>
      </c>
      <c r="F2007" s="1">
        <v>0</v>
      </c>
      <c r="G2007" t="s">
        <v>16</v>
      </c>
      <c r="H2007" t="s">
        <v>17</v>
      </c>
      <c r="I2007">
        <v>1010082</v>
      </c>
      <c r="K2007">
        <v>590648008</v>
      </c>
      <c r="L2007" t="s">
        <v>7114</v>
      </c>
      <c r="M2007" t="s">
        <v>7113</v>
      </c>
      <c r="N2007" t="s">
        <v>7115</v>
      </c>
      <c r="O2007" t="s">
        <v>7116</v>
      </c>
    </row>
    <row r="2008" spans="1:15" x14ac:dyDescent="0.25">
      <c r="A2008" t="s">
        <v>7117</v>
      </c>
      <c r="B2008" s="1">
        <v>18</v>
      </c>
      <c r="C2008" s="1" t="s">
        <v>10691</v>
      </c>
      <c r="D2008" s="1">
        <v>10</v>
      </c>
      <c r="E2008" s="1">
        <v>2</v>
      </c>
      <c r="F2008" s="1">
        <v>0</v>
      </c>
      <c r="G2008" t="s">
        <v>16</v>
      </c>
      <c r="H2008" t="s">
        <v>17</v>
      </c>
      <c r="I2008">
        <v>1804102</v>
      </c>
      <c r="K2008">
        <v>650900387</v>
      </c>
      <c r="L2008" t="s">
        <v>7118</v>
      </c>
      <c r="M2008" t="s">
        <v>7117</v>
      </c>
      <c r="N2008" t="s">
        <v>7119</v>
      </c>
      <c r="O2008" t="s">
        <v>7120</v>
      </c>
    </row>
    <row r="2009" spans="1:15" x14ac:dyDescent="0.25">
      <c r="A2009" t="s">
        <v>7121</v>
      </c>
      <c r="B2009" s="1">
        <v>14</v>
      </c>
      <c r="C2009" s="1">
        <v>11</v>
      </c>
      <c r="D2009" s="1" t="s">
        <v>10698</v>
      </c>
      <c r="E2009" s="1">
        <v>3</v>
      </c>
      <c r="F2009" s="1">
        <v>0</v>
      </c>
      <c r="G2009" t="s">
        <v>16</v>
      </c>
      <c r="H2009" t="s">
        <v>50</v>
      </c>
      <c r="I2009">
        <v>1411073</v>
      </c>
      <c r="K2009">
        <v>550668344</v>
      </c>
      <c r="L2009" t="s">
        <v>7122</v>
      </c>
      <c r="M2009" t="s">
        <v>7121</v>
      </c>
      <c r="N2009" t="str">
        <f>"06-230"</f>
        <v>06-230</v>
      </c>
      <c r="O2009" t="s">
        <v>7123</v>
      </c>
    </row>
    <row r="2010" spans="1:15" x14ac:dyDescent="0.25">
      <c r="A2010" t="s">
        <v>7124</v>
      </c>
      <c r="B2010" s="1">
        <v>28</v>
      </c>
      <c r="C2010" s="1">
        <v>16</v>
      </c>
      <c r="D2010" s="1" t="s">
        <v>10691</v>
      </c>
      <c r="E2010" s="1">
        <v>3</v>
      </c>
      <c r="F2010" s="1">
        <v>0</v>
      </c>
      <c r="G2010" t="s">
        <v>16</v>
      </c>
      <c r="H2010" t="s">
        <v>50</v>
      </c>
      <c r="I2010">
        <v>2816043</v>
      </c>
      <c r="K2010">
        <v>790671544</v>
      </c>
      <c r="L2010" t="s">
        <v>7125</v>
      </c>
      <c r="M2010" t="s">
        <v>7124</v>
      </c>
      <c r="N2010" t="str">
        <f>"12-220"</f>
        <v>12-220</v>
      </c>
      <c r="O2010" t="s">
        <v>7126</v>
      </c>
    </row>
    <row r="2011" spans="1:15" x14ac:dyDescent="0.25">
      <c r="A2011" t="s">
        <v>7127</v>
      </c>
      <c r="B2011" s="1">
        <v>26</v>
      </c>
      <c r="C2011" s="1" t="s">
        <v>10697</v>
      </c>
      <c r="D2011" s="1" t="s">
        <v>10697</v>
      </c>
      <c r="E2011" s="1">
        <v>2</v>
      </c>
      <c r="F2011" s="1">
        <v>0</v>
      </c>
      <c r="G2011" t="s">
        <v>16</v>
      </c>
      <c r="H2011" t="s">
        <v>17</v>
      </c>
      <c r="I2011">
        <v>2605052</v>
      </c>
      <c r="K2011">
        <v>1232847</v>
      </c>
      <c r="M2011" t="s">
        <v>7128</v>
      </c>
      <c r="N2011" t="s">
        <v>7129</v>
      </c>
      <c r="O2011" t="s">
        <v>7130</v>
      </c>
    </row>
    <row r="2012" spans="1:15" x14ac:dyDescent="0.25">
      <c r="A2012" t="s">
        <v>7131</v>
      </c>
      <c r="B2012" s="1">
        <v>24</v>
      </c>
      <c r="C2012" s="1">
        <v>72</v>
      </c>
      <c r="D2012" s="1" t="s">
        <v>10694</v>
      </c>
      <c r="E2012" s="1">
        <v>0</v>
      </c>
      <c r="F2012" s="1">
        <v>2</v>
      </c>
      <c r="G2012" t="s">
        <v>264</v>
      </c>
      <c r="I2012">
        <v>2472000</v>
      </c>
      <c r="K2012">
        <v>276255424</v>
      </c>
      <c r="L2012" t="s">
        <v>7132</v>
      </c>
      <c r="M2012" t="s">
        <v>7133</v>
      </c>
      <c r="N2012" t="s">
        <v>7134</v>
      </c>
      <c r="O2012" t="s">
        <v>7135</v>
      </c>
    </row>
    <row r="2013" spans="1:15" x14ac:dyDescent="0.25">
      <c r="A2013" t="s">
        <v>7136</v>
      </c>
      <c r="B2013" s="1" t="s">
        <v>10692</v>
      </c>
      <c r="C2013" s="1" t="s">
        <v>10696</v>
      </c>
      <c r="D2013" s="1" t="s">
        <v>10699</v>
      </c>
      <c r="E2013" s="1">
        <v>2</v>
      </c>
      <c r="F2013" s="1">
        <v>0</v>
      </c>
      <c r="G2013" t="s">
        <v>16</v>
      </c>
      <c r="H2013" t="s">
        <v>17</v>
      </c>
      <c r="I2013">
        <v>603092</v>
      </c>
      <c r="K2013">
        <v>110198037</v>
      </c>
      <c r="L2013" t="s">
        <v>7137</v>
      </c>
      <c r="M2013" t="s">
        <v>7136</v>
      </c>
      <c r="N2013" t="s">
        <v>7138</v>
      </c>
      <c r="O2013" t="s">
        <v>7139</v>
      </c>
    </row>
    <row r="2014" spans="1:15" x14ac:dyDescent="0.25">
      <c r="A2014" t="s">
        <v>7140</v>
      </c>
      <c r="B2014" s="1">
        <v>20</v>
      </c>
      <c r="C2014" s="1" t="s">
        <v>10696</v>
      </c>
      <c r="D2014" s="1" t="s">
        <v>10698</v>
      </c>
      <c r="E2014" s="1">
        <v>2</v>
      </c>
      <c r="F2014" s="1">
        <v>0</v>
      </c>
      <c r="G2014" t="s">
        <v>16</v>
      </c>
      <c r="H2014" t="s">
        <v>17</v>
      </c>
      <c r="I2014">
        <v>2003072</v>
      </c>
      <c r="K2014">
        <v>50658960</v>
      </c>
      <c r="L2014" t="s">
        <v>7141</v>
      </c>
      <c r="M2014" t="s">
        <v>7140</v>
      </c>
      <c r="N2014" t="s">
        <v>7142</v>
      </c>
      <c r="O2014" t="s">
        <v>7143</v>
      </c>
    </row>
    <row r="2015" spans="1:15" x14ac:dyDescent="0.25">
      <c r="A2015" t="s">
        <v>7144</v>
      </c>
      <c r="B2015" s="1" t="s">
        <v>10690</v>
      </c>
      <c r="C2015" s="1">
        <v>11</v>
      </c>
      <c r="D2015" s="1" t="s">
        <v>10696</v>
      </c>
      <c r="E2015" s="1">
        <v>2</v>
      </c>
      <c r="F2015" s="1">
        <v>0</v>
      </c>
      <c r="G2015" t="s">
        <v>16</v>
      </c>
      <c r="H2015" t="s">
        <v>17</v>
      </c>
      <c r="I2015">
        <v>211032</v>
      </c>
      <c r="K2015">
        <v>390647558</v>
      </c>
      <c r="L2015" t="s">
        <v>7145</v>
      </c>
      <c r="M2015" t="s">
        <v>7144</v>
      </c>
      <c r="N2015" t="s">
        <v>7146</v>
      </c>
      <c r="O2015" t="s">
        <v>7147</v>
      </c>
    </row>
    <row r="2016" spans="1:15" x14ac:dyDescent="0.25">
      <c r="A2016" t="s">
        <v>7148</v>
      </c>
      <c r="B2016" s="1">
        <v>24</v>
      </c>
      <c r="C2016" s="1">
        <v>11</v>
      </c>
      <c r="D2016" s="1" t="s">
        <v>10693</v>
      </c>
      <c r="E2016" s="1">
        <v>2</v>
      </c>
      <c r="F2016" s="1">
        <v>0</v>
      </c>
      <c r="G2016" t="s">
        <v>16</v>
      </c>
      <c r="H2016" t="s">
        <v>17</v>
      </c>
      <c r="I2016">
        <v>2411082</v>
      </c>
      <c r="K2016">
        <v>276258523</v>
      </c>
      <c r="L2016" t="s">
        <v>7152</v>
      </c>
      <c r="M2016" t="s">
        <v>7148</v>
      </c>
      <c r="N2016" t="s">
        <v>7153</v>
      </c>
      <c r="O2016" t="s">
        <v>7154</v>
      </c>
    </row>
    <row r="2017" spans="1:15" x14ac:dyDescent="0.25">
      <c r="A2017" t="s">
        <v>7148</v>
      </c>
      <c r="B2017" s="1" t="s">
        <v>10692</v>
      </c>
      <c r="C2017" s="1" t="s">
        <v>10692</v>
      </c>
      <c r="D2017" s="1" t="s">
        <v>10699</v>
      </c>
      <c r="E2017" s="1">
        <v>2</v>
      </c>
      <c r="F2017" s="1">
        <v>0</v>
      </c>
      <c r="G2017" t="s">
        <v>16</v>
      </c>
      <c r="H2017" t="s">
        <v>17</v>
      </c>
      <c r="I2017">
        <v>606092</v>
      </c>
      <c r="K2017">
        <v>950371710</v>
      </c>
      <c r="L2017" t="s">
        <v>7149</v>
      </c>
      <c r="M2017" t="s">
        <v>7148</v>
      </c>
      <c r="N2017" t="s">
        <v>7150</v>
      </c>
      <c r="O2017" t="s">
        <v>7151</v>
      </c>
    </row>
    <row r="2018" spans="1:15" x14ac:dyDescent="0.25">
      <c r="A2018" t="s">
        <v>7155</v>
      </c>
      <c r="B2018" s="1">
        <v>18</v>
      </c>
      <c r="C2018" s="1">
        <v>12</v>
      </c>
      <c r="D2018" s="1" t="s">
        <v>10692</v>
      </c>
      <c r="E2018" s="1">
        <v>3</v>
      </c>
      <c r="F2018" s="1">
        <v>0</v>
      </c>
      <c r="G2018" t="s">
        <v>16</v>
      </c>
      <c r="H2018" t="s">
        <v>50</v>
      </c>
      <c r="I2018">
        <v>1812063</v>
      </c>
      <c r="K2018">
        <v>830409465</v>
      </c>
      <c r="L2018" t="s">
        <v>7156</v>
      </c>
      <c r="M2018" t="s">
        <v>7155</v>
      </c>
      <c r="N2018" t="s">
        <v>7157</v>
      </c>
      <c r="O2018" t="s">
        <v>3697</v>
      </c>
    </row>
    <row r="2019" spans="1:15" x14ac:dyDescent="0.25">
      <c r="A2019" t="s">
        <v>7158</v>
      </c>
      <c r="B2019" s="1">
        <v>16</v>
      </c>
      <c r="C2019" s="1" t="s">
        <v>10693</v>
      </c>
      <c r="D2019" s="1" t="s">
        <v>10692</v>
      </c>
      <c r="E2019" s="1">
        <v>2</v>
      </c>
      <c r="F2019" s="1">
        <v>0</v>
      </c>
      <c r="G2019" t="s">
        <v>16</v>
      </c>
      <c r="H2019" t="s">
        <v>17</v>
      </c>
      <c r="I2019">
        <v>1608062</v>
      </c>
      <c r="K2019">
        <v>151398586</v>
      </c>
      <c r="L2019" t="s">
        <v>7159</v>
      </c>
      <c r="M2019" t="s">
        <v>7158</v>
      </c>
      <c r="N2019" t="s">
        <v>7160</v>
      </c>
      <c r="O2019" t="s">
        <v>373</v>
      </c>
    </row>
    <row r="2020" spans="1:15" x14ac:dyDescent="0.25">
      <c r="A2020" t="s">
        <v>7161</v>
      </c>
      <c r="B2020" s="1">
        <v>24</v>
      </c>
      <c r="C2020" s="1" t="s">
        <v>10697</v>
      </c>
      <c r="D2020" s="1" t="s">
        <v>10697</v>
      </c>
      <c r="E2020" s="1">
        <v>2</v>
      </c>
      <c r="F2020" s="1">
        <v>0</v>
      </c>
      <c r="G2020" t="s">
        <v>16</v>
      </c>
      <c r="H2020" t="s">
        <v>17</v>
      </c>
      <c r="I2020">
        <v>2405052</v>
      </c>
      <c r="K2020">
        <v>276257802</v>
      </c>
      <c r="L2020" t="s">
        <v>7162</v>
      </c>
      <c r="M2020" t="s">
        <v>7161</v>
      </c>
      <c r="N2020" t="s">
        <v>7163</v>
      </c>
      <c r="O2020" t="s">
        <v>7164</v>
      </c>
    </row>
    <row r="2021" spans="1:15" x14ac:dyDescent="0.25">
      <c r="A2021" t="s">
        <v>7165</v>
      </c>
      <c r="B2021" s="1" t="s">
        <v>10690</v>
      </c>
      <c r="C2021" s="1" t="s">
        <v>10699</v>
      </c>
      <c r="D2021" s="1" t="s">
        <v>10693</v>
      </c>
      <c r="E2021" s="1">
        <v>2</v>
      </c>
      <c r="F2021" s="1">
        <v>0</v>
      </c>
      <c r="G2021" t="s">
        <v>16</v>
      </c>
      <c r="H2021" t="s">
        <v>17</v>
      </c>
      <c r="I2021">
        <v>209082</v>
      </c>
      <c r="K2021">
        <v>390647529</v>
      </c>
      <c r="L2021" t="s">
        <v>7166</v>
      </c>
      <c r="M2021" t="s">
        <v>7165</v>
      </c>
      <c r="N2021" t="s">
        <v>7167</v>
      </c>
      <c r="O2021" t="s">
        <v>7168</v>
      </c>
    </row>
    <row r="2022" spans="1:15" x14ac:dyDescent="0.25">
      <c r="A2022" t="s">
        <v>7169</v>
      </c>
      <c r="B2022" s="1">
        <v>22</v>
      </c>
      <c r="C2022" s="1">
        <v>15</v>
      </c>
      <c r="D2022" s="1" t="s">
        <v>10690</v>
      </c>
      <c r="E2022" s="1">
        <v>1</v>
      </c>
      <c r="F2022" s="1">
        <v>0</v>
      </c>
      <c r="G2022" t="s">
        <v>16</v>
      </c>
      <c r="H2022" t="s">
        <v>46</v>
      </c>
      <c r="I2022">
        <v>2215021</v>
      </c>
      <c r="K2022">
        <v>191675178</v>
      </c>
      <c r="L2022" t="s">
        <v>7170</v>
      </c>
      <c r="M2022" t="s">
        <v>7169</v>
      </c>
      <c r="N2022" t="s">
        <v>7171</v>
      </c>
      <c r="O2022" t="s">
        <v>7172</v>
      </c>
    </row>
    <row r="2023" spans="1:15" x14ac:dyDescent="0.25">
      <c r="A2023" t="s">
        <v>7173</v>
      </c>
      <c r="B2023" s="1">
        <v>10</v>
      </c>
      <c r="C2023" s="1" t="s">
        <v>10695</v>
      </c>
      <c r="D2023" s="1" t="s">
        <v>10692</v>
      </c>
      <c r="E2023" s="1">
        <v>2</v>
      </c>
      <c r="F2023" s="1">
        <v>0</v>
      </c>
      <c r="G2023" t="s">
        <v>16</v>
      </c>
      <c r="H2023" t="s">
        <v>17</v>
      </c>
      <c r="I2023">
        <v>1001062</v>
      </c>
      <c r="K2023">
        <v>730934708</v>
      </c>
      <c r="L2023" t="s">
        <v>7174</v>
      </c>
      <c r="M2023" t="s">
        <v>7173</v>
      </c>
      <c r="N2023" t="s">
        <v>7175</v>
      </c>
      <c r="O2023" t="s">
        <v>7176</v>
      </c>
    </row>
    <row r="2024" spans="1:15" x14ac:dyDescent="0.25">
      <c r="A2024" t="s">
        <v>7177</v>
      </c>
      <c r="B2024" s="1">
        <v>14</v>
      </c>
      <c r="C2024" s="1">
        <v>23</v>
      </c>
      <c r="D2024" s="1" t="s">
        <v>10698</v>
      </c>
      <c r="E2024" s="1">
        <v>2</v>
      </c>
      <c r="F2024" s="1">
        <v>0</v>
      </c>
      <c r="G2024" t="s">
        <v>16</v>
      </c>
      <c r="H2024" t="s">
        <v>17</v>
      </c>
      <c r="I2024">
        <v>1423072</v>
      </c>
      <c r="K2024">
        <v>670223965</v>
      </c>
      <c r="L2024" t="s">
        <v>7178</v>
      </c>
      <c r="M2024" t="s">
        <v>7177</v>
      </c>
      <c r="N2024" t="s">
        <v>7179</v>
      </c>
      <c r="O2024" t="s">
        <v>7180</v>
      </c>
    </row>
    <row r="2025" spans="1:15" x14ac:dyDescent="0.25">
      <c r="A2025" t="s">
        <v>7181</v>
      </c>
      <c r="B2025" s="1">
        <v>20</v>
      </c>
      <c r="C2025" s="1">
        <v>12</v>
      </c>
      <c r="D2025" s="1" t="s">
        <v>10692</v>
      </c>
      <c r="E2025" s="1">
        <v>2</v>
      </c>
      <c r="F2025" s="1">
        <v>0</v>
      </c>
      <c r="G2025" t="s">
        <v>16</v>
      </c>
      <c r="H2025" t="s">
        <v>17</v>
      </c>
      <c r="I2025">
        <v>2012062</v>
      </c>
      <c r="K2025">
        <v>790670958</v>
      </c>
      <c r="L2025" t="s">
        <v>7182</v>
      </c>
      <c r="M2025" t="s">
        <v>7181</v>
      </c>
      <c r="N2025" t="s">
        <v>7183</v>
      </c>
      <c r="O2025" t="s">
        <v>7184</v>
      </c>
    </row>
    <row r="2026" spans="1:15" x14ac:dyDescent="0.25">
      <c r="A2026" t="s">
        <v>7185</v>
      </c>
      <c r="B2026" s="1">
        <v>20</v>
      </c>
      <c r="C2026" s="1">
        <v>14</v>
      </c>
      <c r="D2026" s="1" t="s">
        <v>10696</v>
      </c>
      <c r="E2026" s="1">
        <v>2</v>
      </c>
      <c r="F2026" s="1">
        <v>0</v>
      </c>
      <c r="G2026" t="s">
        <v>16</v>
      </c>
      <c r="H2026" t="s">
        <v>17</v>
      </c>
      <c r="I2026">
        <v>2014032</v>
      </c>
      <c r="K2026">
        <v>450670284</v>
      </c>
      <c r="M2026" t="s">
        <v>7186</v>
      </c>
      <c r="N2026" t="s">
        <v>7187</v>
      </c>
      <c r="O2026" t="s">
        <v>7188</v>
      </c>
    </row>
    <row r="2027" spans="1:15" x14ac:dyDescent="0.25">
      <c r="A2027" t="s">
        <v>7189</v>
      </c>
      <c r="B2027" s="1" t="s">
        <v>10692</v>
      </c>
      <c r="C2027" s="1">
        <v>17</v>
      </c>
      <c r="D2027" s="1" t="s">
        <v>10691</v>
      </c>
      <c r="E2027" s="1">
        <v>2</v>
      </c>
      <c r="F2027" s="1">
        <v>0</v>
      </c>
      <c r="G2027" t="s">
        <v>16</v>
      </c>
      <c r="H2027" t="s">
        <v>17</v>
      </c>
      <c r="I2027">
        <v>617042</v>
      </c>
      <c r="K2027">
        <v>431020003</v>
      </c>
      <c r="L2027" t="s">
        <v>7190</v>
      </c>
      <c r="M2027" t="s">
        <v>7189</v>
      </c>
      <c r="N2027" t="s">
        <v>7191</v>
      </c>
      <c r="O2027" t="s">
        <v>7192</v>
      </c>
    </row>
    <row r="2028" spans="1:15" x14ac:dyDescent="0.25">
      <c r="A2028" t="s">
        <v>7193</v>
      </c>
      <c r="B2028" s="1">
        <v>24</v>
      </c>
      <c r="C2028" s="1">
        <v>12</v>
      </c>
      <c r="D2028" s="1" t="s">
        <v>10694</v>
      </c>
      <c r="E2028" s="1">
        <v>0</v>
      </c>
      <c r="F2028" s="1">
        <v>1</v>
      </c>
      <c r="G2028" t="s">
        <v>32</v>
      </c>
      <c r="I2028">
        <v>2412000</v>
      </c>
      <c r="K2028">
        <v>276255140</v>
      </c>
      <c r="L2028" t="s">
        <v>7194</v>
      </c>
      <c r="M2028" t="s">
        <v>7195</v>
      </c>
      <c r="N2028" t="s">
        <v>7196</v>
      </c>
      <c r="O2028" t="s">
        <v>7197</v>
      </c>
    </row>
    <row r="2029" spans="1:15" x14ac:dyDescent="0.25">
      <c r="A2029" t="s">
        <v>7198</v>
      </c>
      <c r="B2029" s="1">
        <v>24</v>
      </c>
      <c r="C2029" s="1">
        <v>73</v>
      </c>
      <c r="D2029" s="1" t="s">
        <v>10694</v>
      </c>
      <c r="E2029" s="1">
        <v>0</v>
      </c>
      <c r="F2029" s="1">
        <v>2</v>
      </c>
      <c r="G2029" t="s">
        <v>264</v>
      </c>
      <c r="I2029">
        <v>2473000</v>
      </c>
      <c r="K2029">
        <v>276255430</v>
      </c>
      <c r="L2029" t="s">
        <v>7199</v>
      </c>
      <c r="M2029" t="s">
        <v>7195</v>
      </c>
      <c r="N2029" t="s">
        <v>7196</v>
      </c>
      <c r="O2029" t="s">
        <v>7200</v>
      </c>
    </row>
    <row r="2030" spans="1:15" x14ac:dyDescent="0.25">
      <c r="A2030" t="s">
        <v>7201</v>
      </c>
      <c r="B2030" s="1">
        <v>28</v>
      </c>
      <c r="C2030" s="1" t="s">
        <v>10696</v>
      </c>
      <c r="D2030" s="1" t="s">
        <v>10692</v>
      </c>
      <c r="E2030" s="1">
        <v>2</v>
      </c>
      <c r="F2030" s="1">
        <v>0</v>
      </c>
      <c r="G2030" t="s">
        <v>16</v>
      </c>
      <c r="H2030" t="s">
        <v>17</v>
      </c>
      <c r="I2030">
        <v>2803062</v>
      </c>
      <c r="K2030">
        <v>130378404</v>
      </c>
      <c r="L2030" t="s">
        <v>7204</v>
      </c>
      <c r="M2030" t="s">
        <v>7201</v>
      </c>
      <c r="N2030" t="s">
        <v>7205</v>
      </c>
      <c r="O2030" t="s">
        <v>7206</v>
      </c>
    </row>
    <row r="2031" spans="1:15" x14ac:dyDescent="0.25">
      <c r="A2031" t="s">
        <v>7201</v>
      </c>
      <c r="B2031" s="1">
        <v>14</v>
      </c>
      <c r="C2031" s="1">
        <v>28</v>
      </c>
      <c r="D2031" s="1" t="s">
        <v>10692</v>
      </c>
      <c r="E2031" s="1">
        <v>2</v>
      </c>
      <c r="F2031" s="1">
        <v>0</v>
      </c>
      <c r="G2031" t="s">
        <v>16</v>
      </c>
      <c r="H2031" t="s">
        <v>17</v>
      </c>
      <c r="I2031">
        <v>1428062</v>
      </c>
      <c r="K2031">
        <v>750148466</v>
      </c>
      <c r="M2031" t="s">
        <v>7201</v>
      </c>
      <c r="N2031" t="s">
        <v>7202</v>
      </c>
      <c r="O2031" t="s">
        <v>7203</v>
      </c>
    </row>
    <row r="2032" spans="1:15" x14ac:dyDescent="0.25">
      <c r="A2032" t="s">
        <v>7207</v>
      </c>
      <c r="B2032" s="1">
        <v>28</v>
      </c>
      <c r="C2032" s="1" t="s">
        <v>10691</v>
      </c>
      <c r="D2032" s="1" t="s">
        <v>10693</v>
      </c>
      <c r="E2032" s="1">
        <v>2</v>
      </c>
      <c r="F2032" s="1">
        <v>0</v>
      </c>
      <c r="G2032" t="s">
        <v>16</v>
      </c>
      <c r="H2032" t="s">
        <v>17</v>
      </c>
      <c r="I2032">
        <v>2804082</v>
      </c>
      <c r="K2032">
        <v>170747709</v>
      </c>
      <c r="L2032" t="s">
        <v>7208</v>
      </c>
      <c r="M2032" t="s">
        <v>7207</v>
      </c>
      <c r="N2032" t="s">
        <v>7209</v>
      </c>
      <c r="O2032" t="s">
        <v>7210</v>
      </c>
    </row>
    <row r="2033" spans="1:15" x14ac:dyDescent="0.25">
      <c r="A2033" t="s">
        <v>7211</v>
      </c>
      <c r="B2033" s="1">
        <v>30</v>
      </c>
      <c r="C2033" s="1" t="s">
        <v>10693</v>
      </c>
      <c r="D2033" s="1" t="s">
        <v>10692</v>
      </c>
      <c r="E2033" s="1">
        <v>2</v>
      </c>
      <c r="F2033" s="1">
        <v>0</v>
      </c>
      <c r="G2033" t="s">
        <v>16</v>
      </c>
      <c r="H2033" t="s">
        <v>17</v>
      </c>
      <c r="I2033">
        <v>3008062</v>
      </c>
      <c r="K2033">
        <v>546182</v>
      </c>
      <c r="M2033" t="s">
        <v>7211</v>
      </c>
      <c r="N2033" t="s">
        <v>7212</v>
      </c>
      <c r="O2033" t="s">
        <v>333</v>
      </c>
    </row>
    <row r="2034" spans="1:15" x14ac:dyDescent="0.25">
      <c r="A2034" t="s">
        <v>7213</v>
      </c>
      <c r="B2034" s="1">
        <v>30</v>
      </c>
      <c r="C2034" s="1">
        <v>10</v>
      </c>
      <c r="D2034" s="1" t="s">
        <v>10698</v>
      </c>
      <c r="E2034" s="1">
        <v>3</v>
      </c>
      <c r="F2034" s="1">
        <v>0</v>
      </c>
      <c r="G2034" t="s">
        <v>16</v>
      </c>
      <c r="H2034" t="s">
        <v>50</v>
      </c>
      <c r="I2034">
        <v>3010073</v>
      </c>
      <c r="K2034">
        <v>311019190</v>
      </c>
      <c r="M2034" t="s">
        <v>7213</v>
      </c>
      <c r="N2034" t="s">
        <v>7214</v>
      </c>
      <c r="O2034" t="s">
        <v>7215</v>
      </c>
    </row>
    <row r="2035" spans="1:15" x14ac:dyDescent="0.25">
      <c r="A2035" t="s">
        <v>7216</v>
      </c>
      <c r="B2035" s="1" t="s">
        <v>10692</v>
      </c>
      <c r="C2035" s="1">
        <v>16</v>
      </c>
      <c r="D2035" s="1" t="s">
        <v>10694</v>
      </c>
      <c r="E2035" s="1">
        <v>0</v>
      </c>
      <c r="F2035" s="1">
        <v>1</v>
      </c>
      <c r="G2035" t="s">
        <v>32</v>
      </c>
      <c r="I2035">
        <v>616000</v>
      </c>
      <c r="K2035">
        <v>431019448</v>
      </c>
      <c r="L2035" t="s">
        <v>7217</v>
      </c>
      <c r="M2035" t="s">
        <v>7218</v>
      </c>
      <c r="N2035" t="str">
        <f>"08-500"</f>
        <v>08-500</v>
      </c>
      <c r="O2035" t="s">
        <v>7219</v>
      </c>
    </row>
    <row r="2036" spans="1:15" x14ac:dyDescent="0.25">
      <c r="A2036" t="s">
        <v>7220</v>
      </c>
      <c r="B2036" s="1">
        <v>30</v>
      </c>
      <c r="C2036" s="1">
        <v>16</v>
      </c>
      <c r="D2036" s="1" t="s">
        <v>10696</v>
      </c>
      <c r="E2036" s="1">
        <v>2</v>
      </c>
      <c r="F2036" s="1">
        <v>0</v>
      </c>
      <c r="G2036" t="s">
        <v>16</v>
      </c>
      <c r="H2036" t="s">
        <v>17</v>
      </c>
      <c r="I2036">
        <v>3016032</v>
      </c>
      <c r="K2036">
        <v>570791431</v>
      </c>
      <c r="L2036" t="s">
        <v>7221</v>
      </c>
      <c r="M2036" t="s">
        <v>7220</v>
      </c>
      <c r="N2036" t="s">
        <v>7222</v>
      </c>
      <c r="O2036" t="s">
        <v>7223</v>
      </c>
    </row>
    <row r="2037" spans="1:15" x14ac:dyDescent="0.25">
      <c r="A2037" t="s">
        <v>7224</v>
      </c>
      <c r="B2037" s="1">
        <v>24</v>
      </c>
      <c r="C2037" s="1">
        <v>15</v>
      </c>
      <c r="D2037" s="1" t="s">
        <v>10696</v>
      </c>
      <c r="E2037" s="1">
        <v>1</v>
      </c>
      <c r="F2037" s="1">
        <v>0</v>
      </c>
      <c r="G2037" t="s">
        <v>16</v>
      </c>
      <c r="H2037" t="s">
        <v>46</v>
      </c>
      <c r="I2037">
        <v>2415031</v>
      </c>
      <c r="K2037">
        <v>276258635</v>
      </c>
      <c r="M2037" t="s">
        <v>7224</v>
      </c>
      <c r="N2037" t="s">
        <v>7225</v>
      </c>
      <c r="O2037" t="s">
        <v>7226</v>
      </c>
    </row>
    <row r="2038" spans="1:15" x14ac:dyDescent="0.25">
      <c r="A2038" t="s">
        <v>7227</v>
      </c>
      <c r="B2038" s="1">
        <v>30</v>
      </c>
      <c r="C2038" s="1">
        <v>13</v>
      </c>
      <c r="D2038" s="1" t="s">
        <v>10691</v>
      </c>
      <c r="E2038" s="1">
        <v>3</v>
      </c>
      <c r="F2038" s="1">
        <v>0</v>
      </c>
      <c r="G2038" t="s">
        <v>16</v>
      </c>
      <c r="H2038" t="s">
        <v>50</v>
      </c>
      <c r="I2038">
        <v>3013043</v>
      </c>
      <c r="K2038">
        <v>411050735</v>
      </c>
      <c r="L2038" t="s">
        <v>7228</v>
      </c>
      <c r="M2038" t="s">
        <v>7227</v>
      </c>
      <c r="N2038" t="s">
        <v>7229</v>
      </c>
      <c r="O2038" t="s">
        <v>333</v>
      </c>
    </row>
    <row r="2039" spans="1:15" x14ac:dyDescent="0.25">
      <c r="A2039" t="s">
        <v>7230</v>
      </c>
      <c r="B2039" s="1">
        <v>12</v>
      </c>
      <c r="C2039" s="1">
        <v>16</v>
      </c>
      <c r="D2039" s="1" t="s">
        <v>10692</v>
      </c>
      <c r="E2039" s="1">
        <v>3</v>
      </c>
      <c r="F2039" s="1">
        <v>0</v>
      </c>
      <c r="G2039" t="s">
        <v>16</v>
      </c>
      <c r="H2039" t="s">
        <v>50</v>
      </c>
      <c r="I2039">
        <v>1216063</v>
      </c>
      <c r="K2039">
        <v>851660909</v>
      </c>
      <c r="L2039" t="s">
        <v>7231</v>
      </c>
      <c r="M2039" t="s">
        <v>7230</v>
      </c>
      <c r="N2039" t="s">
        <v>7232</v>
      </c>
      <c r="O2039" t="s">
        <v>7233</v>
      </c>
    </row>
    <row r="2040" spans="1:15" x14ac:dyDescent="0.25">
      <c r="A2040" t="s">
        <v>7234</v>
      </c>
      <c r="B2040" s="1">
        <v>22</v>
      </c>
      <c r="C2040" s="1" t="s">
        <v>10698</v>
      </c>
      <c r="D2040" s="1" t="s">
        <v>10697</v>
      </c>
      <c r="E2040" s="1">
        <v>2</v>
      </c>
      <c r="F2040" s="1">
        <v>0</v>
      </c>
      <c r="G2040" t="s">
        <v>16</v>
      </c>
      <c r="H2040" t="s">
        <v>17</v>
      </c>
      <c r="I2040">
        <v>2207052</v>
      </c>
      <c r="K2040">
        <v>170747796</v>
      </c>
      <c r="L2040" t="s">
        <v>7235</v>
      </c>
      <c r="M2040" t="s">
        <v>7234</v>
      </c>
      <c r="N2040" t="s">
        <v>7236</v>
      </c>
      <c r="O2040" t="s">
        <v>2119</v>
      </c>
    </row>
    <row r="2041" spans="1:15" x14ac:dyDescent="0.25">
      <c r="A2041" t="s">
        <v>7218</v>
      </c>
      <c r="B2041" s="1" t="s">
        <v>10692</v>
      </c>
      <c r="C2041" s="1">
        <v>16</v>
      </c>
      <c r="D2041" s="1" t="s">
        <v>10691</v>
      </c>
      <c r="E2041" s="1">
        <v>3</v>
      </c>
      <c r="F2041" s="1">
        <v>0</v>
      </c>
      <c r="G2041" t="s">
        <v>16</v>
      </c>
      <c r="H2041" t="s">
        <v>50</v>
      </c>
      <c r="I2041">
        <v>616043</v>
      </c>
      <c r="K2041">
        <v>431020121</v>
      </c>
      <c r="L2041" t="s">
        <v>7237</v>
      </c>
      <c r="M2041" t="s">
        <v>7238</v>
      </c>
      <c r="N2041" t="str">
        <f>"08-500"</f>
        <v>08-500</v>
      </c>
      <c r="O2041" t="s">
        <v>7239</v>
      </c>
    </row>
    <row r="2042" spans="1:15" x14ac:dyDescent="0.25">
      <c r="A2042" t="s">
        <v>7240</v>
      </c>
      <c r="B2042" s="1">
        <v>18</v>
      </c>
      <c r="C2042" s="1" t="s">
        <v>10698</v>
      </c>
      <c r="D2042" s="1" t="s">
        <v>10693</v>
      </c>
      <c r="E2042" s="1">
        <v>3</v>
      </c>
      <c r="F2042" s="1">
        <v>0</v>
      </c>
      <c r="G2042" t="s">
        <v>16</v>
      </c>
      <c r="H2042" t="s">
        <v>50</v>
      </c>
      <c r="I2042">
        <v>1807083</v>
      </c>
      <c r="K2042">
        <v>370440590</v>
      </c>
      <c r="L2042" t="s">
        <v>7241</v>
      </c>
      <c r="M2042" t="s">
        <v>7240</v>
      </c>
      <c r="N2042" t="s">
        <v>7242</v>
      </c>
      <c r="O2042" t="s">
        <v>7243</v>
      </c>
    </row>
    <row r="2043" spans="1:15" x14ac:dyDescent="0.25">
      <c r="A2043" t="s">
        <v>7244</v>
      </c>
      <c r="B2043" s="1">
        <v>32</v>
      </c>
      <c r="C2043" s="1" t="s">
        <v>10693</v>
      </c>
      <c r="D2043" s="1" t="s">
        <v>10697</v>
      </c>
      <c r="E2043" s="1">
        <v>2</v>
      </c>
      <c r="F2043" s="1">
        <v>0</v>
      </c>
      <c r="G2043" t="s">
        <v>16</v>
      </c>
      <c r="H2043" t="s">
        <v>17</v>
      </c>
      <c r="I2043">
        <v>3208052</v>
      </c>
      <c r="K2043">
        <v>330920720</v>
      </c>
      <c r="L2043" t="s">
        <v>7245</v>
      </c>
      <c r="M2043" t="s">
        <v>7244</v>
      </c>
      <c r="N2043" t="s">
        <v>7246</v>
      </c>
      <c r="O2043" t="s">
        <v>3416</v>
      </c>
    </row>
    <row r="2044" spans="1:15" x14ac:dyDescent="0.25">
      <c r="A2044" t="s">
        <v>7247</v>
      </c>
      <c r="B2044" s="1">
        <v>28</v>
      </c>
      <c r="C2044" s="1" t="s">
        <v>10692</v>
      </c>
      <c r="D2044" s="1" t="s">
        <v>10693</v>
      </c>
      <c r="E2044" s="1">
        <v>3</v>
      </c>
      <c r="F2044" s="1">
        <v>0</v>
      </c>
      <c r="G2044" t="s">
        <v>16</v>
      </c>
      <c r="H2044" t="s">
        <v>50</v>
      </c>
      <c r="I2044">
        <v>2806083</v>
      </c>
      <c r="K2044">
        <v>529309</v>
      </c>
      <c r="L2044" t="s">
        <v>7248</v>
      </c>
      <c r="M2044" t="s">
        <v>7249</v>
      </c>
      <c r="N2044" t="str">
        <f>"11-520"</f>
        <v>11-520</v>
      </c>
      <c r="O2044" t="s">
        <v>7250</v>
      </c>
    </row>
    <row r="2045" spans="1:15" x14ac:dyDescent="0.25">
      <c r="A2045" t="s">
        <v>7251</v>
      </c>
      <c r="B2045" s="1" t="s">
        <v>10691</v>
      </c>
      <c r="C2045" s="1">
        <v>17</v>
      </c>
      <c r="D2045" s="1" t="s">
        <v>10697</v>
      </c>
      <c r="E2045" s="1">
        <v>2</v>
      </c>
      <c r="F2045" s="1">
        <v>0</v>
      </c>
      <c r="G2045" t="s">
        <v>16</v>
      </c>
      <c r="H2045" t="s">
        <v>17</v>
      </c>
      <c r="I2045">
        <v>417052</v>
      </c>
      <c r="K2045">
        <v>871118827</v>
      </c>
      <c r="L2045" t="s">
        <v>7252</v>
      </c>
      <c r="M2045" t="s">
        <v>7253</v>
      </c>
      <c r="N2045" t="s">
        <v>7254</v>
      </c>
      <c r="O2045" t="s">
        <v>7255</v>
      </c>
    </row>
    <row r="2046" spans="1:15" x14ac:dyDescent="0.25">
      <c r="A2046" t="s">
        <v>7256</v>
      </c>
      <c r="B2046" s="1" t="s">
        <v>10691</v>
      </c>
      <c r="C2046" s="1">
        <v>12</v>
      </c>
      <c r="D2046" s="1" t="s">
        <v>10695</v>
      </c>
      <c r="E2046" s="1">
        <v>1</v>
      </c>
      <c r="F2046" s="1">
        <v>0</v>
      </c>
      <c r="G2046" t="s">
        <v>16</v>
      </c>
      <c r="H2046" t="s">
        <v>46</v>
      </c>
      <c r="I2046">
        <v>412011</v>
      </c>
      <c r="K2046">
        <v>910866710</v>
      </c>
      <c r="L2046" t="s">
        <v>7260</v>
      </c>
      <c r="M2046" t="s">
        <v>7256</v>
      </c>
      <c r="N2046" t="s">
        <v>7258</v>
      </c>
      <c r="O2046" t="s">
        <v>7261</v>
      </c>
    </row>
    <row r="2047" spans="1:15" x14ac:dyDescent="0.25">
      <c r="A2047" t="s">
        <v>7256</v>
      </c>
      <c r="B2047" s="1" t="s">
        <v>10691</v>
      </c>
      <c r="C2047" s="1">
        <v>12</v>
      </c>
      <c r="D2047" s="1" t="s">
        <v>10691</v>
      </c>
      <c r="E2047" s="1">
        <v>2</v>
      </c>
      <c r="F2047" s="1">
        <v>0</v>
      </c>
      <c r="G2047" t="s">
        <v>16</v>
      </c>
      <c r="H2047" t="s">
        <v>17</v>
      </c>
      <c r="I2047">
        <v>412042</v>
      </c>
      <c r="K2047">
        <v>910866749</v>
      </c>
      <c r="L2047" t="s">
        <v>7257</v>
      </c>
      <c r="M2047" t="s">
        <v>7256</v>
      </c>
      <c r="N2047" t="s">
        <v>7258</v>
      </c>
      <c r="O2047" t="s">
        <v>7259</v>
      </c>
    </row>
    <row r="2048" spans="1:15" x14ac:dyDescent="0.25">
      <c r="A2048" t="s">
        <v>7262</v>
      </c>
      <c r="B2048" s="1" t="s">
        <v>10691</v>
      </c>
      <c r="C2048" s="1">
        <v>12</v>
      </c>
      <c r="D2048" s="1" t="s">
        <v>10694</v>
      </c>
      <c r="E2048" s="1">
        <v>0</v>
      </c>
      <c r="F2048" s="1">
        <v>1</v>
      </c>
      <c r="G2048" t="s">
        <v>32</v>
      </c>
      <c r="I2048">
        <v>412000</v>
      </c>
      <c r="K2048">
        <v>910866703</v>
      </c>
      <c r="L2048" t="s">
        <v>7263</v>
      </c>
      <c r="M2048" t="s">
        <v>7256</v>
      </c>
      <c r="N2048" t="s">
        <v>7258</v>
      </c>
      <c r="O2048" t="s">
        <v>7264</v>
      </c>
    </row>
    <row r="2049" spans="1:15" x14ac:dyDescent="0.25">
      <c r="A2049" t="s">
        <v>7265</v>
      </c>
      <c r="B2049" s="1">
        <v>12</v>
      </c>
      <c r="C2049" s="1">
        <v>10</v>
      </c>
      <c r="D2049" s="1">
        <v>15</v>
      </c>
      <c r="E2049" s="1">
        <v>2</v>
      </c>
      <c r="F2049" s="1">
        <v>0</v>
      </c>
      <c r="G2049" t="s">
        <v>16</v>
      </c>
      <c r="H2049" t="s">
        <v>17</v>
      </c>
      <c r="I2049">
        <v>1210152</v>
      </c>
      <c r="K2049">
        <v>491892676</v>
      </c>
      <c r="L2049" t="s">
        <v>7266</v>
      </c>
      <c r="M2049" t="s">
        <v>7265</v>
      </c>
      <c r="N2049" t="s">
        <v>7267</v>
      </c>
      <c r="O2049" t="s">
        <v>7268</v>
      </c>
    </row>
    <row r="2050" spans="1:15" x14ac:dyDescent="0.25">
      <c r="A2050" t="s">
        <v>7269</v>
      </c>
      <c r="B2050" s="1">
        <v>26</v>
      </c>
      <c r="C2050" s="1">
        <v>12</v>
      </c>
      <c r="D2050" s="1" t="s">
        <v>10692</v>
      </c>
      <c r="E2050" s="1">
        <v>2</v>
      </c>
      <c r="F2050" s="1">
        <v>0</v>
      </c>
      <c r="G2050" t="s">
        <v>16</v>
      </c>
      <c r="H2050" t="s">
        <v>17</v>
      </c>
      <c r="I2050">
        <v>2612062</v>
      </c>
      <c r="K2050">
        <v>830409726</v>
      </c>
      <c r="L2050" t="s">
        <v>7270</v>
      </c>
      <c r="M2050" t="s">
        <v>7269</v>
      </c>
      <c r="N2050" t="s">
        <v>7271</v>
      </c>
      <c r="O2050" t="s">
        <v>7272</v>
      </c>
    </row>
    <row r="2051" spans="1:15" x14ac:dyDescent="0.25">
      <c r="A2051" t="s">
        <v>7273</v>
      </c>
      <c r="B2051" s="1">
        <v>10</v>
      </c>
      <c r="C2051" s="1" t="s">
        <v>10699</v>
      </c>
      <c r="D2051" s="1" t="s">
        <v>10697</v>
      </c>
      <c r="E2051" s="1">
        <v>2</v>
      </c>
      <c r="F2051" s="1">
        <v>0</v>
      </c>
      <c r="G2051" t="s">
        <v>16</v>
      </c>
      <c r="H2051" t="s">
        <v>17</v>
      </c>
      <c r="I2051">
        <v>1009052</v>
      </c>
      <c r="K2051">
        <v>590647931</v>
      </c>
      <c r="L2051" t="s">
        <v>7274</v>
      </c>
      <c r="M2051" t="s">
        <v>7275</v>
      </c>
      <c r="N2051" t="s">
        <v>7276</v>
      </c>
      <c r="O2051" t="str">
        <f>"1 Maja 37"</f>
        <v>1 Maja 37</v>
      </c>
    </row>
    <row r="2052" spans="1:15" x14ac:dyDescent="0.25">
      <c r="A2052" t="s">
        <v>7277</v>
      </c>
      <c r="B2052" s="1">
        <v>14</v>
      </c>
      <c r="C2052" s="1">
        <v>35</v>
      </c>
      <c r="D2052" s="1" t="s">
        <v>10696</v>
      </c>
      <c r="E2052" s="1">
        <v>2</v>
      </c>
      <c r="F2052" s="1">
        <v>0</v>
      </c>
      <c r="G2052" t="s">
        <v>16</v>
      </c>
      <c r="H2052" t="s">
        <v>17</v>
      </c>
      <c r="I2052">
        <v>1435032</v>
      </c>
      <c r="K2052">
        <v>550668108</v>
      </c>
      <c r="L2052" t="s">
        <v>7278</v>
      </c>
      <c r="M2052" t="s">
        <v>7277</v>
      </c>
      <c r="N2052" t="str">
        <f>"07-205"</f>
        <v>07-205</v>
      </c>
      <c r="O2052" t="s">
        <v>7279</v>
      </c>
    </row>
    <row r="2053" spans="1:15" x14ac:dyDescent="0.25">
      <c r="A2053" t="s">
        <v>7280</v>
      </c>
      <c r="B2053" s="1">
        <v>22</v>
      </c>
      <c r="C2053" s="1" t="s">
        <v>10696</v>
      </c>
      <c r="D2053" s="1" t="s">
        <v>10698</v>
      </c>
      <c r="E2053" s="1">
        <v>2</v>
      </c>
      <c r="F2053" s="1">
        <v>0</v>
      </c>
      <c r="G2053" t="s">
        <v>16</v>
      </c>
      <c r="H2053" t="s">
        <v>17</v>
      </c>
      <c r="I2053">
        <v>2203072</v>
      </c>
      <c r="K2053">
        <v>770979714</v>
      </c>
      <c r="L2053" t="s">
        <v>7281</v>
      </c>
      <c r="M2053" t="s">
        <v>7280</v>
      </c>
      <c r="N2053" t="s">
        <v>7282</v>
      </c>
      <c r="O2053" t="s">
        <v>6607</v>
      </c>
    </row>
    <row r="2054" spans="1:15" x14ac:dyDescent="0.25">
      <c r="A2054" t="s">
        <v>7283</v>
      </c>
      <c r="B2054" s="1">
        <v>14</v>
      </c>
      <c r="C2054" s="1" t="s">
        <v>10699</v>
      </c>
      <c r="D2054" s="1" t="s">
        <v>10691</v>
      </c>
      <c r="E2054" s="1">
        <v>2</v>
      </c>
      <c r="F2054" s="1">
        <v>0</v>
      </c>
      <c r="G2054" t="s">
        <v>16</v>
      </c>
      <c r="H2054" t="s">
        <v>17</v>
      </c>
      <c r="I2054">
        <v>1409042</v>
      </c>
      <c r="K2054">
        <v>670223971</v>
      </c>
      <c r="L2054" t="s">
        <v>7284</v>
      </c>
      <c r="M2054" t="s">
        <v>7283</v>
      </c>
      <c r="N2054" t="s">
        <v>7285</v>
      </c>
      <c r="O2054" t="s">
        <v>7286</v>
      </c>
    </row>
    <row r="2055" spans="1:15" x14ac:dyDescent="0.25">
      <c r="A2055" t="s">
        <v>7287</v>
      </c>
      <c r="B2055" s="1">
        <v>10</v>
      </c>
      <c r="C2055" s="1">
        <v>16</v>
      </c>
      <c r="D2055" s="1" t="s">
        <v>10693</v>
      </c>
      <c r="E2055" s="1">
        <v>2</v>
      </c>
      <c r="F2055" s="1">
        <v>0</v>
      </c>
      <c r="G2055" t="s">
        <v>16</v>
      </c>
      <c r="H2055" t="s">
        <v>17</v>
      </c>
      <c r="I2055">
        <v>1016082</v>
      </c>
      <c r="K2055">
        <v>590648190</v>
      </c>
      <c r="L2055" t="s">
        <v>7288</v>
      </c>
      <c r="M2055" t="s">
        <v>7287</v>
      </c>
      <c r="N2055" t="s">
        <v>7289</v>
      </c>
      <c r="O2055" t="s">
        <v>7290</v>
      </c>
    </row>
    <row r="2056" spans="1:15" x14ac:dyDescent="0.25">
      <c r="A2056" t="s">
        <v>7291</v>
      </c>
      <c r="B2056" s="1">
        <v>14</v>
      </c>
      <c r="C2056" s="1">
        <v>15</v>
      </c>
      <c r="D2056" s="1">
        <v>10</v>
      </c>
      <c r="E2056" s="1">
        <v>2</v>
      </c>
      <c r="F2056" s="1">
        <v>0</v>
      </c>
      <c r="G2056" t="s">
        <v>16</v>
      </c>
      <c r="H2056" t="s">
        <v>17</v>
      </c>
      <c r="I2056">
        <v>1415102</v>
      </c>
      <c r="K2056">
        <v>550667959</v>
      </c>
      <c r="L2056" t="s">
        <v>7292</v>
      </c>
      <c r="M2056" t="s">
        <v>7291</v>
      </c>
      <c r="N2056" t="str">
        <f>"07-411"</f>
        <v>07-411</v>
      </c>
      <c r="O2056" t="s">
        <v>7293</v>
      </c>
    </row>
    <row r="2057" spans="1:15" x14ac:dyDescent="0.25">
      <c r="A2057" t="s">
        <v>7294</v>
      </c>
      <c r="B2057" s="1">
        <v>12</v>
      </c>
      <c r="C2057" s="1">
        <v>16</v>
      </c>
      <c r="D2057" s="1" t="s">
        <v>10698</v>
      </c>
      <c r="E2057" s="1">
        <v>2</v>
      </c>
      <c r="F2057" s="1">
        <v>0</v>
      </c>
      <c r="G2057" t="s">
        <v>16</v>
      </c>
      <c r="H2057" t="s">
        <v>17</v>
      </c>
      <c r="I2057">
        <v>1216072</v>
      </c>
      <c r="K2057">
        <v>851660884</v>
      </c>
      <c r="L2057" t="s">
        <v>7295</v>
      </c>
      <c r="M2057" t="s">
        <v>7294</v>
      </c>
      <c r="N2057" t="s">
        <v>7296</v>
      </c>
      <c r="O2057" t="s">
        <v>7297</v>
      </c>
    </row>
    <row r="2058" spans="1:15" x14ac:dyDescent="0.25">
      <c r="A2058" t="s">
        <v>7298</v>
      </c>
      <c r="B2058" s="1" t="s">
        <v>10693</v>
      </c>
      <c r="C2058" s="1" t="s">
        <v>10697</v>
      </c>
      <c r="D2058" s="1" t="s">
        <v>10691</v>
      </c>
      <c r="E2058" s="1">
        <v>3</v>
      </c>
      <c r="F2058" s="1">
        <v>0</v>
      </c>
      <c r="G2058" t="s">
        <v>16</v>
      </c>
      <c r="H2058" t="s">
        <v>50</v>
      </c>
      <c r="I2058">
        <v>805043</v>
      </c>
      <c r="K2058">
        <v>210966830</v>
      </c>
      <c r="L2058" t="s">
        <v>7299</v>
      </c>
      <c r="M2058" t="s">
        <v>7298</v>
      </c>
      <c r="N2058" t="s">
        <v>7300</v>
      </c>
      <c r="O2058" t="s">
        <v>4502</v>
      </c>
    </row>
    <row r="2059" spans="1:15" x14ac:dyDescent="0.25">
      <c r="A2059" t="s">
        <v>7301</v>
      </c>
      <c r="B2059" s="1">
        <v>18</v>
      </c>
      <c r="C2059" s="1">
        <v>16</v>
      </c>
      <c r="D2059" s="1" t="s">
        <v>10694</v>
      </c>
      <c r="E2059" s="1">
        <v>0</v>
      </c>
      <c r="F2059" s="1">
        <v>1</v>
      </c>
      <c r="G2059" t="s">
        <v>32</v>
      </c>
      <c r="I2059">
        <v>1816000</v>
      </c>
      <c r="K2059">
        <v>690581413</v>
      </c>
      <c r="L2059" t="s">
        <v>7302</v>
      </c>
      <c r="M2059" t="s">
        <v>6383</v>
      </c>
      <c r="N2059" t="s">
        <v>7303</v>
      </c>
      <c r="O2059" t="s">
        <v>7304</v>
      </c>
    </row>
    <row r="2060" spans="1:15" x14ac:dyDescent="0.25">
      <c r="A2060" t="s">
        <v>6383</v>
      </c>
      <c r="B2060" s="1">
        <v>18</v>
      </c>
      <c r="C2060" s="1">
        <v>63</v>
      </c>
      <c r="D2060" s="1" t="s">
        <v>10694</v>
      </c>
      <c r="E2060" s="1">
        <v>0</v>
      </c>
      <c r="F2060" s="1">
        <v>2</v>
      </c>
      <c r="G2060" t="s">
        <v>264</v>
      </c>
      <c r="I2060">
        <v>1863000</v>
      </c>
      <c r="K2060">
        <v>690581353</v>
      </c>
      <c r="L2060" t="s">
        <v>7305</v>
      </c>
      <c r="M2060" t="s">
        <v>7306</v>
      </c>
      <c r="N2060" t="s">
        <v>7052</v>
      </c>
      <c r="O2060" t="s">
        <v>757</v>
      </c>
    </row>
    <row r="2061" spans="1:15" x14ac:dyDescent="0.25">
      <c r="A2061" t="s">
        <v>7307</v>
      </c>
      <c r="B2061" s="1">
        <v>14</v>
      </c>
      <c r="C2061" s="1">
        <v>11</v>
      </c>
      <c r="D2061" s="1" t="s">
        <v>10693</v>
      </c>
      <c r="E2061" s="1">
        <v>2</v>
      </c>
      <c r="F2061" s="1">
        <v>0</v>
      </c>
      <c r="G2061" t="s">
        <v>16</v>
      </c>
      <c r="H2061" t="s">
        <v>17</v>
      </c>
      <c r="I2061">
        <v>1411082</v>
      </c>
      <c r="K2061">
        <v>550668350</v>
      </c>
      <c r="L2061" t="s">
        <v>7308</v>
      </c>
      <c r="M2061" t="s">
        <v>7307</v>
      </c>
      <c r="N2061" t="str">
        <f>"06-225"</f>
        <v>06-225</v>
      </c>
      <c r="O2061" t="s">
        <v>7309</v>
      </c>
    </row>
    <row r="2062" spans="1:15" x14ac:dyDescent="0.25">
      <c r="A2062" t="s">
        <v>7310</v>
      </c>
      <c r="B2062" s="1">
        <v>12</v>
      </c>
      <c r="C2062" s="1" t="s">
        <v>10695</v>
      </c>
      <c r="D2062" s="1" t="s">
        <v>10698</v>
      </c>
      <c r="E2062" s="1">
        <v>2</v>
      </c>
      <c r="F2062" s="1">
        <v>0</v>
      </c>
      <c r="G2062" t="s">
        <v>16</v>
      </c>
      <c r="H2062" t="s">
        <v>17</v>
      </c>
      <c r="I2062">
        <v>1201072</v>
      </c>
      <c r="K2062">
        <v>851660660</v>
      </c>
      <c r="L2062" t="s">
        <v>7311</v>
      </c>
      <c r="M2062" t="s">
        <v>7310</v>
      </c>
      <c r="N2062" t="s">
        <v>7312</v>
      </c>
      <c r="O2062" t="s">
        <v>7313</v>
      </c>
    </row>
    <row r="2063" spans="1:15" x14ac:dyDescent="0.25">
      <c r="A2063" t="s">
        <v>7314</v>
      </c>
      <c r="B2063" s="1">
        <v>30</v>
      </c>
      <c r="C2063" s="1">
        <v>10</v>
      </c>
      <c r="D2063" s="1" t="s">
        <v>10693</v>
      </c>
      <c r="E2063" s="1">
        <v>2</v>
      </c>
      <c r="F2063" s="1">
        <v>0</v>
      </c>
      <c r="G2063" t="s">
        <v>16</v>
      </c>
      <c r="H2063" t="s">
        <v>17</v>
      </c>
      <c r="I2063">
        <v>3010082</v>
      </c>
      <c r="K2063">
        <v>311019220</v>
      </c>
      <c r="L2063" t="s">
        <v>7317</v>
      </c>
      <c r="M2063" t="s">
        <v>7314</v>
      </c>
      <c r="N2063" t="s">
        <v>7318</v>
      </c>
      <c r="O2063" t="s">
        <v>7319</v>
      </c>
    </row>
    <row r="2064" spans="1:15" x14ac:dyDescent="0.25">
      <c r="A2064" t="s">
        <v>7314</v>
      </c>
      <c r="B2064" s="1">
        <v>10</v>
      </c>
      <c r="C2064" s="1" t="s">
        <v>10692</v>
      </c>
      <c r="D2064" s="1">
        <v>10</v>
      </c>
      <c r="E2064" s="1">
        <v>3</v>
      </c>
      <c r="F2064" s="1">
        <v>0</v>
      </c>
      <c r="G2064" t="s">
        <v>16</v>
      </c>
      <c r="H2064" t="s">
        <v>50</v>
      </c>
      <c r="I2064">
        <v>1006103</v>
      </c>
      <c r="K2064">
        <v>472057827</v>
      </c>
      <c r="L2064" t="s">
        <v>412</v>
      </c>
      <c r="M2064" t="s">
        <v>7314</v>
      </c>
      <c r="N2064" t="s">
        <v>7315</v>
      </c>
      <c r="O2064" t="s">
        <v>7316</v>
      </c>
    </row>
    <row r="2065" spans="1:15" x14ac:dyDescent="0.25">
      <c r="A2065" t="s">
        <v>7320</v>
      </c>
      <c r="B2065" s="1">
        <v>14</v>
      </c>
      <c r="C2065" s="1">
        <v>29</v>
      </c>
      <c r="D2065" s="1" t="s">
        <v>10698</v>
      </c>
      <c r="E2065" s="1">
        <v>2</v>
      </c>
      <c r="F2065" s="1">
        <v>0</v>
      </c>
      <c r="G2065" t="s">
        <v>16</v>
      </c>
      <c r="H2065" t="s">
        <v>17</v>
      </c>
      <c r="I2065">
        <v>1429072</v>
      </c>
      <c r="K2065">
        <v>711582061</v>
      </c>
      <c r="L2065" t="s">
        <v>7321</v>
      </c>
      <c r="M2065" t="s">
        <v>7320</v>
      </c>
      <c r="N2065" t="str">
        <f>"08-331"</f>
        <v>08-331</v>
      </c>
      <c r="O2065" t="s">
        <v>7322</v>
      </c>
    </row>
    <row r="2066" spans="1:15" x14ac:dyDescent="0.25">
      <c r="A2066" t="s">
        <v>7323</v>
      </c>
      <c r="B2066" s="1" t="s">
        <v>10691</v>
      </c>
      <c r="C2066" s="1">
        <v>10</v>
      </c>
      <c r="D2066" s="1" t="s">
        <v>10691</v>
      </c>
      <c r="E2066" s="1">
        <v>2</v>
      </c>
      <c r="F2066" s="1">
        <v>0</v>
      </c>
      <c r="G2066" t="s">
        <v>16</v>
      </c>
      <c r="H2066" t="s">
        <v>17</v>
      </c>
      <c r="I2066">
        <v>410042</v>
      </c>
      <c r="K2066">
        <v>92350903</v>
      </c>
      <c r="L2066" t="s">
        <v>7324</v>
      </c>
      <c r="M2066" t="s">
        <v>7323</v>
      </c>
      <c r="N2066" t="s">
        <v>7325</v>
      </c>
      <c r="O2066" t="s">
        <v>7326</v>
      </c>
    </row>
    <row r="2067" spans="1:15" x14ac:dyDescent="0.25">
      <c r="A2067" t="s">
        <v>7327</v>
      </c>
      <c r="B2067" s="1">
        <v>10</v>
      </c>
      <c r="C2067" s="1">
        <v>13</v>
      </c>
      <c r="D2067" s="1" t="s">
        <v>10692</v>
      </c>
      <c r="E2067" s="1">
        <v>2</v>
      </c>
      <c r="F2067" s="1">
        <v>0</v>
      </c>
      <c r="G2067" t="s">
        <v>16</v>
      </c>
      <c r="H2067" t="s">
        <v>17</v>
      </c>
      <c r="I2067">
        <v>1013062</v>
      </c>
      <c r="K2067">
        <v>750148489</v>
      </c>
      <c r="L2067" t="s">
        <v>7328</v>
      </c>
      <c r="M2067" t="s">
        <v>7327</v>
      </c>
      <c r="N2067" t="s">
        <v>7329</v>
      </c>
      <c r="O2067" t="s">
        <v>7330</v>
      </c>
    </row>
    <row r="2068" spans="1:15" x14ac:dyDescent="0.25">
      <c r="A2068" t="s">
        <v>7331</v>
      </c>
      <c r="B2068" s="1">
        <v>22</v>
      </c>
      <c r="C2068" s="1" t="s">
        <v>10698</v>
      </c>
      <c r="D2068" s="1" t="s">
        <v>10692</v>
      </c>
      <c r="E2068" s="1">
        <v>2</v>
      </c>
      <c r="F2068" s="1">
        <v>0</v>
      </c>
      <c r="G2068" t="s">
        <v>16</v>
      </c>
      <c r="H2068" t="s">
        <v>17</v>
      </c>
      <c r="I2068">
        <v>2207062</v>
      </c>
      <c r="K2068">
        <v>170747804</v>
      </c>
      <c r="L2068" t="s">
        <v>7332</v>
      </c>
      <c r="M2068" t="s">
        <v>7331</v>
      </c>
      <c r="N2068" t="s">
        <v>7333</v>
      </c>
      <c r="O2068" t="s">
        <v>7334</v>
      </c>
    </row>
    <row r="2069" spans="1:15" x14ac:dyDescent="0.25">
      <c r="A2069" t="s">
        <v>7335</v>
      </c>
      <c r="B2069" s="1">
        <v>26</v>
      </c>
      <c r="C2069" s="1" t="s">
        <v>10692</v>
      </c>
      <c r="D2069" s="1" t="s">
        <v>10692</v>
      </c>
      <c r="E2069" s="1">
        <v>2</v>
      </c>
      <c r="F2069" s="1">
        <v>0</v>
      </c>
      <c r="G2069" t="s">
        <v>16</v>
      </c>
      <c r="H2069" t="s">
        <v>17</v>
      </c>
      <c r="I2069">
        <v>2606062</v>
      </c>
      <c r="K2069">
        <v>830410014</v>
      </c>
      <c r="L2069" t="s">
        <v>7336</v>
      </c>
      <c r="M2069" t="s">
        <v>7335</v>
      </c>
      <c r="N2069" t="s">
        <v>7337</v>
      </c>
      <c r="O2069" t="s">
        <v>7338</v>
      </c>
    </row>
    <row r="2070" spans="1:15" x14ac:dyDescent="0.25">
      <c r="A2070" t="s">
        <v>7339</v>
      </c>
      <c r="B2070" s="1">
        <v>14</v>
      </c>
      <c r="C2070" s="1">
        <v>33</v>
      </c>
      <c r="D2070" s="1" t="s">
        <v>10698</v>
      </c>
      <c r="E2070" s="1">
        <v>2</v>
      </c>
      <c r="F2070" s="1">
        <v>0</v>
      </c>
      <c r="G2070" t="s">
        <v>16</v>
      </c>
      <c r="H2070" t="s">
        <v>17</v>
      </c>
      <c r="I2070">
        <v>1433072</v>
      </c>
      <c r="K2070">
        <v>711582173</v>
      </c>
      <c r="L2070" t="s">
        <v>7340</v>
      </c>
      <c r="M2070" t="s">
        <v>7339</v>
      </c>
      <c r="N2070" t="str">
        <f>"07-140"</f>
        <v>07-140</v>
      </c>
      <c r="O2070" t="s">
        <v>1737</v>
      </c>
    </row>
    <row r="2071" spans="1:15" x14ac:dyDescent="0.25">
      <c r="A2071" t="s">
        <v>7341</v>
      </c>
      <c r="B2071" s="1">
        <v>26</v>
      </c>
      <c r="C2071" s="1" t="s">
        <v>10699</v>
      </c>
      <c r="D2071" s="1" t="s">
        <v>10698</v>
      </c>
      <c r="E2071" s="1">
        <v>2</v>
      </c>
      <c r="F2071" s="1">
        <v>0</v>
      </c>
      <c r="G2071" t="s">
        <v>16</v>
      </c>
      <c r="H2071" t="s">
        <v>17</v>
      </c>
      <c r="I2071">
        <v>2609072</v>
      </c>
      <c r="K2071">
        <v>830409778</v>
      </c>
      <c r="L2071" t="s">
        <v>7342</v>
      </c>
      <c r="M2071" t="s">
        <v>7341</v>
      </c>
      <c r="N2071" t="s">
        <v>7343</v>
      </c>
      <c r="O2071" t="s">
        <v>7344</v>
      </c>
    </row>
    <row r="2072" spans="1:15" x14ac:dyDescent="0.25">
      <c r="A2072" t="s">
        <v>7345</v>
      </c>
      <c r="B2072" s="1">
        <v>24</v>
      </c>
      <c r="C2072" s="1">
        <v>63</v>
      </c>
      <c r="D2072" s="1" t="s">
        <v>10695</v>
      </c>
      <c r="E2072" s="1" t="s">
        <v>219</v>
      </c>
      <c r="F2072" s="1">
        <v>8</v>
      </c>
      <c r="G2072" t="s">
        <v>220</v>
      </c>
      <c r="I2072" t="s">
        <v>7346</v>
      </c>
      <c r="J2072">
        <v>77</v>
      </c>
      <c r="K2072">
        <v>273268024</v>
      </c>
      <c r="L2072" t="s">
        <v>7347</v>
      </c>
      <c r="M2072" t="s">
        <v>1062</v>
      </c>
      <c r="N2072" t="s">
        <v>1064</v>
      </c>
      <c r="O2072" t="s">
        <v>7348</v>
      </c>
    </row>
    <row r="2073" spans="1:15" x14ac:dyDescent="0.25">
      <c r="A2073" t="s">
        <v>7349</v>
      </c>
      <c r="B2073" s="1">
        <v>26</v>
      </c>
      <c r="C2073" s="1" t="s">
        <v>10699</v>
      </c>
      <c r="D2073" s="1" t="s">
        <v>10694</v>
      </c>
      <c r="E2073" s="1">
        <v>0</v>
      </c>
      <c r="F2073" s="1">
        <v>1</v>
      </c>
      <c r="G2073" t="s">
        <v>32</v>
      </c>
      <c r="I2073">
        <v>2609000</v>
      </c>
      <c r="K2073">
        <v>830409235</v>
      </c>
      <c r="L2073" t="s">
        <v>7350</v>
      </c>
      <c r="M2073" t="s">
        <v>7351</v>
      </c>
      <c r="N2073" t="s">
        <v>7352</v>
      </c>
      <c r="O2073" t="s">
        <v>7353</v>
      </c>
    </row>
    <row r="2074" spans="1:15" x14ac:dyDescent="0.25">
      <c r="A2074" t="s">
        <v>7351</v>
      </c>
      <c r="B2074" s="1">
        <v>26</v>
      </c>
      <c r="C2074" s="1" t="s">
        <v>10699</v>
      </c>
      <c r="D2074" s="1" t="s">
        <v>10695</v>
      </c>
      <c r="E2074" s="1">
        <v>1</v>
      </c>
      <c r="F2074" s="1">
        <v>0</v>
      </c>
      <c r="G2074" t="s">
        <v>16</v>
      </c>
      <c r="H2074" t="s">
        <v>46</v>
      </c>
      <c r="I2074">
        <v>2609011</v>
      </c>
      <c r="K2074">
        <v>830409927</v>
      </c>
      <c r="L2074" t="s">
        <v>7354</v>
      </c>
      <c r="M2074" t="s">
        <v>7351</v>
      </c>
      <c r="N2074" t="s">
        <v>7352</v>
      </c>
      <c r="O2074" t="s">
        <v>7355</v>
      </c>
    </row>
    <row r="2075" spans="1:15" x14ac:dyDescent="0.25">
      <c r="A2075" t="s">
        <v>7356</v>
      </c>
      <c r="B2075" s="1">
        <v>14</v>
      </c>
      <c r="C2075" s="1" t="s">
        <v>10691</v>
      </c>
      <c r="D2075" s="1" t="s">
        <v>10691</v>
      </c>
      <c r="E2075" s="1">
        <v>3</v>
      </c>
      <c r="F2075" s="1">
        <v>0</v>
      </c>
      <c r="G2075" t="s">
        <v>16</v>
      </c>
      <c r="H2075" t="s">
        <v>50</v>
      </c>
      <c r="I2075">
        <v>1404043</v>
      </c>
      <c r="K2075">
        <v>611015916</v>
      </c>
      <c r="L2075" t="s">
        <v>7357</v>
      </c>
      <c r="M2075" t="s">
        <v>7356</v>
      </c>
      <c r="N2075" t="str">
        <f>"09-540"</f>
        <v>09-540</v>
      </c>
      <c r="O2075" t="s">
        <v>7358</v>
      </c>
    </row>
    <row r="2076" spans="1:15" x14ac:dyDescent="0.25">
      <c r="A2076" t="s">
        <v>7359</v>
      </c>
      <c r="B2076" s="1">
        <v>18</v>
      </c>
      <c r="C2076" s="1">
        <v>17</v>
      </c>
      <c r="D2076" s="1" t="s">
        <v>10694</v>
      </c>
      <c r="E2076" s="1">
        <v>0</v>
      </c>
      <c r="F2076" s="1">
        <v>1</v>
      </c>
      <c r="G2076" t="s">
        <v>32</v>
      </c>
      <c r="I2076">
        <v>1817000</v>
      </c>
      <c r="K2076">
        <v>370440703</v>
      </c>
      <c r="L2076" t="s">
        <v>7360</v>
      </c>
      <c r="M2076" t="s">
        <v>7361</v>
      </c>
      <c r="N2076" t="s">
        <v>7362</v>
      </c>
      <c r="O2076" t="s">
        <v>333</v>
      </c>
    </row>
    <row r="2077" spans="1:15" x14ac:dyDescent="0.25">
      <c r="A2077" t="s">
        <v>7361</v>
      </c>
      <c r="B2077" s="1">
        <v>18</v>
      </c>
      <c r="C2077" s="1">
        <v>17</v>
      </c>
      <c r="D2077" s="1" t="s">
        <v>10695</v>
      </c>
      <c r="E2077" s="1">
        <v>1</v>
      </c>
      <c r="F2077" s="1">
        <v>0</v>
      </c>
      <c r="G2077" t="s">
        <v>16</v>
      </c>
      <c r="H2077" t="s">
        <v>46</v>
      </c>
      <c r="I2077">
        <v>1817011</v>
      </c>
      <c r="K2077">
        <v>370440710</v>
      </c>
      <c r="L2077" t="s">
        <v>7363</v>
      </c>
      <c r="M2077" t="s">
        <v>7361</v>
      </c>
      <c r="N2077" t="s">
        <v>7362</v>
      </c>
      <c r="O2077" t="s">
        <v>333</v>
      </c>
    </row>
    <row r="2078" spans="1:15" x14ac:dyDescent="0.25">
      <c r="A2078" t="s">
        <v>7361</v>
      </c>
      <c r="B2078" s="1">
        <v>18</v>
      </c>
      <c r="C2078" s="1">
        <v>17</v>
      </c>
      <c r="D2078" s="1" t="s">
        <v>10697</v>
      </c>
      <c r="E2078" s="1">
        <v>2</v>
      </c>
      <c r="F2078" s="1">
        <v>0</v>
      </c>
      <c r="G2078" t="s">
        <v>16</v>
      </c>
      <c r="H2078" t="s">
        <v>17</v>
      </c>
      <c r="I2078">
        <v>1817052</v>
      </c>
      <c r="K2078">
        <v>370440749</v>
      </c>
      <c r="L2078" t="s">
        <v>7364</v>
      </c>
      <c r="M2078" t="s">
        <v>7361</v>
      </c>
      <c r="N2078" t="s">
        <v>7362</v>
      </c>
      <c r="O2078" t="s">
        <v>7365</v>
      </c>
    </row>
    <row r="2079" spans="1:15" x14ac:dyDescent="0.25">
      <c r="A2079" t="s">
        <v>7366</v>
      </c>
      <c r="B2079" s="1" t="s">
        <v>10693</v>
      </c>
      <c r="C2079" s="1" t="s">
        <v>10695</v>
      </c>
      <c r="D2079" s="1" t="s">
        <v>10692</v>
      </c>
      <c r="E2079" s="1">
        <v>2</v>
      </c>
      <c r="F2079" s="1">
        <v>0</v>
      </c>
      <c r="G2079" t="s">
        <v>16</v>
      </c>
      <c r="H2079" t="s">
        <v>17</v>
      </c>
      <c r="I2079">
        <v>801062</v>
      </c>
      <c r="K2079">
        <v>210966906</v>
      </c>
      <c r="L2079" t="s">
        <v>7367</v>
      </c>
      <c r="M2079" t="s">
        <v>7368</v>
      </c>
      <c r="N2079" t="s">
        <v>7369</v>
      </c>
      <c r="O2079" t="s">
        <v>7370</v>
      </c>
    </row>
    <row r="2080" spans="1:15" x14ac:dyDescent="0.25">
      <c r="A2080" t="s">
        <v>7371</v>
      </c>
      <c r="B2080" s="1">
        <v>14</v>
      </c>
      <c r="C2080" s="1">
        <v>10</v>
      </c>
      <c r="D2080" s="1" t="s">
        <v>10697</v>
      </c>
      <c r="E2080" s="1">
        <v>2</v>
      </c>
      <c r="F2080" s="1">
        <v>0</v>
      </c>
      <c r="G2080" t="s">
        <v>16</v>
      </c>
      <c r="H2080" t="s">
        <v>17</v>
      </c>
      <c r="I2080">
        <v>1410052</v>
      </c>
      <c r="K2080">
        <v>30237687</v>
      </c>
      <c r="M2080" t="s">
        <v>7371</v>
      </c>
      <c r="N2080" t="str">
        <f>"08-220"</f>
        <v>08-220</v>
      </c>
      <c r="O2080" t="s">
        <v>7372</v>
      </c>
    </row>
    <row r="2081" spans="1:15" x14ac:dyDescent="0.25">
      <c r="A2081" t="s">
        <v>7373</v>
      </c>
      <c r="B2081" s="1" t="s">
        <v>10692</v>
      </c>
      <c r="C2081" s="1" t="s">
        <v>10696</v>
      </c>
      <c r="D2081" s="1">
        <v>10</v>
      </c>
      <c r="E2081" s="1">
        <v>2</v>
      </c>
      <c r="F2081" s="1">
        <v>0</v>
      </c>
      <c r="G2081" t="s">
        <v>16</v>
      </c>
      <c r="H2081" t="s">
        <v>17</v>
      </c>
      <c r="I2081">
        <v>603102</v>
      </c>
      <c r="K2081">
        <v>110198020</v>
      </c>
      <c r="L2081" t="s">
        <v>7374</v>
      </c>
      <c r="M2081" t="s">
        <v>7375</v>
      </c>
      <c r="N2081" t="s">
        <v>7376</v>
      </c>
      <c r="O2081" t="s">
        <v>7377</v>
      </c>
    </row>
    <row r="2082" spans="1:15" x14ac:dyDescent="0.25">
      <c r="A2082" t="s">
        <v>7378</v>
      </c>
      <c r="B2082" s="1">
        <v>26</v>
      </c>
      <c r="C2082" s="1">
        <v>13</v>
      </c>
      <c r="D2082" s="1" t="s">
        <v>10697</v>
      </c>
      <c r="E2082" s="1">
        <v>2</v>
      </c>
      <c r="F2082" s="1">
        <v>0</v>
      </c>
      <c r="G2082" t="s">
        <v>16</v>
      </c>
      <c r="H2082" t="s">
        <v>17</v>
      </c>
      <c r="I2082">
        <v>2613052</v>
      </c>
      <c r="K2082">
        <v>151398994</v>
      </c>
      <c r="L2082" t="s">
        <v>7379</v>
      </c>
      <c r="M2082" t="s">
        <v>7378</v>
      </c>
      <c r="N2082" t="s">
        <v>7380</v>
      </c>
      <c r="O2082" t="s">
        <v>7381</v>
      </c>
    </row>
    <row r="2083" spans="1:15" x14ac:dyDescent="0.25">
      <c r="A2083" t="s">
        <v>7382</v>
      </c>
      <c r="B2083" s="1">
        <v>20</v>
      </c>
      <c r="C2083" s="1" t="s">
        <v>10699</v>
      </c>
      <c r="D2083" s="1" t="s">
        <v>10694</v>
      </c>
      <c r="E2083" s="1">
        <v>0</v>
      </c>
      <c r="F2083" s="1">
        <v>1</v>
      </c>
      <c r="G2083" t="s">
        <v>32</v>
      </c>
      <c r="I2083">
        <v>2009000</v>
      </c>
      <c r="K2083">
        <v>790672704</v>
      </c>
      <c r="L2083" t="s">
        <v>7383</v>
      </c>
      <c r="M2083" t="s">
        <v>7384</v>
      </c>
      <c r="N2083" t="s">
        <v>7385</v>
      </c>
      <c r="O2083" t="s">
        <v>2251</v>
      </c>
    </row>
    <row r="2084" spans="1:15" x14ac:dyDescent="0.25">
      <c r="A2084" t="s">
        <v>7384</v>
      </c>
      <c r="B2084" s="1">
        <v>20</v>
      </c>
      <c r="C2084" s="1" t="s">
        <v>10699</v>
      </c>
      <c r="D2084" s="1" t="s">
        <v>10695</v>
      </c>
      <c r="E2084" s="1">
        <v>1</v>
      </c>
      <c r="F2084" s="1">
        <v>0</v>
      </c>
      <c r="G2084" t="s">
        <v>16</v>
      </c>
      <c r="H2084" t="s">
        <v>46</v>
      </c>
      <c r="I2084">
        <v>2009011</v>
      </c>
      <c r="K2084">
        <v>790671060</v>
      </c>
      <c r="L2084" t="s">
        <v>7386</v>
      </c>
      <c r="M2084" t="s">
        <v>7384</v>
      </c>
      <c r="N2084" t="s">
        <v>7385</v>
      </c>
      <c r="O2084" t="s">
        <v>7387</v>
      </c>
    </row>
    <row r="2085" spans="1:15" x14ac:dyDescent="0.25">
      <c r="A2085" t="s">
        <v>7384</v>
      </c>
      <c r="B2085" s="1">
        <v>20</v>
      </c>
      <c r="C2085" s="1" t="s">
        <v>10699</v>
      </c>
      <c r="D2085" s="1" t="s">
        <v>10697</v>
      </c>
      <c r="E2085" s="1">
        <v>2</v>
      </c>
      <c r="F2085" s="1">
        <v>0</v>
      </c>
      <c r="G2085" t="s">
        <v>16</v>
      </c>
      <c r="H2085" t="s">
        <v>17</v>
      </c>
      <c r="I2085">
        <v>2009052</v>
      </c>
      <c r="K2085">
        <v>790671142</v>
      </c>
      <c r="L2085" t="s">
        <v>7388</v>
      </c>
      <c r="M2085" t="s">
        <v>7384</v>
      </c>
      <c r="N2085" t="s">
        <v>7385</v>
      </c>
      <c r="O2085" t="s">
        <v>7389</v>
      </c>
    </row>
    <row r="2086" spans="1:15" x14ac:dyDescent="0.25">
      <c r="A2086" t="s">
        <v>7390</v>
      </c>
      <c r="B2086" s="1" t="s">
        <v>10692</v>
      </c>
      <c r="C2086" s="1" t="s">
        <v>10693</v>
      </c>
      <c r="D2086" s="1">
        <v>12</v>
      </c>
      <c r="E2086" s="1">
        <v>2</v>
      </c>
      <c r="F2086" s="1">
        <v>0</v>
      </c>
      <c r="G2086" t="s">
        <v>16</v>
      </c>
      <c r="H2086" t="s">
        <v>17</v>
      </c>
      <c r="I2086">
        <v>608122</v>
      </c>
      <c r="K2086">
        <v>431019939</v>
      </c>
      <c r="L2086" t="s">
        <v>7391</v>
      </c>
      <c r="M2086" t="s">
        <v>7390</v>
      </c>
      <c r="N2086" t="s">
        <v>7392</v>
      </c>
      <c r="O2086" t="s">
        <v>7393</v>
      </c>
    </row>
    <row r="2087" spans="1:15" x14ac:dyDescent="0.25">
      <c r="A2087" t="s">
        <v>7394</v>
      </c>
      <c r="B2087" s="1">
        <v>14</v>
      </c>
      <c r="C2087" s="1" t="s">
        <v>10693</v>
      </c>
      <c r="D2087" s="1" t="s">
        <v>10691</v>
      </c>
      <c r="E2087" s="1">
        <v>3</v>
      </c>
      <c r="F2087" s="1">
        <v>0</v>
      </c>
      <c r="G2087" t="s">
        <v>16</v>
      </c>
      <c r="H2087" t="s">
        <v>50</v>
      </c>
      <c r="I2087">
        <v>1408043</v>
      </c>
      <c r="K2087">
        <v>15570119</v>
      </c>
      <c r="L2087" t="s">
        <v>7395</v>
      </c>
      <c r="M2087" t="s">
        <v>7394</v>
      </c>
      <c r="N2087" t="str">
        <f>"05-140"</f>
        <v>05-140</v>
      </c>
      <c r="O2087" t="s">
        <v>131</v>
      </c>
    </row>
    <row r="2088" spans="1:15" x14ac:dyDescent="0.25">
      <c r="A2088" t="s">
        <v>7396</v>
      </c>
      <c r="B2088" s="1" t="s">
        <v>10692</v>
      </c>
      <c r="C2088" s="1">
        <v>11</v>
      </c>
      <c r="D2088" s="1" t="s">
        <v>10692</v>
      </c>
      <c r="E2088" s="1">
        <v>2</v>
      </c>
      <c r="F2088" s="1">
        <v>0</v>
      </c>
      <c r="G2088" t="s">
        <v>16</v>
      </c>
      <c r="H2088" t="s">
        <v>17</v>
      </c>
      <c r="I2088">
        <v>611062</v>
      </c>
      <c r="K2088">
        <v>711582470</v>
      </c>
      <c r="L2088" t="s">
        <v>7397</v>
      </c>
      <c r="M2088" t="s">
        <v>7396</v>
      </c>
      <c r="N2088" t="s">
        <v>7398</v>
      </c>
      <c r="O2088" t="s">
        <v>7399</v>
      </c>
    </row>
    <row r="2089" spans="1:15" x14ac:dyDescent="0.25">
      <c r="A2089" t="s">
        <v>7400</v>
      </c>
      <c r="B2089" s="1">
        <v>10</v>
      </c>
      <c r="C2089" s="1" t="s">
        <v>10696</v>
      </c>
      <c r="D2089" s="1" t="s">
        <v>10696</v>
      </c>
      <c r="E2089" s="1">
        <v>2</v>
      </c>
      <c r="F2089" s="1">
        <v>0</v>
      </c>
      <c r="G2089" t="s">
        <v>16</v>
      </c>
      <c r="H2089" t="s">
        <v>17</v>
      </c>
      <c r="I2089">
        <v>1003032</v>
      </c>
      <c r="K2089">
        <v>730934594</v>
      </c>
      <c r="L2089" t="s">
        <v>7401</v>
      </c>
      <c r="M2089" t="s">
        <v>7400</v>
      </c>
      <c r="N2089" t="s">
        <v>7402</v>
      </c>
      <c r="O2089" t="s">
        <v>7403</v>
      </c>
    </row>
    <row r="2090" spans="1:15" x14ac:dyDescent="0.25">
      <c r="A2090" t="s">
        <v>7404</v>
      </c>
      <c r="B2090" s="1">
        <v>26</v>
      </c>
      <c r="C2090" s="1" t="s">
        <v>10690</v>
      </c>
      <c r="D2090" s="1" t="s">
        <v>10692</v>
      </c>
      <c r="E2090" s="1">
        <v>3</v>
      </c>
      <c r="F2090" s="1">
        <v>0</v>
      </c>
      <c r="G2090" t="s">
        <v>16</v>
      </c>
      <c r="H2090" t="s">
        <v>50</v>
      </c>
      <c r="I2090">
        <v>2602063</v>
      </c>
      <c r="K2090">
        <v>291009857</v>
      </c>
      <c r="L2090" t="s">
        <v>7405</v>
      </c>
      <c r="M2090" t="s">
        <v>7404</v>
      </c>
      <c r="N2090" t="s">
        <v>7406</v>
      </c>
      <c r="O2090" t="s">
        <v>7407</v>
      </c>
    </row>
    <row r="2091" spans="1:15" x14ac:dyDescent="0.25">
      <c r="A2091" t="s">
        <v>7408</v>
      </c>
      <c r="B2091" s="1">
        <v>18</v>
      </c>
      <c r="C2091" s="1">
        <v>15</v>
      </c>
      <c r="D2091" s="1" t="s">
        <v>10691</v>
      </c>
      <c r="E2091" s="1">
        <v>3</v>
      </c>
      <c r="F2091" s="1">
        <v>0</v>
      </c>
      <c r="G2091" t="s">
        <v>16</v>
      </c>
      <c r="H2091" t="s">
        <v>50</v>
      </c>
      <c r="I2091">
        <v>1815043</v>
      </c>
      <c r="K2091">
        <v>690581979</v>
      </c>
      <c r="L2091" t="s">
        <v>7409</v>
      </c>
      <c r="M2091" t="s">
        <v>7408</v>
      </c>
      <c r="N2091" t="s">
        <v>7410</v>
      </c>
      <c r="O2091" t="s">
        <v>333</v>
      </c>
    </row>
    <row r="2092" spans="1:15" x14ac:dyDescent="0.25">
      <c r="A2092" t="s">
        <v>7411</v>
      </c>
      <c r="B2092" s="1">
        <v>12</v>
      </c>
      <c r="C2092" s="1" t="s">
        <v>10697</v>
      </c>
      <c r="D2092" s="1" t="s">
        <v>10699</v>
      </c>
      <c r="E2092" s="1">
        <v>2</v>
      </c>
      <c r="F2092" s="1">
        <v>0</v>
      </c>
      <c r="G2092" t="s">
        <v>16</v>
      </c>
      <c r="H2092" t="s">
        <v>17</v>
      </c>
      <c r="I2092">
        <v>1205092</v>
      </c>
      <c r="K2092">
        <v>491892682</v>
      </c>
      <c r="L2092" t="s">
        <v>7412</v>
      </c>
      <c r="M2092" t="s">
        <v>7411</v>
      </c>
      <c r="N2092" t="s">
        <v>7413</v>
      </c>
      <c r="O2092" t="s">
        <v>7414</v>
      </c>
    </row>
    <row r="2093" spans="1:15" x14ac:dyDescent="0.25">
      <c r="A2093" t="s">
        <v>7415</v>
      </c>
      <c r="B2093" s="1" t="s">
        <v>10691</v>
      </c>
      <c r="C2093" s="1">
        <v>13</v>
      </c>
      <c r="D2093" s="1" t="s">
        <v>10694</v>
      </c>
      <c r="E2093" s="1">
        <v>0</v>
      </c>
      <c r="F2093" s="1">
        <v>1</v>
      </c>
      <c r="G2093" t="s">
        <v>32</v>
      </c>
      <c r="I2093">
        <v>413000</v>
      </c>
      <c r="K2093">
        <v>92350926</v>
      </c>
      <c r="L2093" t="s">
        <v>7416</v>
      </c>
      <c r="M2093" t="s">
        <v>7417</v>
      </c>
      <c r="N2093" t="s">
        <v>7418</v>
      </c>
      <c r="O2093" t="s">
        <v>7419</v>
      </c>
    </row>
    <row r="2094" spans="1:15" x14ac:dyDescent="0.25">
      <c r="A2094" t="s">
        <v>7420</v>
      </c>
      <c r="B2094" s="1">
        <v>28</v>
      </c>
      <c r="C2094" s="1" t="s">
        <v>10695</v>
      </c>
      <c r="D2094" s="1" t="s">
        <v>10692</v>
      </c>
      <c r="E2094" s="1">
        <v>3</v>
      </c>
      <c r="F2094" s="1">
        <v>0</v>
      </c>
      <c r="G2094" t="s">
        <v>16</v>
      </c>
      <c r="H2094" t="s">
        <v>50</v>
      </c>
      <c r="I2094">
        <v>2801063</v>
      </c>
      <c r="K2094">
        <v>510743628</v>
      </c>
      <c r="L2094" t="s">
        <v>7421</v>
      </c>
      <c r="M2094" t="s">
        <v>7420</v>
      </c>
      <c r="N2094" t="str">
        <f>"11-210"</f>
        <v>11-210</v>
      </c>
      <c r="O2094" t="s">
        <v>7422</v>
      </c>
    </row>
    <row r="2095" spans="1:15" x14ac:dyDescent="0.25">
      <c r="A2095" t="s">
        <v>7417</v>
      </c>
      <c r="B2095" s="1" t="s">
        <v>10691</v>
      </c>
      <c r="C2095" s="1">
        <v>13</v>
      </c>
      <c r="D2095" s="1" t="s">
        <v>10690</v>
      </c>
      <c r="E2095" s="1">
        <v>3</v>
      </c>
      <c r="F2095" s="1">
        <v>0</v>
      </c>
      <c r="G2095" t="s">
        <v>16</v>
      </c>
      <c r="H2095" t="s">
        <v>50</v>
      </c>
      <c r="I2095">
        <v>413023</v>
      </c>
      <c r="K2095">
        <v>92350949</v>
      </c>
      <c r="L2095" t="s">
        <v>7423</v>
      </c>
      <c r="M2095" t="s">
        <v>7417</v>
      </c>
      <c r="N2095" t="s">
        <v>7418</v>
      </c>
      <c r="O2095" t="s">
        <v>7419</v>
      </c>
    </row>
    <row r="2096" spans="1:15" x14ac:dyDescent="0.25">
      <c r="A2096" t="s">
        <v>7424</v>
      </c>
      <c r="B2096" s="1">
        <v>32</v>
      </c>
      <c r="C2096" s="1" t="s">
        <v>10699</v>
      </c>
      <c r="D2096" s="1" t="s">
        <v>10698</v>
      </c>
      <c r="E2096" s="1">
        <v>3</v>
      </c>
      <c r="F2096" s="1">
        <v>0</v>
      </c>
      <c r="G2096" t="s">
        <v>16</v>
      </c>
      <c r="H2096" t="s">
        <v>50</v>
      </c>
      <c r="I2096">
        <v>3209073</v>
      </c>
      <c r="K2096">
        <v>330920682</v>
      </c>
      <c r="L2096" t="s">
        <v>7425</v>
      </c>
      <c r="M2096" t="s">
        <v>7424</v>
      </c>
      <c r="N2096" t="s">
        <v>7426</v>
      </c>
      <c r="O2096" t="s">
        <v>7427</v>
      </c>
    </row>
    <row r="2097" spans="1:15" x14ac:dyDescent="0.25">
      <c r="A2097" t="s">
        <v>7428</v>
      </c>
      <c r="B2097" s="1" t="s">
        <v>10691</v>
      </c>
      <c r="C2097" s="1" t="s">
        <v>10696</v>
      </c>
      <c r="D2097" s="1" t="s">
        <v>10698</v>
      </c>
      <c r="E2097" s="1">
        <v>2</v>
      </c>
      <c r="F2097" s="1">
        <v>0</v>
      </c>
      <c r="G2097" t="s">
        <v>16</v>
      </c>
      <c r="H2097" t="s">
        <v>17</v>
      </c>
      <c r="I2097">
        <v>403072</v>
      </c>
      <c r="K2097">
        <v>92350694</v>
      </c>
      <c r="L2097" t="s">
        <v>7429</v>
      </c>
      <c r="M2097" t="s">
        <v>7428</v>
      </c>
      <c r="N2097" t="s">
        <v>7430</v>
      </c>
      <c r="O2097" t="s">
        <v>7431</v>
      </c>
    </row>
    <row r="2098" spans="1:15" x14ac:dyDescent="0.25">
      <c r="A2098" t="s">
        <v>7432</v>
      </c>
      <c r="B2098" s="1">
        <v>20</v>
      </c>
      <c r="C2098" s="1">
        <v>11</v>
      </c>
      <c r="D2098" s="1" t="s">
        <v>10698</v>
      </c>
      <c r="E2098" s="1">
        <v>2</v>
      </c>
      <c r="F2098" s="1">
        <v>0</v>
      </c>
      <c r="G2098" t="s">
        <v>16</v>
      </c>
      <c r="H2098" t="s">
        <v>17</v>
      </c>
      <c r="I2098">
        <v>2011072</v>
      </c>
      <c r="K2098">
        <v>544929</v>
      </c>
      <c r="L2098" t="s">
        <v>7433</v>
      </c>
      <c r="M2098" t="s">
        <v>7432</v>
      </c>
      <c r="N2098" t="s">
        <v>7434</v>
      </c>
      <c r="O2098" t="s">
        <v>7435</v>
      </c>
    </row>
    <row r="2099" spans="1:15" x14ac:dyDescent="0.25">
      <c r="A2099" t="s">
        <v>7436</v>
      </c>
      <c r="B2099" s="1" t="s">
        <v>10690</v>
      </c>
      <c r="C2099" s="1">
        <v>23</v>
      </c>
      <c r="D2099" s="1" t="s">
        <v>10693</v>
      </c>
      <c r="E2099" s="1">
        <v>3</v>
      </c>
      <c r="F2099" s="1">
        <v>0</v>
      </c>
      <c r="G2099" t="s">
        <v>16</v>
      </c>
      <c r="H2099" t="s">
        <v>50</v>
      </c>
      <c r="I2099">
        <v>223083</v>
      </c>
      <c r="K2099">
        <v>931935129</v>
      </c>
      <c r="M2099" t="s">
        <v>7437</v>
      </c>
      <c r="N2099" t="s">
        <v>7438</v>
      </c>
      <c r="O2099" t="s">
        <v>4260</v>
      </c>
    </row>
    <row r="2100" spans="1:15" x14ac:dyDescent="0.25">
      <c r="A2100" t="s">
        <v>7439</v>
      </c>
      <c r="B2100" s="1">
        <v>14</v>
      </c>
      <c r="C2100" s="1" t="s">
        <v>10698</v>
      </c>
      <c r="D2100" s="1" t="s">
        <v>10698</v>
      </c>
      <c r="E2100" s="1">
        <v>2</v>
      </c>
      <c r="F2100" s="1">
        <v>0</v>
      </c>
      <c r="G2100" t="s">
        <v>16</v>
      </c>
      <c r="H2100" t="s">
        <v>17</v>
      </c>
      <c r="I2100">
        <v>1407072</v>
      </c>
      <c r="K2100">
        <v>670223988</v>
      </c>
      <c r="L2100" t="s">
        <v>7440</v>
      </c>
      <c r="M2100" t="s">
        <v>7439</v>
      </c>
      <c r="N2100" t="s">
        <v>7441</v>
      </c>
      <c r="O2100" t="s">
        <v>6186</v>
      </c>
    </row>
    <row r="2101" spans="1:15" x14ac:dyDescent="0.25">
      <c r="A2101" t="s">
        <v>7445</v>
      </c>
      <c r="B2101" s="1">
        <v>14</v>
      </c>
      <c r="C2101" s="1">
        <v>64</v>
      </c>
      <c r="D2101" s="1" t="s">
        <v>10694</v>
      </c>
      <c r="E2101" s="1">
        <v>0</v>
      </c>
      <c r="F2101" s="1">
        <v>2</v>
      </c>
      <c r="G2101" t="s">
        <v>264</v>
      </c>
      <c r="I2101">
        <v>1464000</v>
      </c>
      <c r="K2101">
        <v>711581765</v>
      </c>
      <c r="L2101" t="s">
        <v>7446</v>
      </c>
      <c r="M2101" t="s">
        <v>7442</v>
      </c>
      <c r="N2101" t="str">
        <f>"08-110"</f>
        <v>08-110</v>
      </c>
      <c r="O2101" t="s">
        <v>7447</v>
      </c>
    </row>
    <row r="2102" spans="1:15" x14ac:dyDescent="0.25">
      <c r="A2102" t="s">
        <v>7442</v>
      </c>
      <c r="B2102" s="1">
        <v>14</v>
      </c>
      <c r="C2102" s="1">
        <v>26</v>
      </c>
      <c r="D2102" s="1" t="s">
        <v>10693</v>
      </c>
      <c r="E2102" s="1">
        <v>2</v>
      </c>
      <c r="F2102" s="1">
        <v>0</v>
      </c>
      <c r="G2102" t="s">
        <v>16</v>
      </c>
      <c r="H2102" t="s">
        <v>17</v>
      </c>
      <c r="I2102">
        <v>1426082</v>
      </c>
      <c r="K2102">
        <v>711582552</v>
      </c>
      <c r="L2102" t="s">
        <v>7443</v>
      </c>
      <c r="M2102" t="s">
        <v>7442</v>
      </c>
      <c r="N2102" t="str">
        <f>"08-110"</f>
        <v>08-110</v>
      </c>
      <c r="O2102" t="s">
        <v>7444</v>
      </c>
    </row>
    <row r="2103" spans="1:15" x14ac:dyDescent="0.25">
      <c r="A2103" t="s">
        <v>7448</v>
      </c>
      <c r="B2103" s="1">
        <v>30</v>
      </c>
      <c r="C2103" s="1">
        <v>29</v>
      </c>
      <c r="D2103" s="1" t="s">
        <v>10690</v>
      </c>
      <c r="E2103" s="1">
        <v>2</v>
      </c>
      <c r="F2103" s="1">
        <v>0</v>
      </c>
      <c r="G2103" t="s">
        <v>16</v>
      </c>
      <c r="H2103" t="s">
        <v>17</v>
      </c>
      <c r="I2103">
        <v>3029022</v>
      </c>
      <c r="K2103">
        <v>970770729</v>
      </c>
      <c r="L2103" t="s">
        <v>7449</v>
      </c>
      <c r="M2103" t="s">
        <v>7448</v>
      </c>
      <c r="N2103" t="s">
        <v>7450</v>
      </c>
      <c r="O2103" t="s">
        <v>7451</v>
      </c>
    </row>
    <row r="2104" spans="1:15" x14ac:dyDescent="0.25">
      <c r="A2104" t="s">
        <v>7452</v>
      </c>
      <c r="B2104" s="1">
        <v>14</v>
      </c>
      <c r="C2104" s="1">
        <v>26</v>
      </c>
      <c r="D2104" s="1" t="s">
        <v>10694</v>
      </c>
      <c r="E2104" s="1">
        <v>0</v>
      </c>
      <c r="F2104" s="1">
        <v>1</v>
      </c>
      <c r="G2104" t="s">
        <v>32</v>
      </c>
      <c r="I2104">
        <v>1426000</v>
      </c>
      <c r="K2104">
        <v>711581653</v>
      </c>
      <c r="L2104" t="s">
        <v>7453</v>
      </c>
      <c r="M2104" t="s">
        <v>7442</v>
      </c>
      <c r="N2104" t="str">
        <f>"08-110"</f>
        <v>08-110</v>
      </c>
      <c r="O2104" t="s">
        <v>7454</v>
      </c>
    </row>
    <row r="2105" spans="1:15" x14ac:dyDescent="0.25">
      <c r="A2105" t="s">
        <v>7455</v>
      </c>
      <c r="B2105" s="1" t="s">
        <v>10693</v>
      </c>
      <c r="C2105" s="1" t="s">
        <v>10691</v>
      </c>
      <c r="D2105" s="1" t="s">
        <v>10693</v>
      </c>
      <c r="E2105" s="1">
        <v>2</v>
      </c>
      <c r="F2105" s="1">
        <v>0</v>
      </c>
      <c r="G2105" t="s">
        <v>16</v>
      </c>
      <c r="H2105" t="s">
        <v>17</v>
      </c>
      <c r="I2105">
        <v>804082</v>
      </c>
      <c r="K2105">
        <v>970770385</v>
      </c>
      <c r="L2105" t="s">
        <v>7456</v>
      </c>
      <c r="M2105" t="s">
        <v>7457</v>
      </c>
      <c r="N2105" t="s">
        <v>7458</v>
      </c>
      <c r="O2105" t="s">
        <v>7459</v>
      </c>
    </row>
    <row r="2106" spans="1:15" x14ac:dyDescent="0.25">
      <c r="A2106" t="s">
        <v>7460</v>
      </c>
      <c r="B2106" s="1" t="s">
        <v>10692</v>
      </c>
      <c r="C2106" s="1" t="s">
        <v>10696</v>
      </c>
      <c r="D2106" s="1">
        <v>11</v>
      </c>
      <c r="E2106" s="1">
        <v>3</v>
      </c>
      <c r="F2106" s="1">
        <v>0</v>
      </c>
      <c r="G2106" t="s">
        <v>16</v>
      </c>
      <c r="H2106" t="s">
        <v>50</v>
      </c>
      <c r="I2106">
        <v>603113</v>
      </c>
      <c r="K2106">
        <v>110198008</v>
      </c>
      <c r="L2106" t="s">
        <v>7461</v>
      </c>
      <c r="M2106" t="s">
        <v>7460</v>
      </c>
      <c r="N2106" t="s">
        <v>7462</v>
      </c>
      <c r="O2106" t="s">
        <v>7463</v>
      </c>
    </row>
    <row r="2107" spans="1:15" x14ac:dyDescent="0.25">
      <c r="A2107" t="s">
        <v>7464</v>
      </c>
      <c r="B2107" s="1" t="s">
        <v>10690</v>
      </c>
      <c r="C2107" s="1">
        <v>10</v>
      </c>
      <c r="D2107" s="1" t="s">
        <v>10698</v>
      </c>
      <c r="E2107" s="1">
        <v>2</v>
      </c>
      <c r="F2107" s="1">
        <v>0</v>
      </c>
      <c r="G2107" t="s">
        <v>16</v>
      </c>
      <c r="H2107" t="s">
        <v>17</v>
      </c>
      <c r="I2107">
        <v>210072</v>
      </c>
      <c r="K2107">
        <v>230821569</v>
      </c>
      <c r="L2107" t="s">
        <v>7465</v>
      </c>
      <c r="M2107" t="s">
        <v>7464</v>
      </c>
      <c r="N2107" t="s">
        <v>7466</v>
      </c>
      <c r="O2107" t="s">
        <v>7467</v>
      </c>
    </row>
    <row r="2108" spans="1:15" x14ac:dyDescent="0.25">
      <c r="A2108" t="s">
        <v>7468</v>
      </c>
      <c r="B2108" s="1">
        <v>24</v>
      </c>
      <c r="C2108" s="1">
        <v>74</v>
      </c>
      <c r="D2108" s="1" t="s">
        <v>10694</v>
      </c>
      <c r="E2108" s="1">
        <v>0</v>
      </c>
      <c r="F2108" s="1">
        <v>2</v>
      </c>
      <c r="G2108" t="s">
        <v>264</v>
      </c>
      <c r="I2108">
        <v>2474000</v>
      </c>
      <c r="K2108">
        <v>276255453</v>
      </c>
      <c r="L2108" t="s">
        <v>7469</v>
      </c>
      <c r="M2108" t="s">
        <v>7470</v>
      </c>
      <c r="N2108" t="s">
        <v>7471</v>
      </c>
      <c r="O2108" t="s">
        <v>2248</v>
      </c>
    </row>
    <row r="2109" spans="1:15" x14ac:dyDescent="0.25">
      <c r="A2109" t="s">
        <v>7472</v>
      </c>
      <c r="B2109" s="1">
        <v>20</v>
      </c>
      <c r="C2109" s="1">
        <v>10</v>
      </c>
      <c r="D2109" s="1" t="s">
        <v>10694</v>
      </c>
      <c r="E2109" s="1">
        <v>0</v>
      </c>
      <c r="F2109" s="1">
        <v>1</v>
      </c>
      <c r="G2109" t="s">
        <v>32</v>
      </c>
      <c r="I2109">
        <v>2010000</v>
      </c>
      <c r="K2109">
        <v>50658611</v>
      </c>
      <c r="L2109" t="s">
        <v>7473</v>
      </c>
      <c r="M2109" t="s">
        <v>7474</v>
      </c>
      <c r="N2109" t="s">
        <v>7475</v>
      </c>
      <c r="O2109" t="s">
        <v>7476</v>
      </c>
    </row>
    <row r="2110" spans="1:15" x14ac:dyDescent="0.25">
      <c r="A2110" t="s">
        <v>7474</v>
      </c>
      <c r="B2110" s="1">
        <v>20</v>
      </c>
      <c r="C2110" s="1">
        <v>10</v>
      </c>
      <c r="D2110" s="1" t="s">
        <v>10695</v>
      </c>
      <c r="E2110" s="1">
        <v>1</v>
      </c>
      <c r="F2110" s="1">
        <v>0</v>
      </c>
      <c r="G2110" t="s">
        <v>16</v>
      </c>
      <c r="H2110" t="s">
        <v>46</v>
      </c>
      <c r="I2110">
        <v>2010011</v>
      </c>
      <c r="K2110">
        <v>50658953</v>
      </c>
      <c r="L2110" t="s">
        <v>7477</v>
      </c>
      <c r="M2110" t="s">
        <v>7474</v>
      </c>
      <c r="N2110" t="s">
        <v>7475</v>
      </c>
      <c r="O2110" t="s">
        <v>7478</v>
      </c>
    </row>
    <row r="2111" spans="1:15" x14ac:dyDescent="0.25">
      <c r="A2111" t="s">
        <v>7474</v>
      </c>
      <c r="B2111" s="1">
        <v>20</v>
      </c>
      <c r="C2111" s="1">
        <v>10</v>
      </c>
      <c r="D2111" s="1" t="s">
        <v>10699</v>
      </c>
      <c r="E2111" s="1">
        <v>2</v>
      </c>
      <c r="F2111" s="1">
        <v>0</v>
      </c>
      <c r="G2111" t="s">
        <v>16</v>
      </c>
      <c r="H2111" t="s">
        <v>17</v>
      </c>
      <c r="I2111">
        <v>2010092</v>
      </c>
      <c r="K2111">
        <v>50659119</v>
      </c>
      <c r="M2111" t="s">
        <v>7474</v>
      </c>
      <c r="N2111" t="s">
        <v>7475</v>
      </c>
      <c r="O2111" t="s">
        <v>7479</v>
      </c>
    </row>
    <row r="2112" spans="1:15" x14ac:dyDescent="0.25">
      <c r="A2112" t="s">
        <v>7480</v>
      </c>
      <c r="B2112" s="1">
        <v>14</v>
      </c>
      <c r="C2112" s="1">
        <v>37</v>
      </c>
      <c r="D2112" s="1" t="s">
        <v>10697</v>
      </c>
      <c r="E2112" s="1">
        <v>2</v>
      </c>
      <c r="F2112" s="1">
        <v>0</v>
      </c>
      <c r="G2112" t="s">
        <v>16</v>
      </c>
      <c r="H2112" t="s">
        <v>17</v>
      </c>
      <c r="I2112">
        <v>1437052</v>
      </c>
      <c r="K2112">
        <v>130378410</v>
      </c>
      <c r="L2112" t="s">
        <v>7481</v>
      </c>
      <c r="M2112" t="s">
        <v>7480</v>
      </c>
      <c r="N2112" t="str">
        <f>"09-135"</f>
        <v>09-135</v>
      </c>
      <c r="O2112" t="s">
        <v>7482</v>
      </c>
    </row>
    <row r="2113" spans="1:15" x14ac:dyDescent="0.25">
      <c r="A2113" t="s">
        <v>7483</v>
      </c>
      <c r="B2113" s="1" t="s">
        <v>10692</v>
      </c>
      <c r="C2113" s="1">
        <v>13</v>
      </c>
      <c r="D2113" s="1" t="s">
        <v>10692</v>
      </c>
      <c r="E2113" s="1">
        <v>2</v>
      </c>
      <c r="F2113" s="1">
        <v>0</v>
      </c>
      <c r="G2113" t="s">
        <v>16</v>
      </c>
      <c r="H2113" t="s">
        <v>17</v>
      </c>
      <c r="I2113">
        <v>613062</v>
      </c>
      <c r="K2113">
        <v>30237693</v>
      </c>
      <c r="L2113" t="s">
        <v>7484</v>
      </c>
      <c r="M2113" t="s">
        <v>7483</v>
      </c>
      <c r="N2113" t="s">
        <v>7485</v>
      </c>
      <c r="O2113" t="s">
        <v>7486</v>
      </c>
    </row>
    <row r="2114" spans="1:15" x14ac:dyDescent="0.25">
      <c r="A2114" t="s">
        <v>7487</v>
      </c>
      <c r="B2114" s="1">
        <v>10</v>
      </c>
      <c r="C2114" s="1" t="s">
        <v>10699</v>
      </c>
      <c r="D2114" s="1" t="s">
        <v>10692</v>
      </c>
      <c r="E2114" s="1">
        <v>2</v>
      </c>
      <c r="F2114" s="1">
        <v>0</v>
      </c>
      <c r="G2114" t="s">
        <v>16</v>
      </c>
      <c r="H2114" t="s">
        <v>17</v>
      </c>
      <c r="I2114">
        <v>1009062</v>
      </c>
      <c r="K2114">
        <v>730934720</v>
      </c>
      <c r="L2114" t="s">
        <v>7488</v>
      </c>
      <c r="M2114" t="s">
        <v>7487</v>
      </c>
      <c r="N2114" t="s">
        <v>7489</v>
      </c>
      <c r="O2114" t="s">
        <v>855</v>
      </c>
    </row>
    <row r="2115" spans="1:15" x14ac:dyDescent="0.25">
      <c r="A2115" t="s">
        <v>7490</v>
      </c>
      <c r="B2115" s="1">
        <v>32</v>
      </c>
      <c r="C2115" s="1" t="s">
        <v>10693</v>
      </c>
      <c r="D2115" s="1" t="s">
        <v>10692</v>
      </c>
      <c r="E2115" s="1">
        <v>2</v>
      </c>
      <c r="F2115" s="1">
        <v>0</v>
      </c>
      <c r="G2115" t="s">
        <v>16</v>
      </c>
      <c r="H2115" t="s">
        <v>17</v>
      </c>
      <c r="I2115">
        <v>3208062</v>
      </c>
      <c r="K2115">
        <v>330920498</v>
      </c>
      <c r="L2115" t="s">
        <v>7491</v>
      </c>
      <c r="M2115" t="s">
        <v>7490</v>
      </c>
      <c r="N2115" t="s">
        <v>7492</v>
      </c>
      <c r="O2115" t="s">
        <v>7493</v>
      </c>
    </row>
    <row r="2116" spans="1:15" x14ac:dyDescent="0.25">
      <c r="A2116" t="s">
        <v>7494</v>
      </c>
      <c r="B2116" s="1">
        <v>18</v>
      </c>
      <c r="C2116" s="1">
        <v>14</v>
      </c>
      <c r="D2116" s="1" t="s">
        <v>10698</v>
      </c>
      <c r="E2116" s="1">
        <v>3</v>
      </c>
      <c r="F2116" s="1">
        <v>0</v>
      </c>
      <c r="G2116" t="s">
        <v>16</v>
      </c>
      <c r="H2116" t="s">
        <v>50</v>
      </c>
      <c r="I2116">
        <v>1814073</v>
      </c>
      <c r="K2116">
        <v>650900571</v>
      </c>
      <c r="L2116" t="s">
        <v>7495</v>
      </c>
      <c r="M2116" t="s">
        <v>7496</v>
      </c>
      <c r="N2116" t="s">
        <v>7497</v>
      </c>
      <c r="O2116" t="s">
        <v>333</v>
      </c>
    </row>
    <row r="2117" spans="1:15" x14ac:dyDescent="0.25">
      <c r="A2117" t="s">
        <v>7498</v>
      </c>
      <c r="B2117" s="1">
        <v>14</v>
      </c>
      <c r="C2117" s="1">
        <v>12</v>
      </c>
      <c r="D2117" s="1">
        <v>13</v>
      </c>
      <c r="E2117" s="1">
        <v>2</v>
      </c>
      <c r="F2117" s="1">
        <v>0</v>
      </c>
      <c r="G2117" t="s">
        <v>16</v>
      </c>
      <c r="H2117" t="s">
        <v>17</v>
      </c>
      <c r="I2117">
        <v>1412132</v>
      </c>
      <c r="K2117">
        <v>711582782</v>
      </c>
      <c r="L2117" t="s">
        <v>7499</v>
      </c>
      <c r="M2117" t="s">
        <v>7498</v>
      </c>
      <c r="N2117" t="str">
        <f>"05-332"</f>
        <v>05-332</v>
      </c>
      <c r="O2117" t="s">
        <v>7500</v>
      </c>
    </row>
    <row r="2118" spans="1:15" x14ac:dyDescent="0.25">
      <c r="A2118" t="s">
        <v>7501</v>
      </c>
      <c r="B2118" s="1" t="s">
        <v>10692</v>
      </c>
      <c r="C2118" s="1" t="s">
        <v>10692</v>
      </c>
      <c r="D2118" s="1">
        <v>10</v>
      </c>
      <c r="E2118" s="1">
        <v>2</v>
      </c>
      <c r="F2118" s="1">
        <v>0</v>
      </c>
      <c r="G2118" t="s">
        <v>16</v>
      </c>
      <c r="H2118" t="s">
        <v>17</v>
      </c>
      <c r="I2118">
        <v>606102</v>
      </c>
      <c r="K2118">
        <v>110197925</v>
      </c>
      <c r="L2118" t="s">
        <v>7502</v>
      </c>
      <c r="M2118" t="s">
        <v>7501</v>
      </c>
      <c r="N2118" t="s">
        <v>7503</v>
      </c>
      <c r="O2118" t="s">
        <v>7504</v>
      </c>
    </row>
    <row r="2119" spans="1:15" x14ac:dyDescent="0.25">
      <c r="A2119" t="s">
        <v>7505</v>
      </c>
      <c r="B2119" s="1">
        <v>14</v>
      </c>
      <c r="C2119" s="1" t="s">
        <v>10699</v>
      </c>
      <c r="D2119" s="1" t="s">
        <v>10697</v>
      </c>
      <c r="E2119" s="1">
        <v>2</v>
      </c>
      <c r="F2119" s="1">
        <v>0</v>
      </c>
      <c r="G2119" t="s">
        <v>16</v>
      </c>
      <c r="H2119" t="s">
        <v>17</v>
      </c>
      <c r="I2119">
        <v>1409052</v>
      </c>
      <c r="K2119">
        <v>670223994</v>
      </c>
      <c r="L2119" t="s">
        <v>7506</v>
      </c>
      <c r="M2119" t="s">
        <v>7507</v>
      </c>
      <c r="N2119" t="s">
        <v>7508</v>
      </c>
      <c r="O2119" t="s">
        <v>7509</v>
      </c>
    </row>
    <row r="2120" spans="1:15" x14ac:dyDescent="0.25">
      <c r="A2120" t="s">
        <v>7510</v>
      </c>
      <c r="B2120" s="1">
        <v>12</v>
      </c>
      <c r="C2120" s="1" t="s">
        <v>10699</v>
      </c>
      <c r="D2120" s="1" t="s">
        <v>10692</v>
      </c>
      <c r="E2120" s="1">
        <v>2</v>
      </c>
      <c r="F2120" s="1">
        <v>0</v>
      </c>
      <c r="G2120" t="s">
        <v>16</v>
      </c>
      <c r="H2120" t="s">
        <v>17</v>
      </c>
      <c r="I2120">
        <v>1209062</v>
      </c>
      <c r="K2120">
        <v>351555387</v>
      </c>
      <c r="L2120" t="s">
        <v>7511</v>
      </c>
      <c r="M2120" t="s">
        <v>7510</v>
      </c>
      <c r="N2120" t="s">
        <v>7512</v>
      </c>
      <c r="O2120" t="s">
        <v>7513</v>
      </c>
    </row>
    <row r="2121" spans="1:15" x14ac:dyDescent="0.25">
      <c r="A2121" t="s">
        <v>7514</v>
      </c>
      <c r="B2121" s="1">
        <v>10</v>
      </c>
      <c r="C2121" s="1">
        <v>14</v>
      </c>
      <c r="D2121" s="1" t="s">
        <v>10695</v>
      </c>
      <c r="E2121" s="1">
        <v>1</v>
      </c>
      <c r="F2121" s="1">
        <v>0</v>
      </c>
      <c r="G2121" t="s">
        <v>16</v>
      </c>
      <c r="H2121" t="s">
        <v>46</v>
      </c>
      <c r="I2121">
        <v>1014011</v>
      </c>
      <c r="K2121">
        <v>730934335</v>
      </c>
      <c r="M2121" t="s">
        <v>7514</v>
      </c>
      <c r="N2121" t="s">
        <v>7516</v>
      </c>
      <c r="O2121" t="s">
        <v>7517</v>
      </c>
    </row>
    <row r="2122" spans="1:15" x14ac:dyDescent="0.25">
      <c r="A2122" t="s">
        <v>7514</v>
      </c>
      <c r="B2122" s="1">
        <v>10</v>
      </c>
      <c r="C2122" s="1">
        <v>14</v>
      </c>
      <c r="D2122" s="1" t="s">
        <v>10693</v>
      </c>
      <c r="E2122" s="1">
        <v>2</v>
      </c>
      <c r="F2122" s="1">
        <v>0</v>
      </c>
      <c r="G2122" t="s">
        <v>16</v>
      </c>
      <c r="H2122" t="s">
        <v>17</v>
      </c>
      <c r="I2122">
        <v>1014082</v>
      </c>
      <c r="K2122">
        <v>730934520</v>
      </c>
      <c r="L2122" t="s">
        <v>7515</v>
      </c>
      <c r="M2122" t="s">
        <v>7514</v>
      </c>
      <c r="N2122" t="s">
        <v>7516</v>
      </c>
      <c r="O2122" t="s">
        <v>6001</v>
      </c>
    </row>
    <row r="2123" spans="1:15" x14ac:dyDescent="0.25">
      <c r="A2123" t="s">
        <v>7518</v>
      </c>
      <c r="B2123" s="1">
        <v>10</v>
      </c>
      <c r="C2123" s="1">
        <v>14</v>
      </c>
      <c r="D2123" s="1" t="s">
        <v>10694</v>
      </c>
      <c r="E2123" s="1">
        <v>0</v>
      </c>
      <c r="F2123" s="1">
        <v>1</v>
      </c>
      <c r="G2123" t="s">
        <v>32</v>
      </c>
      <c r="I2123">
        <v>1014000</v>
      </c>
      <c r="K2123">
        <v>730934789</v>
      </c>
      <c r="L2123" t="s">
        <v>7519</v>
      </c>
      <c r="M2123" t="s">
        <v>7514</v>
      </c>
      <c r="N2123" t="s">
        <v>7516</v>
      </c>
      <c r="O2123" t="s">
        <v>7520</v>
      </c>
    </row>
    <row r="2124" spans="1:15" x14ac:dyDescent="0.25">
      <c r="A2124" t="s">
        <v>7521</v>
      </c>
      <c r="B2124" s="1">
        <v>22</v>
      </c>
      <c r="C2124" s="1" t="s">
        <v>10697</v>
      </c>
      <c r="D2124" s="1" t="s">
        <v>10691</v>
      </c>
      <c r="E2124" s="1">
        <v>2</v>
      </c>
      <c r="F2124" s="1">
        <v>0</v>
      </c>
      <c r="G2124" t="s">
        <v>16</v>
      </c>
      <c r="H2124" t="s">
        <v>17</v>
      </c>
      <c r="I2124">
        <v>2205042</v>
      </c>
      <c r="K2124">
        <v>542586</v>
      </c>
      <c r="L2124" t="s">
        <v>7522</v>
      </c>
      <c r="M2124" t="s">
        <v>7521</v>
      </c>
      <c r="N2124" t="s">
        <v>7523</v>
      </c>
      <c r="O2124" t="s">
        <v>7524</v>
      </c>
    </row>
    <row r="2125" spans="1:15" x14ac:dyDescent="0.25">
      <c r="A2125" t="s">
        <v>7525</v>
      </c>
      <c r="B2125" s="1">
        <v>30</v>
      </c>
      <c r="C2125" s="1">
        <v>14</v>
      </c>
      <c r="D2125" s="1" t="s">
        <v>10691</v>
      </c>
      <c r="E2125" s="1">
        <v>3</v>
      </c>
      <c r="F2125" s="1">
        <v>0</v>
      </c>
      <c r="G2125" t="s">
        <v>16</v>
      </c>
      <c r="H2125" t="s">
        <v>50</v>
      </c>
      <c r="I2125">
        <v>3014043</v>
      </c>
      <c r="K2125">
        <v>631258922</v>
      </c>
      <c r="L2125" t="s">
        <v>7526</v>
      </c>
      <c r="M2125" t="s">
        <v>7525</v>
      </c>
      <c r="N2125" t="s">
        <v>7527</v>
      </c>
      <c r="O2125" t="s">
        <v>7528</v>
      </c>
    </row>
    <row r="2126" spans="1:15" x14ac:dyDescent="0.25">
      <c r="A2126" t="s">
        <v>7529</v>
      </c>
      <c r="B2126" s="1">
        <v>30</v>
      </c>
      <c r="C2126" s="1">
        <v>17</v>
      </c>
      <c r="D2126" s="1" t="s">
        <v>10698</v>
      </c>
      <c r="E2126" s="1">
        <v>2</v>
      </c>
      <c r="F2126" s="1">
        <v>0</v>
      </c>
      <c r="G2126" t="s">
        <v>16</v>
      </c>
      <c r="H2126" t="s">
        <v>17</v>
      </c>
      <c r="I2126">
        <v>3017072</v>
      </c>
      <c r="K2126">
        <v>546259</v>
      </c>
      <c r="L2126" t="s">
        <v>7530</v>
      </c>
      <c r="M2126" t="s">
        <v>7529</v>
      </c>
      <c r="N2126" t="s">
        <v>7531</v>
      </c>
      <c r="O2126" t="s">
        <v>7532</v>
      </c>
    </row>
    <row r="2127" spans="1:15" x14ac:dyDescent="0.25">
      <c r="A2127" t="s">
        <v>7533</v>
      </c>
      <c r="B2127" s="1">
        <v>14</v>
      </c>
      <c r="C2127" s="1">
        <v>27</v>
      </c>
      <c r="D2127" s="1" t="s">
        <v>10695</v>
      </c>
      <c r="E2127" s="1">
        <v>1</v>
      </c>
      <c r="F2127" s="1">
        <v>0</v>
      </c>
      <c r="G2127" t="s">
        <v>16</v>
      </c>
      <c r="H2127" t="s">
        <v>46</v>
      </c>
      <c r="I2127">
        <v>1427011</v>
      </c>
      <c r="K2127">
        <v>611015483</v>
      </c>
      <c r="L2127" t="s">
        <v>7536</v>
      </c>
      <c r="M2127" t="s">
        <v>7533</v>
      </c>
      <c r="N2127" t="str">
        <f>"09-200"</f>
        <v>09-200</v>
      </c>
      <c r="O2127" t="s">
        <v>7537</v>
      </c>
    </row>
    <row r="2128" spans="1:15" x14ac:dyDescent="0.25">
      <c r="A2128" t="s">
        <v>7533</v>
      </c>
      <c r="B2128" s="1">
        <v>14</v>
      </c>
      <c r="C2128" s="1">
        <v>27</v>
      </c>
      <c r="D2128" s="1" t="s">
        <v>10697</v>
      </c>
      <c r="E2128" s="1">
        <v>2</v>
      </c>
      <c r="F2128" s="1">
        <v>0</v>
      </c>
      <c r="G2128" t="s">
        <v>16</v>
      </c>
      <c r="H2128" t="s">
        <v>17</v>
      </c>
      <c r="I2128">
        <v>1427052</v>
      </c>
      <c r="K2128">
        <v>611015945</v>
      </c>
      <c r="L2128" t="s">
        <v>7534</v>
      </c>
      <c r="M2128" t="s">
        <v>7533</v>
      </c>
      <c r="N2128" t="str">
        <f>"09-200"</f>
        <v>09-200</v>
      </c>
      <c r="O2128" t="s">
        <v>7535</v>
      </c>
    </row>
    <row r="2129" spans="1:15" x14ac:dyDescent="0.25">
      <c r="A2129" t="s">
        <v>7538</v>
      </c>
      <c r="B2129" s="1">
        <v>14</v>
      </c>
      <c r="C2129" s="1">
        <v>27</v>
      </c>
      <c r="D2129" s="1" t="s">
        <v>10694</v>
      </c>
      <c r="E2129" s="1">
        <v>0</v>
      </c>
      <c r="F2129" s="1">
        <v>1</v>
      </c>
      <c r="G2129" t="s">
        <v>32</v>
      </c>
      <c r="I2129">
        <v>1427000</v>
      </c>
      <c r="K2129">
        <v>611016169</v>
      </c>
      <c r="M2129" t="s">
        <v>7533</v>
      </c>
      <c r="N2129" t="str">
        <f>"09-200"</f>
        <v>09-200</v>
      </c>
      <c r="O2129" t="s">
        <v>7539</v>
      </c>
    </row>
    <row r="2130" spans="1:15" x14ac:dyDescent="0.25">
      <c r="A2130" t="s">
        <v>7540</v>
      </c>
      <c r="B2130" s="1">
        <v>24</v>
      </c>
      <c r="C2130" s="1" t="s">
        <v>10695</v>
      </c>
      <c r="D2130" s="1" t="s">
        <v>10698</v>
      </c>
      <c r="E2130" s="1">
        <v>3</v>
      </c>
      <c r="F2130" s="1">
        <v>0</v>
      </c>
      <c r="G2130" t="s">
        <v>16</v>
      </c>
      <c r="H2130" t="s">
        <v>50</v>
      </c>
      <c r="I2130">
        <v>2401073</v>
      </c>
      <c r="K2130">
        <v>276258227</v>
      </c>
      <c r="L2130" t="s">
        <v>7541</v>
      </c>
      <c r="M2130" t="s">
        <v>7540</v>
      </c>
      <c r="N2130" t="s">
        <v>7542</v>
      </c>
      <c r="O2130" t="s">
        <v>7543</v>
      </c>
    </row>
    <row r="2131" spans="1:15" x14ac:dyDescent="0.25">
      <c r="A2131" t="s">
        <v>7544</v>
      </c>
      <c r="B2131" s="1" t="s">
        <v>10692</v>
      </c>
      <c r="C2131" s="1">
        <v>20</v>
      </c>
      <c r="D2131" s="1" t="s">
        <v>10699</v>
      </c>
      <c r="E2131" s="1">
        <v>2</v>
      </c>
      <c r="F2131" s="1">
        <v>0</v>
      </c>
      <c r="G2131" t="s">
        <v>16</v>
      </c>
      <c r="H2131" t="s">
        <v>17</v>
      </c>
      <c r="I2131">
        <v>620092</v>
      </c>
      <c r="K2131">
        <v>950368575</v>
      </c>
      <c r="L2131" t="s">
        <v>7545</v>
      </c>
      <c r="M2131" t="s">
        <v>7544</v>
      </c>
      <c r="N2131" t="s">
        <v>7546</v>
      </c>
      <c r="O2131" t="s">
        <v>7547</v>
      </c>
    </row>
    <row r="2132" spans="1:15" x14ac:dyDescent="0.25">
      <c r="A2132" t="s">
        <v>7548</v>
      </c>
      <c r="B2132" s="1">
        <v>26</v>
      </c>
      <c r="C2132" s="1" t="s">
        <v>10696</v>
      </c>
      <c r="D2132" s="1" t="s">
        <v>10697</v>
      </c>
      <c r="E2132" s="1">
        <v>3</v>
      </c>
      <c r="F2132" s="1">
        <v>0</v>
      </c>
      <c r="G2132" t="s">
        <v>16</v>
      </c>
      <c r="H2132" t="s">
        <v>50</v>
      </c>
      <c r="I2132">
        <v>2603053</v>
      </c>
      <c r="K2132">
        <v>291009863</v>
      </c>
      <c r="L2132" t="s">
        <v>7549</v>
      </c>
      <c r="M2132" t="s">
        <v>7548</v>
      </c>
      <c r="N2132" t="s">
        <v>7550</v>
      </c>
      <c r="O2132" t="s">
        <v>207</v>
      </c>
    </row>
    <row r="2133" spans="1:15" x14ac:dyDescent="0.25">
      <c r="A2133" t="s">
        <v>7551</v>
      </c>
      <c r="B2133" s="1">
        <v>12</v>
      </c>
      <c r="C2133" s="1" t="s">
        <v>10692</v>
      </c>
      <c r="D2133" s="1">
        <v>10</v>
      </c>
      <c r="E2133" s="1">
        <v>3</v>
      </c>
      <c r="F2133" s="1">
        <v>0</v>
      </c>
      <c r="G2133" t="s">
        <v>16</v>
      </c>
      <c r="H2133" t="s">
        <v>50</v>
      </c>
      <c r="I2133">
        <v>1206103</v>
      </c>
      <c r="K2133">
        <v>351555602</v>
      </c>
      <c r="L2133" t="s">
        <v>7552</v>
      </c>
      <c r="M2133" t="s">
        <v>7551</v>
      </c>
      <c r="N2133" t="s">
        <v>7553</v>
      </c>
      <c r="O2133" t="s">
        <v>7554</v>
      </c>
    </row>
    <row r="2134" spans="1:15" x14ac:dyDescent="0.25">
      <c r="A2134" t="s">
        <v>7555</v>
      </c>
      <c r="B2134" s="1">
        <v>16</v>
      </c>
      <c r="C2134" s="1" t="s">
        <v>10695</v>
      </c>
      <c r="D2134" s="1" t="s">
        <v>10690</v>
      </c>
      <c r="E2134" s="1">
        <v>2</v>
      </c>
      <c r="F2134" s="1">
        <v>0</v>
      </c>
      <c r="G2134" t="s">
        <v>16</v>
      </c>
      <c r="H2134" t="s">
        <v>17</v>
      </c>
      <c r="I2134">
        <v>1601022</v>
      </c>
      <c r="K2134">
        <v>531412728</v>
      </c>
      <c r="L2134" t="s">
        <v>7556</v>
      </c>
      <c r="M2134" t="s">
        <v>7557</v>
      </c>
      <c r="N2134" t="s">
        <v>7558</v>
      </c>
      <c r="O2134" t="s">
        <v>7559</v>
      </c>
    </row>
    <row r="2135" spans="1:15" x14ac:dyDescent="0.25">
      <c r="A2135" t="s">
        <v>7560</v>
      </c>
      <c r="B2135" s="1">
        <v>22</v>
      </c>
      <c r="C2135" s="1">
        <v>13</v>
      </c>
      <c r="D2135" s="1" t="s">
        <v>10699</v>
      </c>
      <c r="E2135" s="1">
        <v>3</v>
      </c>
      <c r="F2135" s="1">
        <v>0</v>
      </c>
      <c r="G2135" t="s">
        <v>16</v>
      </c>
      <c r="H2135" t="s">
        <v>50</v>
      </c>
      <c r="I2135">
        <v>2213093</v>
      </c>
      <c r="K2135">
        <v>191675741</v>
      </c>
      <c r="M2135" t="s">
        <v>7560</v>
      </c>
      <c r="N2135" t="s">
        <v>7561</v>
      </c>
      <c r="O2135" t="s">
        <v>7562</v>
      </c>
    </row>
    <row r="2136" spans="1:15" x14ac:dyDescent="0.25">
      <c r="A2136" t="s">
        <v>7563</v>
      </c>
      <c r="B2136" s="1">
        <v>14</v>
      </c>
      <c r="C2136" s="1">
        <v>25</v>
      </c>
      <c r="D2136" s="1">
        <v>10</v>
      </c>
      <c r="E2136" s="1">
        <v>3</v>
      </c>
      <c r="F2136" s="1">
        <v>0</v>
      </c>
      <c r="G2136" t="s">
        <v>16</v>
      </c>
      <c r="H2136" t="s">
        <v>50</v>
      </c>
      <c r="I2136">
        <v>1425103</v>
      </c>
      <c r="K2136">
        <v>670223385</v>
      </c>
      <c r="L2136" t="s">
        <v>7564</v>
      </c>
      <c r="M2136" t="s">
        <v>7563</v>
      </c>
      <c r="N2136" t="s">
        <v>7565</v>
      </c>
      <c r="O2136" t="s">
        <v>7566</v>
      </c>
    </row>
    <row r="2137" spans="1:15" x14ac:dyDescent="0.25">
      <c r="A2137" t="s">
        <v>7567</v>
      </c>
      <c r="B2137" s="1">
        <v>26</v>
      </c>
      <c r="C2137" s="1">
        <v>10</v>
      </c>
      <c r="D2137" s="1" t="s">
        <v>10694</v>
      </c>
      <c r="E2137" s="1">
        <v>0</v>
      </c>
      <c r="F2137" s="1">
        <v>1</v>
      </c>
      <c r="G2137" t="s">
        <v>32</v>
      </c>
      <c r="I2137">
        <v>2610000</v>
      </c>
      <c r="K2137">
        <v>291009410</v>
      </c>
      <c r="L2137" t="s">
        <v>7568</v>
      </c>
      <c r="M2137" t="s">
        <v>7569</v>
      </c>
      <c r="N2137" t="s">
        <v>7570</v>
      </c>
      <c r="O2137" t="s">
        <v>7571</v>
      </c>
    </row>
    <row r="2138" spans="1:15" x14ac:dyDescent="0.25">
      <c r="A2138" t="s">
        <v>7572</v>
      </c>
      <c r="B2138" s="1">
        <v>26</v>
      </c>
      <c r="C2138" s="1">
        <v>10</v>
      </c>
      <c r="D2138" s="1" t="s">
        <v>10695</v>
      </c>
      <c r="E2138" s="1">
        <v>1</v>
      </c>
      <c r="F2138" s="1">
        <v>0</v>
      </c>
      <c r="G2138" t="s">
        <v>16</v>
      </c>
      <c r="H2138" t="s">
        <v>46</v>
      </c>
      <c r="I2138">
        <v>2610011</v>
      </c>
      <c r="K2138">
        <v>516175</v>
      </c>
      <c r="L2138" t="s">
        <v>7573</v>
      </c>
      <c r="M2138" t="s">
        <v>7572</v>
      </c>
      <c r="N2138" t="s">
        <v>7570</v>
      </c>
      <c r="O2138" t="s">
        <v>7574</v>
      </c>
    </row>
    <row r="2139" spans="1:15" x14ac:dyDescent="0.25">
      <c r="A2139" t="s">
        <v>7575</v>
      </c>
      <c r="B2139" s="1">
        <v>26</v>
      </c>
      <c r="C2139" s="1">
        <v>10</v>
      </c>
      <c r="D2139" s="1" t="s">
        <v>10691</v>
      </c>
      <c r="E2139" s="1">
        <v>2</v>
      </c>
      <c r="F2139" s="1">
        <v>0</v>
      </c>
      <c r="G2139" t="s">
        <v>16</v>
      </c>
      <c r="H2139" t="s">
        <v>17</v>
      </c>
      <c r="I2139">
        <v>2610042</v>
      </c>
      <c r="K2139">
        <v>291010168</v>
      </c>
      <c r="L2139" t="s">
        <v>7576</v>
      </c>
      <c r="M2139" t="s">
        <v>7577</v>
      </c>
      <c r="N2139" t="s">
        <v>7578</v>
      </c>
      <c r="O2139" t="s">
        <v>7579</v>
      </c>
    </row>
    <row r="2140" spans="1:15" x14ac:dyDescent="0.25">
      <c r="A2140" t="s">
        <v>7580</v>
      </c>
      <c r="B2140" s="1">
        <v>12</v>
      </c>
      <c r="C2140" s="1" t="s">
        <v>10692</v>
      </c>
      <c r="D2140" s="1">
        <v>11</v>
      </c>
      <c r="E2140" s="1">
        <v>3</v>
      </c>
      <c r="F2140" s="1">
        <v>0</v>
      </c>
      <c r="G2140" t="s">
        <v>16</v>
      </c>
      <c r="H2140" t="s">
        <v>50</v>
      </c>
      <c r="I2140">
        <v>1206113</v>
      </c>
      <c r="K2140">
        <v>351555588</v>
      </c>
      <c r="L2140" t="s">
        <v>7581</v>
      </c>
      <c r="M2140" t="s">
        <v>7580</v>
      </c>
      <c r="N2140" t="s">
        <v>7582</v>
      </c>
      <c r="O2140" t="s">
        <v>70</v>
      </c>
    </row>
    <row r="2141" spans="1:15" x14ac:dyDescent="0.25">
      <c r="A2141" t="s">
        <v>7583</v>
      </c>
      <c r="B2141" s="1" t="s">
        <v>10693</v>
      </c>
      <c r="C2141" s="1" t="s">
        <v>10693</v>
      </c>
      <c r="D2141" s="1" t="s">
        <v>10696</v>
      </c>
      <c r="E2141" s="1">
        <v>2</v>
      </c>
      <c r="F2141" s="1">
        <v>0</v>
      </c>
      <c r="G2141" t="s">
        <v>16</v>
      </c>
      <c r="H2141" t="s">
        <v>17</v>
      </c>
      <c r="I2141">
        <v>808032</v>
      </c>
      <c r="K2141">
        <v>539437</v>
      </c>
      <c r="L2141" t="s">
        <v>7584</v>
      </c>
      <c r="M2141" t="s">
        <v>7583</v>
      </c>
      <c r="N2141" t="s">
        <v>7585</v>
      </c>
      <c r="O2141" t="s">
        <v>7586</v>
      </c>
    </row>
    <row r="2142" spans="1:15" x14ac:dyDescent="0.25">
      <c r="A2142" t="s">
        <v>7587</v>
      </c>
      <c r="B2142" s="1" t="s">
        <v>10691</v>
      </c>
      <c r="C2142" s="1" t="s">
        <v>10693</v>
      </c>
      <c r="D2142" s="1" t="s">
        <v>10698</v>
      </c>
      <c r="E2142" s="1">
        <v>3</v>
      </c>
      <c r="F2142" s="1">
        <v>0</v>
      </c>
      <c r="G2142" t="s">
        <v>16</v>
      </c>
      <c r="H2142" t="s">
        <v>50</v>
      </c>
      <c r="I2142">
        <v>408073</v>
      </c>
      <c r="K2142">
        <v>910866560</v>
      </c>
      <c r="L2142" t="s">
        <v>7588</v>
      </c>
      <c r="M2142" t="s">
        <v>7587</v>
      </c>
      <c r="N2142" t="s">
        <v>7589</v>
      </c>
      <c r="O2142" t="s">
        <v>3861</v>
      </c>
    </row>
    <row r="2143" spans="1:15" x14ac:dyDescent="0.25">
      <c r="A2143" t="s">
        <v>7590</v>
      </c>
      <c r="B2143" s="1" t="s">
        <v>10692</v>
      </c>
      <c r="C2143" s="1">
        <v>20</v>
      </c>
      <c r="D2143" s="1">
        <v>10</v>
      </c>
      <c r="E2143" s="1">
        <v>2</v>
      </c>
      <c r="F2143" s="1">
        <v>0</v>
      </c>
      <c r="G2143" t="s">
        <v>16</v>
      </c>
      <c r="H2143" t="s">
        <v>17</v>
      </c>
      <c r="I2143">
        <v>620102</v>
      </c>
      <c r="K2143">
        <v>950368569</v>
      </c>
      <c r="L2143" t="s">
        <v>7591</v>
      </c>
      <c r="M2143" t="s">
        <v>7590</v>
      </c>
      <c r="N2143" t="s">
        <v>7592</v>
      </c>
      <c r="O2143" t="s">
        <v>70</v>
      </c>
    </row>
    <row r="2144" spans="1:15" x14ac:dyDescent="0.25">
      <c r="A2144" t="s">
        <v>7593</v>
      </c>
      <c r="B2144" s="1">
        <v>10</v>
      </c>
      <c r="C2144" s="1">
        <v>63</v>
      </c>
      <c r="D2144" s="1" t="s">
        <v>10694</v>
      </c>
      <c r="E2144" s="1">
        <v>0</v>
      </c>
      <c r="F2144" s="1">
        <v>2</v>
      </c>
      <c r="G2144" t="s">
        <v>264</v>
      </c>
      <c r="I2144">
        <v>1063000</v>
      </c>
      <c r="K2144">
        <v>750147797</v>
      </c>
      <c r="L2144" t="s">
        <v>7594</v>
      </c>
      <c r="M2144" t="s">
        <v>7595</v>
      </c>
      <c r="N2144" t="s">
        <v>7596</v>
      </c>
      <c r="O2144" t="s">
        <v>333</v>
      </c>
    </row>
    <row r="2145" spans="1:15" x14ac:dyDescent="0.25">
      <c r="A2145" t="s">
        <v>7595</v>
      </c>
      <c r="B2145" s="1">
        <v>10</v>
      </c>
      <c r="C2145" s="1">
        <v>15</v>
      </c>
      <c r="D2145" s="1" t="s">
        <v>10693</v>
      </c>
      <c r="E2145" s="1">
        <v>2</v>
      </c>
      <c r="F2145" s="1">
        <v>0</v>
      </c>
      <c r="G2145" t="s">
        <v>16</v>
      </c>
      <c r="H2145" t="s">
        <v>17</v>
      </c>
      <c r="I2145">
        <v>1015082</v>
      </c>
      <c r="K2145">
        <v>750148495</v>
      </c>
      <c r="L2145" t="s">
        <v>7597</v>
      </c>
      <c r="M2145" t="s">
        <v>7595</v>
      </c>
      <c r="N2145" t="s">
        <v>7596</v>
      </c>
      <c r="O2145" t="s">
        <v>7598</v>
      </c>
    </row>
    <row r="2146" spans="1:15" x14ac:dyDescent="0.25">
      <c r="A2146" t="s">
        <v>7599</v>
      </c>
      <c r="B2146" s="1">
        <v>10</v>
      </c>
      <c r="C2146" s="1">
        <v>15</v>
      </c>
      <c r="D2146" s="1" t="s">
        <v>10694</v>
      </c>
      <c r="E2146" s="1">
        <v>0</v>
      </c>
      <c r="F2146" s="1">
        <v>1</v>
      </c>
      <c r="G2146" t="s">
        <v>32</v>
      </c>
      <c r="I2146">
        <v>1015000</v>
      </c>
      <c r="K2146">
        <v>750147780</v>
      </c>
      <c r="L2146" t="s">
        <v>7600</v>
      </c>
      <c r="M2146" t="s">
        <v>7595</v>
      </c>
      <c r="N2146" t="s">
        <v>7596</v>
      </c>
      <c r="O2146" t="s">
        <v>7601</v>
      </c>
    </row>
    <row r="2147" spans="1:15" x14ac:dyDescent="0.25">
      <c r="A2147" t="s">
        <v>7602</v>
      </c>
      <c r="B2147" s="1">
        <v>24</v>
      </c>
      <c r="C2147" s="1" t="s">
        <v>10696</v>
      </c>
      <c r="D2147" s="1">
        <v>10</v>
      </c>
      <c r="E2147" s="1">
        <v>3</v>
      </c>
      <c r="F2147" s="1">
        <v>0</v>
      </c>
      <c r="G2147" t="s">
        <v>16</v>
      </c>
      <c r="H2147" t="s">
        <v>50</v>
      </c>
      <c r="I2147">
        <v>2403103</v>
      </c>
      <c r="K2147">
        <v>72182522</v>
      </c>
      <c r="M2147" t="s">
        <v>7602</v>
      </c>
      <c r="N2147" t="s">
        <v>7603</v>
      </c>
      <c r="O2147" t="s">
        <v>70</v>
      </c>
    </row>
    <row r="2148" spans="1:15" x14ac:dyDescent="0.25">
      <c r="A2148" t="s">
        <v>7604</v>
      </c>
      <c r="B2148" s="1">
        <v>30</v>
      </c>
      <c r="C2148" s="1">
        <v>28</v>
      </c>
      <c r="D2148" s="1" t="s">
        <v>10697</v>
      </c>
      <c r="E2148" s="1">
        <v>3</v>
      </c>
      <c r="F2148" s="1">
        <v>0</v>
      </c>
      <c r="G2148" t="s">
        <v>16</v>
      </c>
      <c r="H2148" t="s">
        <v>50</v>
      </c>
      <c r="I2148">
        <v>3028053</v>
      </c>
      <c r="K2148">
        <v>572140583</v>
      </c>
      <c r="L2148" t="s">
        <v>7605</v>
      </c>
      <c r="M2148" t="s">
        <v>7604</v>
      </c>
      <c r="N2148" t="s">
        <v>7606</v>
      </c>
      <c r="O2148" t="s">
        <v>7607</v>
      </c>
    </row>
    <row r="2149" spans="1:15" x14ac:dyDescent="0.25">
      <c r="A2149" t="s">
        <v>7608</v>
      </c>
      <c r="B2149" s="1">
        <v>18</v>
      </c>
      <c r="C2149" s="1" t="s">
        <v>10697</v>
      </c>
      <c r="D2149" s="1" t="s">
        <v>10699</v>
      </c>
      <c r="E2149" s="1">
        <v>2</v>
      </c>
      <c r="F2149" s="1">
        <v>0</v>
      </c>
      <c r="G2149" t="s">
        <v>16</v>
      </c>
      <c r="H2149" t="s">
        <v>17</v>
      </c>
      <c r="I2149">
        <v>1805092</v>
      </c>
      <c r="K2149">
        <v>370440382</v>
      </c>
      <c r="L2149" t="s">
        <v>7609</v>
      </c>
      <c r="M2149" t="s">
        <v>7608</v>
      </c>
      <c r="N2149" t="s">
        <v>7610</v>
      </c>
      <c r="O2149" t="s">
        <v>7611</v>
      </c>
    </row>
    <row r="2150" spans="1:15" x14ac:dyDescent="0.25">
      <c r="A2150" t="s">
        <v>7612</v>
      </c>
      <c r="B2150" s="1">
        <v>10</v>
      </c>
      <c r="C2150" s="1">
        <v>17</v>
      </c>
      <c r="D2150" s="1" t="s">
        <v>10693</v>
      </c>
      <c r="E2150" s="1">
        <v>2</v>
      </c>
      <c r="F2150" s="1">
        <v>0</v>
      </c>
      <c r="G2150" t="s">
        <v>16</v>
      </c>
      <c r="H2150" t="s">
        <v>17</v>
      </c>
      <c r="I2150">
        <v>1017082</v>
      </c>
      <c r="K2150">
        <v>730934737</v>
      </c>
      <c r="L2150" t="s">
        <v>7613</v>
      </c>
      <c r="M2150" t="s">
        <v>7612</v>
      </c>
      <c r="N2150" t="s">
        <v>7614</v>
      </c>
      <c r="O2150" t="s">
        <v>7615</v>
      </c>
    </row>
    <row r="2151" spans="1:15" x14ac:dyDescent="0.25">
      <c r="A2151" t="s">
        <v>7616</v>
      </c>
      <c r="B2151" s="1">
        <v>16</v>
      </c>
      <c r="C2151" s="1" t="s">
        <v>10698</v>
      </c>
      <c r="D2151" s="1" t="s">
        <v>10699</v>
      </c>
      <c r="E2151" s="1">
        <v>2</v>
      </c>
      <c r="F2151" s="1">
        <v>0</v>
      </c>
      <c r="G2151" t="s">
        <v>16</v>
      </c>
      <c r="H2151" t="s">
        <v>17</v>
      </c>
      <c r="I2151">
        <v>1607092</v>
      </c>
      <c r="K2151">
        <v>531412941</v>
      </c>
      <c r="L2151" t="s">
        <v>7617</v>
      </c>
      <c r="M2151" t="s">
        <v>7616</v>
      </c>
      <c r="N2151" t="s">
        <v>7618</v>
      </c>
      <c r="O2151" t="s">
        <v>7619</v>
      </c>
    </row>
    <row r="2152" spans="1:15" x14ac:dyDescent="0.25">
      <c r="A2152" t="s">
        <v>7620</v>
      </c>
      <c r="B2152" s="1">
        <v>22</v>
      </c>
      <c r="C2152" s="1">
        <v>13</v>
      </c>
      <c r="D2152" s="1" t="s">
        <v>10690</v>
      </c>
      <c r="E2152" s="1">
        <v>1</v>
      </c>
      <c r="F2152" s="1">
        <v>0</v>
      </c>
      <c r="G2152" t="s">
        <v>16</v>
      </c>
      <c r="H2152" t="s">
        <v>46</v>
      </c>
      <c r="I2152">
        <v>2213021</v>
      </c>
      <c r="K2152">
        <v>191675623</v>
      </c>
      <c r="L2152" t="s">
        <v>7621</v>
      </c>
      <c r="M2152" t="s">
        <v>7620</v>
      </c>
      <c r="N2152" t="s">
        <v>7622</v>
      </c>
      <c r="O2152" t="s">
        <v>7623</v>
      </c>
    </row>
    <row r="2153" spans="1:15" x14ac:dyDescent="0.25">
      <c r="A2153" t="s">
        <v>7620</v>
      </c>
      <c r="B2153" s="1">
        <v>22</v>
      </c>
      <c r="C2153" s="1">
        <v>13</v>
      </c>
      <c r="D2153" s="1">
        <v>10</v>
      </c>
      <c r="E2153" s="1">
        <v>2</v>
      </c>
      <c r="F2153" s="1">
        <v>0</v>
      </c>
      <c r="G2153" t="s">
        <v>16</v>
      </c>
      <c r="H2153" t="s">
        <v>17</v>
      </c>
      <c r="I2153">
        <v>2213102</v>
      </c>
      <c r="K2153">
        <v>191675630</v>
      </c>
      <c r="L2153" t="s">
        <v>7624</v>
      </c>
      <c r="M2153" t="s">
        <v>7620</v>
      </c>
      <c r="N2153" t="s">
        <v>7622</v>
      </c>
      <c r="O2153" t="s">
        <v>1191</v>
      </c>
    </row>
    <row r="2154" spans="1:15" x14ac:dyDescent="0.25">
      <c r="A2154" t="s">
        <v>7625</v>
      </c>
      <c r="B2154" s="1">
        <v>14</v>
      </c>
      <c r="C2154" s="1">
        <v>26</v>
      </c>
      <c r="D2154" s="1" t="s">
        <v>10699</v>
      </c>
      <c r="E2154" s="1">
        <v>2</v>
      </c>
      <c r="F2154" s="1">
        <v>0</v>
      </c>
      <c r="G2154" t="s">
        <v>16</v>
      </c>
      <c r="H2154" t="s">
        <v>17</v>
      </c>
      <c r="I2154">
        <v>1426092</v>
      </c>
      <c r="K2154">
        <v>711582575</v>
      </c>
      <c r="L2154" t="s">
        <v>7626</v>
      </c>
      <c r="M2154" t="s">
        <v>7625</v>
      </c>
      <c r="N2154" t="str">
        <f>"08-114"</f>
        <v>08-114</v>
      </c>
      <c r="O2154" t="s">
        <v>7627</v>
      </c>
    </row>
    <row r="2155" spans="1:15" x14ac:dyDescent="0.25">
      <c r="A2155" t="s">
        <v>7628</v>
      </c>
      <c r="B2155" s="1" t="s">
        <v>10691</v>
      </c>
      <c r="C2155" s="1">
        <v>12</v>
      </c>
      <c r="D2155" s="1" t="s">
        <v>10697</v>
      </c>
      <c r="E2155" s="1">
        <v>2</v>
      </c>
      <c r="F2155" s="1">
        <v>0</v>
      </c>
      <c r="G2155" t="s">
        <v>16</v>
      </c>
      <c r="H2155" t="s">
        <v>17</v>
      </c>
      <c r="I2155">
        <v>412052</v>
      </c>
      <c r="K2155">
        <v>910866755</v>
      </c>
      <c r="L2155" t="s">
        <v>7629</v>
      </c>
      <c r="M2155" t="s">
        <v>7628</v>
      </c>
      <c r="N2155" t="s">
        <v>7630</v>
      </c>
      <c r="O2155" t="s">
        <v>7631</v>
      </c>
    </row>
    <row r="2156" spans="1:15" x14ac:dyDescent="0.25">
      <c r="A2156" t="s">
        <v>7632</v>
      </c>
      <c r="B2156" s="1">
        <v>12</v>
      </c>
      <c r="C2156" s="1">
        <v>16</v>
      </c>
      <c r="D2156" s="1" t="s">
        <v>10693</v>
      </c>
      <c r="E2156" s="1">
        <v>2</v>
      </c>
      <c r="F2156" s="1">
        <v>0</v>
      </c>
      <c r="G2156" t="s">
        <v>16</v>
      </c>
      <c r="H2156" t="s">
        <v>17</v>
      </c>
      <c r="I2156">
        <v>1216082</v>
      </c>
      <c r="K2156">
        <v>851660861</v>
      </c>
      <c r="L2156" t="s">
        <v>7633</v>
      </c>
      <c r="M2156" t="s">
        <v>7632</v>
      </c>
      <c r="N2156" t="s">
        <v>7634</v>
      </c>
      <c r="O2156" t="s">
        <v>7635</v>
      </c>
    </row>
    <row r="2157" spans="1:15" x14ac:dyDescent="0.25">
      <c r="A2157" t="s">
        <v>7636</v>
      </c>
      <c r="B2157" s="1">
        <v>30</v>
      </c>
      <c r="C2157" s="1">
        <v>10</v>
      </c>
      <c r="D2157" s="1" t="s">
        <v>10699</v>
      </c>
      <c r="E2157" s="1">
        <v>2</v>
      </c>
      <c r="F2157" s="1">
        <v>0</v>
      </c>
      <c r="G2157" t="s">
        <v>16</v>
      </c>
      <c r="H2157" t="s">
        <v>17</v>
      </c>
      <c r="I2157">
        <v>3010092</v>
      </c>
      <c r="K2157">
        <v>551119</v>
      </c>
      <c r="L2157" t="s">
        <v>7637</v>
      </c>
      <c r="M2157" t="s">
        <v>7636</v>
      </c>
      <c r="N2157" t="s">
        <v>7638</v>
      </c>
      <c r="O2157" t="s">
        <v>7639</v>
      </c>
    </row>
    <row r="2158" spans="1:15" x14ac:dyDescent="0.25">
      <c r="A2158" t="s">
        <v>7640</v>
      </c>
      <c r="B2158" s="1" t="s">
        <v>10693</v>
      </c>
      <c r="C2158" s="1" t="s">
        <v>10696</v>
      </c>
      <c r="D2158" s="1" t="s">
        <v>10697</v>
      </c>
      <c r="E2158" s="1">
        <v>3</v>
      </c>
      <c r="F2158" s="1">
        <v>0</v>
      </c>
      <c r="G2158" t="s">
        <v>16</v>
      </c>
      <c r="H2158" t="s">
        <v>50</v>
      </c>
      <c r="I2158">
        <v>803053</v>
      </c>
      <c r="K2158">
        <v>210966929</v>
      </c>
      <c r="L2158" t="s">
        <v>7641</v>
      </c>
      <c r="M2158" t="s">
        <v>7640</v>
      </c>
      <c r="N2158" t="s">
        <v>7642</v>
      </c>
      <c r="O2158" t="s">
        <v>333</v>
      </c>
    </row>
    <row r="2159" spans="1:15" x14ac:dyDescent="0.25">
      <c r="A2159" t="s">
        <v>7643</v>
      </c>
      <c r="B2159" s="1">
        <v>12</v>
      </c>
      <c r="C2159" s="1" t="s">
        <v>10693</v>
      </c>
      <c r="D2159" s="1" t="s">
        <v>10698</v>
      </c>
      <c r="E2159" s="1">
        <v>2</v>
      </c>
      <c r="F2159" s="1">
        <v>0</v>
      </c>
      <c r="G2159" t="s">
        <v>16</v>
      </c>
      <c r="H2159" t="s">
        <v>17</v>
      </c>
      <c r="I2159">
        <v>1208072</v>
      </c>
      <c r="K2159">
        <v>291010671</v>
      </c>
      <c r="L2159" t="s">
        <v>7644</v>
      </c>
      <c r="M2159" t="s">
        <v>7643</v>
      </c>
      <c r="N2159" t="s">
        <v>7645</v>
      </c>
      <c r="O2159" t="s">
        <v>7646</v>
      </c>
    </row>
    <row r="2160" spans="1:15" x14ac:dyDescent="0.25">
      <c r="A2160" t="s">
        <v>7647</v>
      </c>
      <c r="B2160" s="1" t="s">
        <v>10693</v>
      </c>
      <c r="C2160" s="1">
        <v>12</v>
      </c>
      <c r="D2160" s="1" t="s">
        <v>10695</v>
      </c>
      <c r="E2160" s="1">
        <v>3</v>
      </c>
      <c r="F2160" s="1">
        <v>0</v>
      </c>
      <c r="G2160" t="s">
        <v>16</v>
      </c>
      <c r="H2160" t="s">
        <v>50</v>
      </c>
      <c r="I2160">
        <v>812013</v>
      </c>
      <c r="K2160">
        <v>970770400</v>
      </c>
      <c r="L2160" t="s">
        <v>7648</v>
      </c>
      <c r="M2160" t="s">
        <v>7647</v>
      </c>
      <c r="N2160" t="s">
        <v>7649</v>
      </c>
      <c r="O2160" t="s">
        <v>7650</v>
      </c>
    </row>
    <row r="2161" spans="1:15" x14ac:dyDescent="0.25">
      <c r="A2161" t="s">
        <v>7651</v>
      </c>
      <c r="B2161" s="1" t="s">
        <v>10692</v>
      </c>
      <c r="C2161" s="1" t="s">
        <v>10695</v>
      </c>
      <c r="D2161" s="1">
        <v>14</v>
      </c>
      <c r="E2161" s="1">
        <v>2</v>
      </c>
      <c r="F2161" s="1">
        <v>0</v>
      </c>
      <c r="G2161" t="s">
        <v>16</v>
      </c>
      <c r="H2161" t="s">
        <v>17</v>
      </c>
      <c r="I2161">
        <v>601142</v>
      </c>
      <c r="K2161">
        <v>30237701</v>
      </c>
      <c r="L2161" t="s">
        <v>7652</v>
      </c>
      <c r="M2161" t="s">
        <v>7651</v>
      </c>
      <c r="N2161" t="s">
        <v>7653</v>
      </c>
      <c r="O2161" t="s">
        <v>134</v>
      </c>
    </row>
    <row r="2162" spans="1:15" x14ac:dyDescent="0.25">
      <c r="A2162" t="s">
        <v>7654</v>
      </c>
      <c r="B2162" s="1">
        <v>32</v>
      </c>
      <c r="C2162" s="1">
        <v>13</v>
      </c>
      <c r="D2162" s="1" t="s">
        <v>10694</v>
      </c>
      <c r="E2162" s="1">
        <v>0</v>
      </c>
      <c r="F2162" s="1">
        <v>1</v>
      </c>
      <c r="G2162" t="s">
        <v>32</v>
      </c>
      <c r="I2162">
        <v>3213000</v>
      </c>
      <c r="K2162">
        <v>770979720</v>
      </c>
      <c r="L2162" t="s">
        <v>7655</v>
      </c>
      <c r="M2162" t="s">
        <v>7656</v>
      </c>
      <c r="N2162" t="s">
        <v>7657</v>
      </c>
      <c r="O2162" t="s">
        <v>7658</v>
      </c>
    </row>
    <row r="2163" spans="1:15" x14ac:dyDescent="0.25">
      <c r="A2163" t="s">
        <v>7659</v>
      </c>
      <c r="B2163" s="1">
        <v>24</v>
      </c>
      <c r="C2163" s="1" t="s">
        <v>10695</v>
      </c>
      <c r="D2163" s="1" t="s">
        <v>10693</v>
      </c>
      <c r="E2163" s="1">
        <v>1</v>
      </c>
      <c r="F2163" s="1">
        <v>0</v>
      </c>
      <c r="G2163" t="s">
        <v>16</v>
      </c>
      <c r="H2163" t="s">
        <v>46</v>
      </c>
      <c r="I2163">
        <v>2401081</v>
      </c>
      <c r="K2163">
        <v>1089284</v>
      </c>
      <c r="M2163" t="s">
        <v>7659</v>
      </c>
      <c r="N2163" t="s">
        <v>7660</v>
      </c>
      <c r="O2163" t="s">
        <v>333</v>
      </c>
    </row>
    <row r="2164" spans="1:15" x14ac:dyDescent="0.25">
      <c r="A2164" t="s">
        <v>7656</v>
      </c>
      <c r="B2164" s="1">
        <v>32</v>
      </c>
      <c r="C2164" s="1">
        <v>13</v>
      </c>
      <c r="D2164" s="1" t="s">
        <v>10690</v>
      </c>
      <c r="E2164" s="1">
        <v>1</v>
      </c>
      <c r="F2164" s="1">
        <v>0</v>
      </c>
      <c r="G2164" t="s">
        <v>16</v>
      </c>
      <c r="H2164" t="s">
        <v>46</v>
      </c>
      <c r="I2164">
        <v>3213021</v>
      </c>
      <c r="K2164">
        <v>770979884</v>
      </c>
      <c r="L2164" t="s">
        <v>7661</v>
      </c>
      <c r="M2164" t="s">
        <v>7656</v>
      </c>
      <c r="N2164" t="s">
        <v>7657</v>
      </c>
      <c r="O2164" t="s">
        <v>7662</v>
      </c>
    </row>
    <row r="2165" spans="1:15" x14ac:dyDescent="0.25">
      <c r="A2165" t="s">
        <v>7656</v>
      </c>
      <c r="B2165" s="1">
        <v>32</v>
      </c>
      <c r="C2165" s="1">
        <v>13</v>
      </c>
      <c r="D2165" s="1" t="s">
        <v>10692</v>
      </c>
      <c r="E2165" s="1">
        <v>2</v>
      </c>
      <c r="F2165" s="1">
        <v>0</v>
      </c>
      <c r="G2165" t="s">
        <v>16</v>
      </c>
      <c r="H2165" t="s">
        <v>17</v>
      </c>
      <c r="I2165">
        <v>3213062</v>
      </c>
      <c r="K2165">
        <v>770979909</v>
      </c>
      <c r="L2165" t="s">
        <v>7663</v>
      </c>
      <c r="M2165" t="s">
        <v>7656</v>
      </c>
      <c r="N2165" t="s">
        <v>7657</v>
      </c>
      <c r="O2165" t="s">
        <v>7664</v>
      </c>
    </row>
    <row r="2166" spans="1:15" x14ac:dyDescent="0.25">
      <c r="A2166" t="s">
        <v>7656</v>
      </c>
      <c r="B2166" s="1">
        <v>10</v>
      </c>
      <c r="C2166" s="1" t="s">
        <v>10698</v>
      </c>
      <c r="D2166" s="1" t="s">
        <v>10698</v>
      </c>
      <c r="E2166" s="1">
        <v>2</v>
      </c>
      <c r="F2166" s="1">
        <v>0</v>
      </c>
      <c r="G2166" t="s">
        <v>16</v>
      </c>
      <c r="H2166" t="s">
        <v>17</v>
      </c>
      <c r="I2166">
        <v>1007072</v>
      </c>
      <c r="K2166">
        <v>590648178</v>
      </c>
      <c r="L2166" t="s">
        <v>7665</v>
      </c>
      <c r="M2166" t="s">
        <v>7656</v>
      </c>
      <c r="N2166" t="s">
        <v>7666</v>
      </c>
      <c r="O2166" t="s">
        <v>7667</v>
      </c>
    </row>
    <row r="2167" spans="1:15" x14ac:dyDescent="0.25">
      <c r="A2167" t="s">
        <v>7668</v>
      </c>
      <c r="B2167" s="1">
        <v>32</v>
      </c>
      <c r="C2167" s="1">
        <v>16</v>
      </c>
      <c r="D2167" s="1" t="s">
        <v>10697</v>
      </c>
      <c r="E2167" s="1">
        <v>2</v>
      </c>
      <c r="F2167" s="1">
        <v>0</v>
      </c>
      <c r="G2167" t="s">
        <v>16</v>
      </c>
      <c r="H2167" t="s">
        <v>17</v>
      </c>
      <c r="I2167">
        <v>3216052</v>
      </c>
      <c r="K2167">
        <v>330920759</v>
      </c>
      <c r="L2167" t="s">
        <v>7669</v>
      </c>
      <c r="M2167" t="s">
        <v>7668</v>
      </c>
      <c r="N2167" t="s">
        <v>7670</v>
      </c>
      <c r="O2167" t="s">
        <v>7671</v>
      </c>
    </row>
    <row r="2168" spans="1:15" x14ac:dyDescent="0.25">
      <c r="A2168" t="s">
        <v>7672</v>
      </c>
      <c r="B2168" s="1">
        <v>12</v>
      </c>
      <c r="C2168" s="1" t="s">
        <v>10692</v>
      </c>
      <c r="D2168" s="1">
        <v>12</v>
      </c>
      <c r="E2168" s="1">
        <v>3</v>
      </c>
      <c r="F2168" s="1">
        <v>0</v>
      </c>
      <c r="G2168" t="s">
        <v>16</v>
      </c>
      <c r="H2168" t="s">
        <v>50</v>
      </c>
      <c r="I2168">
        <v>1206123</v>
      </c>
      <c r="K2168">
        <v>351555565</v>
      </c>
      <c r="L2168" t="s">
        <v>7673</v>
      </c>
      <c r="M2168" t="s">
        <v>7672</v>
      </c>
      <c r="N2168" t="s">
        <v>7674</v>
      </c>
      <c r="O2168" t="s">
        <v>7675</v>
      </c>
    </row>
    <row r="2169" spans="1:15" x14ac:dyDescent="0.25">
      <c r="A2169" t="s">
        <v>7676</v>
      </c>
      <c r="B2169" s="1" t="s">
        <v>10693</v>
      </c>
      <c r="C2169" s="1" t="s">
        <v>10698</v>
      </c>
      <c r="D2169" s="1" t="s">
        <v>10696</v>
      </c>
      <c r="E2169" s="1">
        <v>2</v>
      </c>
      <c r="F2169" s="1">
        <v>0</v>
      </c>
      <c r="G2169" t="s">
        <v>16</v>
      </c>
      <c r="H2169" t="s">
        <v>17</v>
      </c>
      <c r="I2169">
        <v>807032</v>
      </c>
      <c r="K2169">
        <v>210966711</v>
      </c>
      <c r="L2169" t="s">
        <v>7677</v>
      </c>
      <c r="M2169" t="s">
        <v>7676</v>
      </c>
      <c r="N2169" t="s">
        <v>7678</v>
      </c>
      <c r="O2169" t="s">
        <v>7679</v>
      </c>
    </row>
    <row r="2170" spans="1:15" x14ac:dyDescent="0.25">
      <c r="A2170" t="s">
        <v>7680</v>
      </c>
      <c r="B2170" s="1">
        <v>12</v>
      </c>
      <c r="C2170" s="1" t="s">
        <v>10698</v>
      </c>
      <c r="D2170" s="1">
        <v>11</v>
      </c>
      <c r="E2170" s="1">
        <v>2</v>
      </c>
      <c r="F2170" s="1">
        <v>0</v>
      </c>
      <c r="G2170" t="s">
        <v>16</v>
      </c>
      <c r="H2170" t="s">
        <v>17</v>
      </c>
      <c r="I2170">
        <v>1207112</v>
      </c>
      <c r="K2170">
        <v>491892699</v>
      </c>
      <c r="L2170" t="s">
        <v>7681</v>
      </c>
      <c r="M2170" t="s">
        <v>7680</v>
      </c>
      <c r="N2170" t="s">
        <v>7682</v>
      </c>
      <c r="O2170" t="s">
        <v>7683</v>
      </c>
    </row>
    <row r="2171" spans="1:15" x14ac:dyDescent="0.25">
      <c r="A2171" t="s">
        <v>7684</v>
      </c>
      <c r="B2171" s="1" t="s">
        <v>10693</v>
      </c>
      <c r="C2171" s="1" t="s">
        <v>10697</v>
      </c>
      <c r="D2171" s="1" t="s">
        <v>10697</v>
      </c>
      <c r="E2171" s="1">
        <v>3</v>
      </c>
      <c r="F2171" s="1">
        <v>0</v>
      </c>
      <c r="G2171" t="s">
        <v>16</v>
      </c>
      <c r="H2171" t="s">
        <v>50</v>
      </c>
      <c r="I2171">
        <v>805053</v>
      </c>
      <c r="K2171">
        <v>210966792</v>
      </c>
      <c r="L2171" t="s">
        <v>7685</v>
      </c>
      <c r="M2171" t="s">
        <v>7686</v>
      </c>
      <c r="N2171" t="s">
        <v>7687</v>
      </c>
      <c r="O2171" t="s">
        <v>7688</v>
      </c>
    </row>
    <row r="2172" spans="1:15" x14ac:dyDescent="0.25">
      <c r="A2172" t="s">
        <v>7684</v>
      </c>
      <c r="B2172" s="1">
        <v>14</v>
      </c>
      <c r="C2172" s="1">
        <v>19</v>
      </c>
      <c r="D2172" s="1">
        <v>11</v>
      </c>
      <c r="E2172" s="1">
        <v>2</v>
      </c>
      <c r="F2172" s="1">
        <v>0</v>
      </c>
      <c r="G2172" t="s">
        <v>16</v>
      </c>
      <c r="H2172" t="s">
        <v>17</v>
      </c>
      <c r="I2172">
        <v>1419112</v>
      </c>
      <c r="K2172">
        <v>611015968</v>
      </c>
      <c r="M2172" t="s">
        <v>7684</v>
      </c>
      <c r="N2172" t="str">
        <f>"09-533"</f>
        <v>09-533</v>
      </c>
      <c r="O2172" t="s">
        <v>7689</v>
      </c>
    </row>
    <row r="2173" spans="1:15" x14ac:dyDescent="0.25">
      <c r="A2173" t="s">
        <v>7690</v>
      </c>
      <c r="B2173" s="1" t="s">
        <v>10693</v>
      </c>
      <c r="C2173" s="1" t="s">
        <v>10697</v>
      </c>
      <c r="D2173" s="1" t="s">
        <v>10694</v>
      </c>
      <c r="E2173" s="1">
        <v>0</v>
      </c>
      <c r="F2173" s="1">
        <v>1</v>
      </c>
      <c r="G2173" t="s">
        <v>32</v>
      </c>
      <c r="I2173">
        <v>805000</v>
      </c>
      <c r="K2173">
        <v>210967366</v>
      </c>
      <c r="L2173" t="s">
        <v>7691</v>
      </c>
      <c r="M2173" t="s">
        <v>7684</v>
      </c>
      <c r="N2173" t="s">
        <v>7687</v>
      </c>
      <c r="O2173" t="s">
        <v>7692</v>
      </c>
    </row>
    <row r="2174" spans="1:15" x14ac:dyDescent="0.25">
      <c r="A2174" t="s">
        <v>7693</v>
      </c>
      <c r="B2174" s="1">
        <v>30</v>
      </c>
      <c r="C2174" s="1">
        <v>23</v>
      </c>
      <c r="D2174" s="1" t="s">
        <v>10695</v>
      </c>
      <c r="E2174" s="1">
        <v>1</v>
      </c>
      <c r="F2174" s="1">
        <v>0</v>
      </c>
      <c r="G2174" t="s">
        <v>16</v>
      </c>
      <c r="H2174" t="s">
        <v>46</v>
      </c>
      <c r="I2174">
        <v>3023011</v>
      </c>
      <c r="K2174">
        <v>311019355</v>
      </c>
      <c r="L2174" t="s">
        <v>7694</v>
      </c>
      <c r="M2174" t="s">
        <v>7693</v>
      </c>
      <c r="N2174" t="s">
        <v>7695</v>
      </c>
      <c r="O2174" t="s">
        <v>7696</v>
      </c>
    </row>
    <row r="2175" spans="1:15" x14ac:dyDescent="0.25">
      <c r="A2175" t="s">
        <v>7693</v>
      </c>
      <c r="B2175" s="1">
        <v>30</v>
      </c>
      <c r="C2175" s="1">
        <v>23</v>
      </c>
      <c r="D2175" s="1" t="s">
        <v>10692</v>
      </c>
      <c r="E2175" s="1">
        <v>2</v>
      </c>
      <c r="F2175" s="1">
        <v>0</v>
      </c>
      <c r="G2175" t="s">
        <v>16</v>
      </c>
      <c r="H2175" t="s">
        <v>17</v>
      </c>
      <c r="I2175">
        <v>3023062</v>
      </c>
      <c r="K2175">
        <v>311019421</v>
      </c>
      <c r="M2175" t="s">
        <v>7693</v>
      </c>
      <c r="N2175" t="s">
        <v>7695</v>
      </c>
      <c r="O2175" t="s">
        <v>736</v>
      </c>
    </row>
    <row r="2176" spans="1:15" x14ac:dyDescent="0.25">
      <c r="A2176" t="s">
        <v>7697</v>
      </c>
      <c r="B2176" s="1">
        <v>30</v>
      </c>
      <c r="C2176" s="1">
        <v>23</v>
      </c>
      <c r="D2176" s="1" t="s">
        <v>10694</v>
      </c>
      <c r="E2176" s="1">
        <v>0</v>
      </c>
      <c r="F2176" s="1">
        <v>1</v>
      </c>
      <c r="G2176" t="s">
        <v>32</v>
      </c>
      <c r="I2176">
        <v>3023000</v>
      </c>
      <c r="K2176">
        <v>311019013</v>
      </c>
      <c r="L2176" t="s">
        <v>7698</v>
      </c>
      <c r="M2176" t="s">
        <v>7693</v>
      </c>
      <c r="N2176" t="s">
        <v>7695</v>
      </c>
      <c r="O2176" t="s">
        <v>7699</v>
      </c>
    </row>
    <row r="2177" spans="1:15" x14ac:dyDescent="0.25">
      <c r="A2177" t="s">
        <v>7700</v>
      </c>
      <c r="B2177" s="1">
        <v>10</v>
      </c>
      <c r="C2177" s="1">
        <v>15</v>
      </c>
      <c r="D2177" s="1" t="s">
        <v>10699</v>
      </c>
      <c r="E2177" s="1">
        <v>2</v>
      </c>
      <c r="F2177" s="1">
        <v>0</v>
      </c>
      <c r="G2177" t="s">
        <v>16</v>
      </c>
      <c r="H2177" t="s">
        <v>17</v>
      </c>
      <c r="I2177">
        <v>1015092</v>
      </c>
      <c r="K2177">
        <v>750148510</v>
      </c>
      <c r="L2177" t="s">
        <v>7701</v>
      </c>
      <c r="M2177" t="s">
        <v>7700</v>
      </c>
      <c r="N2177" t="s">
        <v>7702</v>
      </c>
      <c r="O2177" t="s">
        <v>7703</v>
      </c>
    </row>
    <row r="2178" spans="1:15" x14ac:dyDescent="0.25">
      <c r="A2178" t="s">
        <v>7704</v>
      </c>
      <c r="B2178" s="1">
        <v>26</v>
      </c>
      <c r="C2178" s="1" t="s">
        <v>10690</v>
      </c>
      <c r="D2178" s="1" t="s">
        <v>10698</v>
      </c>
      <c r="E2178" s="1">
        <v>2</v>
      </c>
      <c r="F2178" s="1">
        <v>0</v>
      </c>
      <c r="G2178" t="s">
        <v>16</v>
      </c>
      <c r="H2178" t="s">
        <v>17</v>
      </c>
      <c r="I2178">
        <v>2602072</v>
      </c>
      <c r="K2178">
        <v>291010694</v>
      </c>
      <c r="L2178" t="s">
        <v>7705</v>
      </c>
      <c r="M2178" t="s">
        <v>7706</v>
      </c>
      <c r="N2178" t="s">
        <v>7707</v>
      </c>
      <c r="O2178" t="s">
        <v>7708</v>
      </c>
    </row>
    <row r="2179" spans="1:15" x14ac:dyDescent="0.25">
      <c r="A2179" t="s">
        <v>7709</v>
      </c>
      <c r="B2179" s="1">
        <v>26</v>
      </c>
      <c r="C2179" s="1" t="s">
        <v>10697</v>
      </c>
      <c r="D2179" s="1" t="s">
        <v>10692</v>
      </c>
      <c r="E2179" s="1">
        <v>2</v>
      </c>
      <c r="F2179" s="1">
        <v>0</v>
      </c>
      <c r="G2179" t="s">
        <v>16</v>
      </c>
      <c r="H2179" t="s">
        <v>17</v>
      </c>
      <c r="I2179">
        <v>2605062</v>
      </c>
      <c r="K2179">
        <v>291010702</v>
      </c>
      <c r="L2179" t="s">
        <v>7710</v>
      </c>
      <c r="M2179" t="s">
        <v>7709</v>
      </c>
      <c r="N2179" t="s">
        <v>7711</v>
      </c>
      <c r="O2179" t="s">
        <v>7712</v>
      </c>
    </row>
    <row r="2180" spans="1:15" x14ac:dyDescent="0.25">
      <c r="A2180" t="s">
        <v>7713</v>
      </c>
      <c r="B2180" s="1">
        <v>14</v>
      </c>
      <c r="C2180" s="1">
        <v>19</v>
      </c>
      <c r="D2180" s="1">
        <v>12</v>
      </c>
      <c r="E2180" s="1">
        <v>2</v>
      </c>
      <c r="F2180" s="1">
        <v>0</v>
      </c>
      <c r="G2180" t="s">
        <v>16</v>
      </c>
      <c r="H2180" t="s">
        <v>17</v>
      </c>
      <c r="I2180">
        <v>1419122</v>
      </c>
      <c r="K2180">
        <v>611015997</v>
      </c>
      <c r="L2180" t="s">
        <v>7714</v>
      </c>
      <c r="M2180" t="s">
        <v>7713</v>
      </c>
      <c r="N2180" t="str">
        <f>"09-472"</f>
        <v>09-472</v>
      </c>
      <c r="O2180" t="s">
        <v>7715</v>
      </c>
    </row>
    <row r="2181" spans="1:15" x14ac:dyDescent="0.25">
      <c r="A2181" t="s">
        <v>7716</v>
      </c>
      <c r="B2181" s="1">
        <v>22</v>
      </c>
      <c r="C2181" s="1">
        <v>63</v>
      </c>
      <c r="D2181" s="1" t="s">
        <v>10694</v>
      </c>
      <c r="E2181" s="1">
        <v>0</v>
      </c>
      <c r="F2181" s="1">
        <v>2</v>
      </c>
      <c r="G2181" t="s">
        <v>264</v>
      </c>
      <c r="I2181">
        <v>2263000</v>
      </c>
      <c r="K2181">
        <v>770979625</v>
      </c>
      <c r="L2181" t="s">
        <v>7717</v>
      </c>
      <c r="M2181" t="s">
        <v>7718</v>
      </c>
      <c r="N2181" t="s">
        <v>7719</v>
      </c>
      <c r="O2181" t="s">
        <v>7720</v>
      </c>
    </row>
    <row r="2182" spans="1:15" x14ac:dyDescent="0.25">
      <c r="A2182" t="s">
        <v>7718</v>
      </c>
      <c r="B2182" s="1">
        <v>22</v>
      </c>
      <c r="C2182" s="1">
        <v>12</v>
      </c>
      <c r="D2182" s="1" t="s">
        <v>10693</v>
      </c>
      <c r="E2182" s="1">
        <v>2</v>
      </c>
      <c r="F2182" s="1">
        <v>0</v>
      </c>
      <c r="G2182" t="s">
        <v>16</v>
      </c>
      <c r="H2182" t="s">
        <v>17</v>
      </c>
      <c r="I2182">
        <v>2212082</v>
      </c>
      <c r="K2182">
        <v>770979855</v>
      </c>
      <c r="L2182" t="s">
        <v>7721</v>
      </c>
      <c r="M2182" t="s">
        <v>7718</v>
      </c>
      <c r="N2182" t="s">
        <v>7719</v>
      </c>
      <c r="O2182" t="s">
        <v>7722</v>
      </c>
    </row>
    <row r="2183" spans="1:15" x14ac:dyDescent="0.25">
      <c r="A2183" t="s">
        <v>7723</v>
      </c>
      <c r="B2183" s="1">
        <v>22</v>
      </c>
      <c r="C2183" s="1">
        <v>12</v>
      </c>
      <c r="D2183" s="1" t="s">
        <v>10694</v>
      </c>
      <c r="E2183" s="1">
        <v>0</v>
      </c>
      <c r="F2183" s="1">
        <v>1</v>
      </c>
      <c r="G2183" t="s">
        <v>32</v>
      </c>
      <c r="I2183">
        <v>2212000</v>
      </c>
      <c r="K2183">
        <v>770979683</v>
      </c>
      <c r="L2183" t="s">
        <v>7724</v>
      </c>
      <c r="M2183" t="s">
        <v>7718</v>
      </c>
      <c r="N2183" t="s">
        <v>7719</v>
      </c>
      <c r="O2183" t="s">
        <v>7725</v>
      </c>
    </row>
    <row r="2184" spans="1:15" x14ac:dyDescent="0.25">
      <c r="A2184" t="s">
        <v>7726</v>
      </c>
      <c r="B2184" s="1">
        <v>22</v>
      </c>
      <c r="C2184" s="1">
        <v>13</v>
      </c>
      <c r="D2184" s="1">
        <v>11</v>
      </c>
      <c r="E2184" s="1">
        <v>2</v>
      </c>
      <c r="F2184" s="1">
        <v>0</v>
      </c>
      <c r="G2184" t="s">
        <v>16</v>
      </c>
      <c r="H2184" t="s">
        <v>17</v>
      </c>
      <c r="I2184">
        <v>2213112</v>
      </c>
      <c r="K2184">
        <v>191675669</v>
      </c>
      <c r="L2184" t="s">
        <v>7727</v>
      </c>
      <c r="M2184" t="s">
        <v>7726</v>
      </c>
      <c r="N2184" t="s">
        <v>7728</v>
      </c>
      <c r="O2184" t="s">
        <v>5364</v>
      </c>
    </row>
    <row r="2185" spans="1:15" x14ac:dyDescent="0.25">
      <c r="A2185" t="s">
        <v>7729</v>
      </c>
      <c r="B2185" s="1">
        <v>22</v>
      </c>
      <c r="C2185" s="1">
        <v>12</v>
      </c>
      <c r="D2185" s="1" t="s">
        <v>10699</v>
      </c>
      <c r="E2185" s="1">
        <v>2</v>
      </c>
      <c r="F2185" s="1">
        <v>0</v>
      </c>
      <c r="G2185" t="s">
        <v>16</v>
      </c>
      <c r="H2185" t="s">
        <v>17</v>
      </c>
      <c r="I2185">
        <v>2212092</v>
      </c>
      <c r="K2185">
        <v>551763</v>
      </c>
      <c r="L2185" t="s">
        <v>7730</v>
      </c>
      <c r="M2185" t="s">
        <v>7729</v>
      </c>
      <c r="N2185" t="s">
        <v>7731</v>
      </c>
      <c r="O2185" t="s">
        <v>1737</v>
      </c>
    </row>
    <row r="2186" spans="1:15" x14ac:dyDescent="0.25">
      <c r="A2186" t="s">
        <v>7732</v>
      </c>
      <c r="B2186" s="1">
        <v>26</v>
      </c>
      <c r="C2186" s="1" t="s">
        <v>10697</v>
      </c>
      <c r="D2186" s="1" t="s">
        <v>10698</v>
      </c>
      <c r="E2186" s="1">
        <v>2</v>
      </c>
      <c r="F2186" s="1">
        <v>0</v>
      </c>
      <c r="G2186" t="s">
        <v>16</v>
      </c>
      <c r="H2186" t="s">
        <v>17</v>
      </c>
      <c r="I2186">
        <v>2605072</v>
      </c>
      <c r="K2186">
        <v>290020696</v>
      </c>
      <c r="L2186" t="s">
        <v>7733</v>
      </c>
      <c r="M2186" t="s">
        <v>7732</v>
      </c>
      <c r="N2186" t="s">
        <v>7734</v>
      </c>
      <c r="O2186" t="s">
        <v>7735</v>
      </c>
    </row>
    <row r="2187" spans="1:15" x14ac:dyDescent="0.25">
      <c r="A2187" t="s">
        <v>7736</v>
      </c>
      <c r="B2187" s="1">
        <v>14</v>
      </c>
      <c r="C2187" s="1">
        <v>17</v>
      </c>
      <c r="D2187" s="1" t="s">
        <v>10698</v>
      </c>
      <c r="E2187" s="1">
        <v>2</v>
      </c>
      <c r="F2187" s="1">
        <v>0</v>
      </c>
      <c r="G2187" t="s">
        <v>16</v>
      </c>
      <c r="H2187" t="s">
        <v>17</v>
      </c>
      <c r="I2187">
        <v>1417072</v>
      </c>
      <c r="K2187">
        <v>711582300</v>
      </c>
      <c r="L2187" t="s">
        <v>7737</v>
      </c>
      <c r="M2187" t="s">
        <v>7736</v>
      </c>
      <c r="N2187" t="str">
        <f>"08-443"</f>
        <v>08-443</v>
      </c>
      <c r="O2187" t="s">
        <v>7738</v>
      </c>
    </row>
    <row r="2188" spans="1:15" x14ac:dyDescent="0.25">
      <c r="A2188" t="s">
        <v>7739</v>
      </c>
      <c r="B2188" s="1">
        <v>26</v>
      </c>
      <c r="C2188" s="1" t="s">
        <v>10690</v>
      </c>
      <c r="D2188" s="1" t="s">
        <v>10693</v>
      </c>
      <c r="E2188" s="1">
        <v>2</v>
      </c>
      <c r="F2188" s="1">
        <v>0</v>
      </c>
      <c r="G2188" t="s">
        <v>16</v>
      </c>
      <c r="H2188" t="s">
        <v>17</v>
      </c>
      <c r="I2188">
        <v>2602082</v>
      </c>
      <c r="K2188">
        <v>291010731</v>
      </c>
      <c r="L2188" t="s">
        <v>7740</v>
      </c>
      <c r="M2188" t="s">
        <v>7741</v>
      </c>
      <c r="N2188" t="s">
        <v>7742</v>
      </c>
      <c r="O2188" t="s">
        <v>7743</v>
      </c>
    </row>
    <row r="2189" spans="1:15" x14ac:dyDescent="0.25">
      <c r="A2189" t="s">
        <v>7744</v>
      </c>
      <c r="B2189" s="1">
        <v>14</v>
      </c>
      <c r="C2189" s="1" t="s">
        <v>10696</v>
      </c>
      <c r="D2189" s="1">
        <v>11</v>
      </c>
      <c r="E2189" s="1">
        <v>2</v>
      </c>
      <c r="F2189" s="1">
        <v>0</v>
      </c>
      <c r="G2189" t="s">
        <v>16</v>
      </c>
      <c r="H2189" t="s">
        <v>17</v>
      </c>
      <c r="I2189">
        <v>1403112</v>
      </c>
      <c r="K2189">
        <v>711582351</v>
      </c>
      <c r="L2189" t="s">
        <v>7745</v>
      </c>
      <c r="M2189" t="s">
        <v>7744</v>
      </c>
      <c r="N2189" t="str">
        <f>"08-460"</f>
        <v>08-460</v>
      </c>
      <c r="O2189" t="s">
        <v>333</v>
      </c>
    </row>
    <row r="2190" spans="1:15" x14ac:dyDescent="0.25">
      <c r="A2190" t="s">
        <v>7746</v>
      </c>
      <c r="B2190" s="1" t="s">
        <v>10690</v>
      </c>
      <c r="C2190" s="1">
        <v>23</v>
      </c>
      <c r="D2190" s="1" t="s">
        <v>10698</v>
      </c>
      <c r="E2190" s="1">
        <v>3</v>
      </c>
      <c r="F2190" s="1">
        <v>0</v>
      </c>
      <c r="G2190" t="s">
        <v>16</v>
      </c>
      <c r="H2190" t="s">
        <v>50</v>
      </c>
      <c r="I2190">
        <v>223073</v>
      </c>
      <c r="K2190">
        <v>931935112</v>
      </c>
      <c r="L2190" t="s">
        <v>7747</v>
      </c>
      <c r="M2190" t="s">
        <v>7746</v>
      </c>
      <c r="N2190" t="s">
        <v>7748</v>
      </c>
      <c r="O2190" t="s">
        <v>70</v>
      </c>
    </row>
    <row r="2191" spans="1:15" x14ac:dyDescent="0.25">
      <c r="A2191" t="s">
        <v>7749</v>
      </c>
      <c r="B2191" s="1">
        <v>14</v>
      </c>
      <c r="C2191" s="1">
        <v>28</v>
      </c>
      <c r="D2191" s="1" t="s">
        <v>10695</v>
      </c>
      <c r="E2191" s="1">
        <v>1</v>
      </c>
      <c r="F2191" s="1">
        <v>0</v>
      </c>
      <c r="G2191" t="s">
        <v>16</v>
      </c>
      <c r="H2191" t="s">
        <v>46</v>
      </c>
      <c r="I2191">
        <v>1428011</v>
      </c>
      <c r="K2191">
        <v>750148644</v>
      </c>
      <c r="L2191" t="s">
        <v>7750</v>
      </c>
      <c r="M2191" t="s">
        <v>7749</v>
      </c>
      <c r="N2191" t="s">
        <v>7751</v>
      </c>
      <c r="O2191" t="s">
        <v>2404</v>
      </c>
    </row>
    <row r="2192" spans="1:15" x14ac:dyDescent="0.25">
      <c r="A2192" t="s">
        <v>7749</v>
      </c>
      <c r="B2192" s="1">
        <v>14</v>
      </c>
      <c r="C2192" s="1">
        <v>28</v>
      </c>
      <c r="D2192" s="1" t="s">
        <v>10698</v>
      </c>
      <c r="E2192" s="1">
        <v>2</v>
      </c>
      <c r="F2192" s="1">
        <v>0</v>
      </c>
      <c r="G2192" t="s">
        <v>16</v>
      </c>
      <c r="H2192" t="s">
        <v>17</v>
      </c>
      <c r="I2192">
        <v>1428072</v>
      </c>
      <c r="K2192">
        <v>750148526</v>
      </c>
      <c r="L2192" t="s">
        <v>7752</v>
      </c>
      <c r="M2192" t="s">
        <v>7749</v>
      </c>
      <c r="N2192" t="s">
        <v>7751</v>
      </c>
      <c r="O2192" t="s">
        <v>7753</v>
      </c>
    </row>
    <row r="2193" spans="1:15" x14ac:dyDescent="0.25">
      <c r="A2193" t="s">
        <v>7754</v>
      </c>
      <c r="B2193" s="1">
        <v>14</v>
      </c>
      <c r="C2193" s="1">
        <v>28</v>
      </c>
      <c r="D2193" s="1" t="s">
        <v>10694</v>
      </c>
      <c r="E2193" s="1">
        <v>0</v>
      </c>
      <c r="F2193" s="1">
        <v>1</v>
      </c>
      <c r="G2193" t="s">
        <v>32</v>
      </c>
      <c r="I2193">
        <v>1428000</v>
      </c>
      <c r="K2193">
        <v>750147805</v>
      </c>
      <c r="M2193" t="s">
        <v>7749</v>
      </c>
      <c r="N2193" t="s">
        <v>7751</v>
      </c>
      <c r="O2193" t="s">
        <v>7755</v>
      </c>
    </row>
    <row r="2194" spans="1:15" x14ac:dyDescent="0.25">
      <c r="A2194" t="s">
        <v>7756</v>
      </c>
      <c r="B2194" s="1">
        <v>14</v>
      </c>
      <c r="C2194" s="1">
        <v>20</v>
      </c>
      <c r="D2194" s="1">
        <v>11</v>
      </c>
      <c r="E2194" s="1">
        <v>3</v>
      </c>
      <c r="F2194" s="1">
        <v>0</v>
      </c>
      <c r="G2194" t="s">
        <v>16</v>
      </c>
      <c r="H2194" t="s">
        <v>50</v>
      </c>
      <c r="I2194">
        <v>1420113</v>
      </c>
      <c r="K2194">
        <v>130378427</v>
      </c>
      <c r="L2194" t="s">
        <v>7757</v>
      </c>
      <c r="M2194" t="s">
        <v>7756</v>
      </c>
      <c r="N2194" t="str">
        <f>"09-110"</f>
        <v>09-110</v>
      </c>
      <c r="O2194" t="s">
        <v>7758</v>
      </c>
    </row>
    <row r="2195" spans="1:15" x14ac:dyDescent="0.25">
      <c r="A2195" t="s">
        <v>7759</v>
      </c>
      <c r="B2195" s="1">
        <v>10</v>
      </c>
      <c r="C2195" s="1">
        <v>18</v>
      </c>
      <c r="D2195" s="1" t="s">
        <v>10692</v>
      </c>
      <c r="E2195" s="1">
        <v>2</v>
      </c>
      <c r="F2195" s="1">
        <v>0</v>
      </c>
      <c r="G2195" t="s">
        <v>16</v>
      </c>
      <c r="H2195" t="s">
        <v>17</v>
      </c>
      <c r="I2195">
        <v>1018062</v>
      </c>
      <c r="K2195">
        <v>250855133</v>
      </c>
      <c r="L2195" t="s">
        <v>7760</v>
      </c>
      <c r="M2195" t="s">
        <v>7759</v>
      </c>
      <c r="N2195" t="s">
        <v>7761</v>
      </c>
      <c r="O2195" t="s">
        <v>7762</v>
      </c>
    </row>
    <row r="2196" spans="1:15" x14ac:dyDescent="0.25">
      <c r="A2196" t="s">
        <v>7763</v>
      </c>
      <c r="B2196" s="1">
        <v>14</v>
      </c>
      <c r="C2196" s="1">
        <v>29</v>
      </c>
      <c r="D2196" s="1" t="s">
        <v>10694</v>
      </c>
      <c r="E2196" s="1">
        <v>0</v>
      </c>
      <c r="F2196" s="1">
        <v>1</v>
      </c>
      <c r="G2196" t="s">
        <v>32</v>
      </c>
      <c r="I2196">
        <v>1429000</v>
      </c>
      <c r="K2196">
        <v>711581771</v>
      </c>
      <c r="L2196" t="s">
        <v>7764</v>
      </c>
      <c r="M2196" t="s">
        <v>7765</v>
      </c>
      <c r="N2196" t="str">
        <f>"08-300"</f>
        <v>08-300</v>
      </c>
      <c r="O2196" t="s">
        <v>7766</v>
      </c>
    </row>
    <row r="2197" spans="1:15" x14ac:dyDescent="0.25">
      <c r="A2197" t="s">
        <v>7767</v>
      </c>
      <c r="B2197" s="1">
        <v>18</v>
      </c>
      <c r="C2197" s="1">
        <v>16</v>
      </c>
      <c r="D2197" s="1">
        <v>11</v>
      </c>
      <c r="E2197" s="1">
        <v>3</v>
      </c>
      <c r="F2197" s="1">
        <v>0</v>
      </c>
      <c r="G2197" t="s">
        <v>16</v>
      </c>
      <c r="H2197" t="s">
        <v>50</v>
      </c>
      <c r="I2197">
        <v>1816113</v>
      </c>
      <c r="K2197">
        <v>529634</v>
      </c>
      <c r="L2197" t="s">
        <v>7768</v>
      </c>
      <c r="M2197" t="s">
        <v>7769</v>
      </c>
      <c r="N2197" t="s">
        <v>7770</v>
      </c>
      <c r="O2197" t="s">
        <v>757</v>
      </c>
    </row>
    <row r="2198" spans="1:15" x14ac:dyDescent="0.25">
      <c r="A2198" t="s">
        <v>7765</v>
      </c>
      <c r="B2198" s="1">
        <v>14</v>
      </c>
      <c r="C2198" s="1">
        <v>29</v>
      </c>
      <c r="D2198" s="1" t="s">
        <v>10695</v>
      </c>
      <c r="E2198" s="1">
        <v>1</v>
      </c>
      <c r="F2198" s="1">
        <v>0</v>
      </c>
      <c r="G2198" t="s">
        <v>16</v>
      </c>
      <c r="H2198" t="s">
        <v>46</v>
      </c>
      <c r="I2198">
        <v>1429011</v>
      </c>
      <c r="K2198">
        <v>711582859</v>
      </c>
      <c r="L2198" t="s">
        <v>7773</v>
      </c>
      <c r="M2198" t="s">
        <v>7765</v>
      </c>
      <c r="N2198" t="str">
        <f>"08-300"</f>
        <v>08-300</v>
      </c>
      <c r="O2198" t="s">
        <v>7774</v>
      </c>
    </row>
    <row r="2199" spans="1:15" x14ac:dyDescent="0.25">
      <c r="A2199" t="s">
        <v>7765</v>
      </c>
      <c r="B2199" s="1">
        <v>14</v>
      </c>
      <c r="C2199" s="1">
        <v>29</v>
      </c>
      <c r="D2199" s="1" t="s">
        <v>10693</v>
      </c>
      <c r="E2199" s="1">
        <v>2</v>
      </c>
      <c r="F2199" s="1">
        <v>0</v>
      </c>
      <c r="G2199" t="s">
        <v>16</v>
      </c>
      <c r="H2199" t="s">
        <v>17</v>
      </c>
      <c r="I2199">
        <v>1429082</v>
      </c>
      <c r="K2199">
        <v>711582078</v>
      </c>
      <c r="L2199" t="s">
        <v>7771</v>
      </c>
      <c r="M2199" t="s">
        <v>7765</v>
      </c>
      <c r="N2199" t="str">
        <f>"08-300"</f>
        <v>08-300</v>
      </c>
      <c r="O2199" t="s">
        <v>7772</v>
      </c>
    </row>
    <row r="2200" spans="1:15" x14ac:dyDescent="0.25">
      <c r="A2200" t="s">
        <v>7775</v>
      </c>
      <c r="B2200" s="1">
        <v>20</v>
      </c>
      <c r="C2200" s="1">
        <v>13</v>
      </c>
      <c r="D2200" s="1" t="s">
        <v>10693</v>
      </c>
      <c r="E2200" s="1">
        <v>2</v>
      </c>
      <c r="F2200" s="1">
        <v>0</v>
      </c>
      <c r="G2200" t="s">
        <v>16</v>
      </c>
      <c r="H2200" t="s">
        <v>17</v>
      </c>
      <c r="I2200">
        <v>2013082</v>
      </c>
      <c r="K2200">
        <v>450670226</v>
      </c>
      <c r="L2200" t="s">
        <v>7776</v>
      </c>
      <c r="M2200" t="s">
        <v>7775</v>
      </c>
      <c r="N2200" t="s">
        <v>7777</v>
      </c>
      <c r="O2200" t="s">
        <v>7778</v>
      </c>
    </row>
    <row r="2201" spans="1:15" x14ac:dyDescent="0.25">
      <c r="A2201" t="s">
        <v>7779</v>
      </c>
      <c r="B2201" s="1">
        <v>20</v>
      </c>
      <c r="C2201" s="1">
        <v>11</v>
      </c>
      <c r="D2201" s="1" t="s">
        <v>10694</v>
      </c>
      <c r="E2201" s="1">
        <v>0</v>
      </c>
      <c r="F2201" s="1">
        <v>1</v>
      </c>
      <c r="G2201" t="s">
        <v>32</v>
      </c>
      <c r="I2201">
        <v>2011000</v>
      </c>
      <c r="K2201">
        <v>50658628</v>
      </c>
      <c r="L2201" t="s">
        <v>7780</v>
      </c>
      <c r="M2201" t="s">
        <v>7781</v>
      </c>
      <c r="N2201" t="s">
        <v>7782</v>
      </c>
      <c r="O2201" t="s">
        <v>7783</v>
      </c>
    </row>
    <row r="2202" spans="1:15" x14ac:dyDescent="0.25">
      <c r="A2202" t="s">
        <v>7784</v>
      </c>
      <c r="B2202" s="1">
        <v>20</v>
      </c>
      <c r="C2202" s="1">
        <v>11</v>
      </c>
      <c r="D2202" s="1" t="s">
        <v>10693</v>
      </c>
      <c r="E2202" s="1">
        <v>3</v>
      </c>
      <c r="F2202" s="1">
        <v>0</v>
      </c>
      <c r="G2202" t="s">
        <v>16</v>
      </c>
      <c r="H2202" t="s">
        <v>50</v>
      </c>
      <c r="I2202">
        <v>2011083</v>
      </c>
      <c r="K2202">
        <v>50659125</v>
      </c>
      <c r="M2202" t="s">
        <v>7784</v>
      </c>
      <c r="N2202" t="s">
        <v>7782</v>
      </c>
      <c r="O2202" t="s">
        <v>7785</v>
      </c>
    </row>
    <row r="2203" spans="1:15" x14ac:dyDescent="0.25">
      <c r="A2203" t="s">
        <v>7786</v>
      </c>
      <c r="B2203" s="1" t="s">
        <v>10691</v>
      </c>
      <c r="C2203" s="1" t="s">
        <v>10696</v>
      </c>
      <c r="D2203" s="1" t="s">
        <v>10693</v>
      </c>
      <c r="E2203" s="1">
        <v>3</v>
      </c>
      <c r="F2203" s="1">
        <v>0</v>
      </c>
      <c r="G2203" t="s">
        <v>16</v>
      </c>
      <c r="H2203" t="s">
        <v>50</v>
      </c>
      <c r="I2203">
        <v>403083</v>
      </c>
      <c r="K2203">
        <v>92350702</v>
      </c>
      <c r="L2203" t="s">
        <v>7787</v>
      </c>
      <c r="M2203" t="s">
        <v>7786</v>
      </c>
      <c r="N2203" t="s">
        <v>7788</v>
      </c>
      <c r="O2203" t="s">
        <v>7789</v>
      </c>
    </row>
    <row r="2204" spans="1:15" x14ac:dyDescent="0.25">
      <c r="A2204" t="s">
        <v>7790</v>
      </c>
      <c r="B2204" s="1">
        <v>14</v>
      </c>
      <c r="C2204" s="1" t="s">
        <v>10699</v>
      </c>
      <c r="D2204" s="1" t="s">
        <v>10692</v>
      </c>
      <c r="E2204" s="1">
        <v>3</v>
      </c>
      <c r="F2204" s="1">
        <v>0</v>
      </c>
      <c r="G2204" t="s">
        <v>16</v>
      </c>
      <c r="H2204" t="s">
        <v>50</v>
      </c>
      <c r="I2204">
        <v>1409063</v>
      </c>
      <c r="K2204">
        <v>670224002</v>
      </c>
      <c r="L2204" t="s">
        <v>7791</v>
      </c>
      <c r="M2204" t="s">
        <v>7790</v>
      </c>
      <c r="N2204" t="s">
        <v>7792</v>
      </c>
      <c r="O2204" t="s">
        <v>333</v>
      </c>
    </row>
    <row r="2205" spans="1:15" x14ac:dyDescent="0.25">
      <c r="A2205" t="s">
        <v>7793</v>
      </c>
      <c r="B2205" s="1">
        <v>26</v>
      </c>
      <c r="C2205" s="1" t="s">
        <v>10695</v>
      </c>
      <c r="D2205" s="1" t="s">
        <v>10697</v>
      </c>
      <c r="E2205" s="1">
        <v>2</v>
      </c>
      <c r="F2205" s="1">
        <v>0</v>
      </c>
      <c r="G2205" t="s">
        <v>16</v>
      </c>
      <c r="H2205" t="s">
        <v>17</v>
      </c>
      <c r="I2205">
        <v>2601052</v>
      </c>
      <c r="K2205">
        <v>291010754</v>
      </c>
      <c r="L2205" t="s">
        <v>7794</v>
      </c>
      <c r="M2205" t="s">
        <v>7793</v>
      </c>
      <c r="N2205" t="s">
        <v>7795</v>
      </c>
      <c r="O2205" t="s">
        <v>7796</v>
      </c>
    </row>
    <row r="2206" spans="1:15" x14ac:dyDescent="0.25">
      <c r="A2206" t="s">
        <v>7797</v>
      </c>
      <c r="B2206" s="1">
        <v>18</v>
      </c>
      <c r="C2206" s="1">
        <v>21</v>
      </c>
      <c r="D2206" s="1" t="s">
        <v>10697</v>
      </c>
      <c r="E2206" s="1">
        <v>2</v>
      </c>
      <c r="F2206" s="1">
        <v>0</v>
      </c>
      <c r="G2206" t="s">
        <v>16</v>
      </c>
      <c r="H2206" t="s">
        <v>17</v>
      </c>
      <c r="I2206">
        <v>1821052</v>
      </c>
      <c r="K2206">
        <v>370440063</v>
      </c>
      <c r="L2206" t="s">
        <v>7798</v>
      </c>
      <c r="M2206" t="s">
        <v>7799</v>
      </c>
      <c r="N2206" t="s">
        <v>7800</v>
      </c>
      <c r="O2206" t="s">
        <v>7801</v>
      </c>
    </row>
    <row r="2207" spans="1:15" x14ac:dyDescent="0.25">
      <c r="A2207" t="s">
        <v>7802</v>
      </c>
      <c r="B2207" s="1">
        <v>14</v>
      </c>
      <c r="C2207" s="1">
        <v>35</v>
      </c>
      <c r="D2207" s="1" t="s">
        <v>10691</v>
      </c>
      <c r="E2207" s="1">
        <v>2</v>
      </c>
      <c r="F2207" s="1">
        <v>0</v>
      </c>
      <c r="G2207" t="s">
        <v>16</v>
      </c>
      <c r="H2207" t="s">
        <v>17</v>
      </c>
      <c r="I2207">
        <v>1435042</v>
      </c>
      <c r="K2207">
        <v>550668090</v>
      </c>
      <c r="L2207" t="s">
        <v>7803</v>
      </c>
      <c r="M2207" t="s">
        <v>7802</v>
      </c>
      <c r="N2207" t="str">
        <f>"07-203"</f>
        <v>07-203</v>
      </c>
      <c r="O2207" t="s">
        <v>7804</v>
      </c>
    </row>
    <row r="2208" spans="1:15" x14ac:dyDescent="0.25">
      <c r="A2208" t="s">
        <v>7805</v>
      </c>
      <c r="B2208" s="1">
        <v>22</v>
      </c>
      <c r="C2208" s="1" t="s">
        <v>10697</v>
      </c>
      <c r="D2208" s="1" t="s">
        <v>10697</v>
      </c>
      <c r="E2208" s="1">
        <v>2</v>
      </c>
      <c r="F2208" s="1">
        <v>0</v>
      </c>
      <c r="G2208" t="s">
        <v>16</v>
      </c>
      <c r="H2208" t="s">
        <v>17</v>
      </c>
      <c r="I2208">
        <v>2205052</v>
      </c>
      <c r="K2208">
        <v>191675008</v>
      </c>
      <c r="L2208" t="s">
        <v>7806</v>
      </c>
      <c r="M2208" t="s">
        <v>7805</v>
      </c>
      <c r="N2208" t="s">
        <v>7807</v>
      </c>
      <c r="O2208" t="s">
        <v>7808</v>
      </c>
    </row>
    <row r="2209" spans="1:15" x14ac:dyDescent="0.25">
      <c r="A2209" t="s">
        <v>7809</v>
      </c>
      <c r="B2209" s="1">
        <v>30</v>
      </c>
      <c r="C2209" s="1">
        <v>10</v>
      </c>
      <c r="D2209" s="1">
        <v>10</v>
      </c>
      <c r="E2209" s="1">
        <v>3</v>
      </c>
      <c r="F2209" s="1">
        <v>0</v>
      </c>
      <c r="G2209" t="s">
        <v>16</v>
      </c>
      <c r="H2209" t="s">
        <v>50</v>
      </c>
      <c r="I2209">
        <v>3010103</v>
      </c>
      <c r="K2209">
        <v>531097</v>
      </c>
      <c r="L2209" t="s">
        <v>7810</v>
      </c>
      <c r="M2209" t="s">
        <v>7809</v>
      </c>
      <c r="N2209" t="s">
        <v>7811</v>
      </c>
      <c r="O2209" t="s">
        <v>7812</v>
      </c>
    </row>
    <row r="2210" spans="1:15" x14ac:dyDescent="0.25">
      <c r="A2210" t="s">
        <v>7813</v>
      </c>
      <c r="B2210" s="1">
        <v>14</v>
      </c>
      <c r="C2210" s="1" t="s">
        <v>10690</v>
      </c>
      <c r="D2210" s="1" t="s">
        <v>10699</v>
      </c>
      <c r="E2210" s="1">
        <v>2</v>
      </c>
      <c r="F2210" s="1">
        <v>0</v>
      </c>
      <c r="G2210" t="s">
        <v>16</v>
      </c>
      <c r="H2210" t="s">
        <v>17</v>
      </c>
      <c r="I2210">
        <v>1402092</v>
      </c>
      <c r="K2210">
        <v>130378433</v>
      </c>
      <c r="L2210" t="s">
        <v>7814</v>
      </c>
      <c r="M2210" t="s">
        <v>7813</v>
      </c>
      <c r="N2210" t="str">
        <f>"06-430"</f>
        <v>06-430</v>
      </c>
      <c r="O2210" t="s">
        <v>7815</v>
      </c>
    </row>
    <row r="2211" spans="1:15" x14ac:dyDescent="0.25">
      <c r="A2211" t="s">
        <v>7816</v>
      </c>
      <c r="B2211" s="1">
        <v>22</v>
      </c>
      <c r="C2211" s="1">
        <v>64</v>
      </c>
      <c r="D2211" s="1" t="s">
        <v>10694</v>
      </c>
      <c r="E2211" s="1">
        <v>0</v>
      </c>
      <c r="F2211" s="1">
        <v>2</v>
      </c>
      <c r="G2211" t="s">
        <v>264</v>
      </c>
      <c r="I2211">
        <v>2264000</v>
      </c>
      <c r="K2211">
        <v>598492</v>
      </c>
      <c r="M2211" t="s">
        <v>7817</v>
      </c>
      <c r="N2211" t="s">
        <v>7818</v>
      </c>
      <c r="O2211" t="s">
        <v>7819</v>
      </c>
    </row>
    <row r="2212" spans="1:15" x14ac:dyDescent="0.25">
      <c r="A2212" t="s">
        <v>7820</v>
      </c>
      <c r="B2212" s="1">
        <v>28</v>
      </c>
      <c r="C2212" s="1">
        <v>10</v>
      </c>
      <c r="D2212" s="1" t="s">
        <v>10697</v>
      </c>
      <c r="E2212" s="1">
        <v>2</v>
      </c>
      <c r="F2212" s="1">
        <v>0</v>
      </c>
      <c r="G2212" t="s">
        <v>16</v>
      </c>
      <c r="H2212" t="s">
        <v>17</v>
      </c>
      <c r="I2212">
        <v>2810052</v>
      </c>
      <c r="K2212">
        <v>540943</v>
      </c>
      <c r="L2212" t="s">
        <v>7821</v>
      </c>
      <c r="M2212" t="s">
        <v>7820</v>
      </c>
      <c r="N2212" t="str">
        <f>"11-731"</f>
        <v>11-731</v>
      </c>
      <c r="O2212" t="s">
        <v>7822</v>
      </c>
    </row>
    <row r="2213" spans="1:15" x14ac:dyDescent="0.25">
      <c r="A2213" t="s">
        <v>7823</v>
      </c>
      <c r="B2213" s="1" t="s">
        <v>10692</v>
      </c>
      <c r="C2213" s="1">
        <v>13</v>
      </c>
      <c r="D2213" s="1" t="s">
        <v>10698</v>
      </c>
      <c r="E2213" s="1">
        <v>2</v>
      </c>
      <c r="F2213" s="1">
        <v>0</v>
      </c>
      <c r="G2213" t="s">
        <v>16</v>
      </c>
      <c r="H2213" t="s">
        <v>17</v>
      </c>
      <c r="I2213">
        <v>613072</v>
      </c>
      <c r="K2213">
        <v>110197820</v>
      </c>
      <c r="L2213" t="s">
        <v>7824</v>
      </c>
      <c r="M2213" t="s">
        <v>7823</v>
      </c>
      <c r="N2213" t="s">
        <v>7825</v>
      </c>
      <c r="O2213" t="s">
        <v>7826</v>
      </c>
    </row>
    <row r="2214" spans="1:15" x14ac:dyDescent="0.25">
      <c r="A2214" t="s">
        <v>7827</v>
      </c>
      <c r="B2214" s="1">
        <v>24</v>
      </c>
      <c r="C2214" s="1">
        <v>75</v>
      </c>
      <c r="D2214" s="1" t="s">
        <v>10694</v>
      </c>
      <c r="E2214" s="1">
        <v>0</v>
      </c>
      <c r="F2214" s="1">
        <v>2</v>
      </c>
      <c r="G2214" t="s">
        <v>264</v>
      </c>
      <c r="I2214">
        <v>2475000</v>
      </c>
      <c r="K2214">
        <v>276255482</v>
      </c>
      <c r="L2214" t="s">
        <v>7828</v>
      </c>
      <c r="M2214" t="s">
        <v>7829</v>
      </c>
      <c r="N2214" t="s">
        <v>7830</v>
      </c>
      <c r="O2214" t="s">
        <v>7831</v>
      </c>
    </row>
    <row r="2215" spans="1:15" x14ac:dyDescent="0.25">
      <c r="A2215" t="s">
        <v>7832</v>
      </c>
      <c r="B2215" s="1" t="s">
        <v>10692</v>
      </c>
      <c r="C2215" s="1" t="s">
        <v>10695</v>
      </c>
      <c r="D2215" s="1">
        <v>15</v>
      </c>
      <c r="E2215" s="1">
        <v>2</v>
      </c>
      <c r="F2215" s="1">
        <v>0</v>
      </c>
      <c r="G2215" t="s">
        <v>16</v>
      </c>
      <c r="H2215" t="s">
        <v>17</v>
      </c>
      <c r="I2215">
        <v>601152</v>
      </c>
      <c r="K2215">
        <v>30237718</v>
      </c>
      <c r="L2215" t="s">
        <v>7833</v>
      </c>
      <c r="M2215" t="s">
        <v>7832</v>
      </c>
      <c r="N2215" t="s">
        <v>7834</v>
      </c>
      <c r="O2215" t="s">
        <v>7835</v>
      </c>
    </row>
    <row r="2216" spans="1:15" x14ac:dyDescent="0.25">
      <c r="A2216" t="s">
        <v>7836</v>
      </c>
      <c r="B2216" s="1">
        <v>24</v>
      </c>
      <c r="C2216" s="1" t="s">
        <v>10697</v>
      </c>
      <c r="D2216" s="1" t="s">
        <v>10692</v>
      </c>
      <c r="E2216" s="1">
        <v>3</v>
      </c>
      <c r="F2216" s="1">
        <v>0</v>
      </c>
      <c r="G2216" t="s">
        <v>16</v>
      </c>
      <c r="H2216" t="s">
        <v>50</v>
      </c>
      <c r="I2216">
        <v>2405063</v>
      </c>
      <c r="K2216">
        <v>276257788</v>
      </c>
      <c r="L2216" t="s">
        <v>7837</v>
      </c>
      <c r="M2216" t="s">
        <v>7838</v>
      </c>
      <c r="N2216" t="s">
        <v>7839</v>
      </c>
      <c r="O2216" t="s">
        <v>2703</v>
      </c>
    </row>
    <row r="2217" spans="1:15" x14ac:dyDescent="0.25">
      <c r="A2217" t="s">
        <v>7840</v>
      </c>
      <c r="B2217" s="1">
        <v>30</v>
      </c>
      <c r="C2217" s="1">
        <v>17</v>
      </c>
      <c r="D2217" s="1" t="s">
        <v>10693</v>
      </c>
      <c r="E2217" s="1">
        <v>2</v>
      </c>
      <c r="F2217" s="1">
        <v>0</v>
      </c>
      <c r="G2217" t="s">
        <v>16</v>
      </c>
      <c r="H2217" t="s">
        <v>17</v>
      </c>
      <c r="I2217">
        <v>3017082</v>
      </c>
      <c r="K2217">
        <v>250855038</v>
      </c>
      <c r="L2217" t="s">
        <v>7841</v>
      </c>
      <c r="M2217" t="s">
        <v>7840</v>
      </c>
      <c r="N2217" t="s">
        <v>7842</v>
      </c>
      <c r="O2217" t="s">
        <v>7843</v>
      </c>
    </row>
    <row r="2218" spans="1:15" x14ac:dyDescent="0.25">
      <c r="A2218" t="s">
        <v>7844</v>
      </c>
      <c r="B2218" s="1" t="s">
        <v>10691</v>
      </c>
      <c r="C2218" s="1">
        <v>13</v>
      </c>
      <c r="D2218" s="1" t="s">
        <v>10696</v>
      </c>
      <c r="E2218" s="1">
        <v>2</v>
      </c>
      <c r="F2218" s="1">
        <v>0</v>
      </c>
      <c r="G2218" t="s">
        <v>16</v>
      </c>
      <c r="H2218" t="s">
        <v>17</v>
      </c>
      <c r="I2218">
        <v>413032</v>
      </c>
      <c r="K2218">
        <v>92350955</v>
      </c>
      <c r="L2218" t="s">
        <v>7845</v>
      </c>
      <c r="M2218" t="s">
        <v>7844</v>
      </c>
      <c r="N2218" t="s">
        <v>7846</v>
      </c>
      <c r="O2218" t="s">
        <v>2092</v>
      </c>
    </row>
    <row r="2219" spans="1:15" x14ac:dyDescent="0.25">
      <c r="A2219" t="s">
        <v>7847</v>
      </c>
      <c r="B2219" s="1" t="s">
        <v>10692</v>
      </c>
      <c r="C2219" s="1">
        <v>10</v>
      </c>
      <c r="D2219" s="1" t="s">
        <v>10692</v>
      </c>
      <c r="E2219" s="1">
        <v>2</v>
      </c>
      <c r="F2219" s="1">
        <v>0</v>
      </c>
      <c r="G2219" t="s">
        <v>16</v>
      </c>
      <c r="H2219" t="s">
        <v>17</v>
      </c>
      <c r="I2219">
        <v>610062</v>
      </c>
      <c r="K2219">
        <v>431019916</v>
      </c>
      <c r="L2219" t="s">
        <v>7848</v>
      </c>
      <c r="M2219" t="s">
        <v>7847</v>
      </c>
      <c r="N2219" t="s">
        <v>7849</v>
      </c>
      <c r="O2219" t="s">
        <v>7850</v>
      </c>
    </row>
    <row r="2220" spans="1:15" x14ac:dyDescent="0.25">
      <c r="A2220" t="s">
        <v>7851</v>
      </c>
      <c r="B2220" s="1">
        <v>12</v>
      </c>
      <c r="C2220" s="1">
        <v>18</v>
      </c>
      <c r="D2220" s="1" t="s">
        <v>10692</v>
      </c>
      <c r="E2220" s="1">
        <v>2</v>
      </c>
      <c r="F2220" s="1">
        <v>0</v>
      </c>
      <c r="G2220" t="s">
        <v>16</v>
      </c>
      <c r="H2220" t="s">
        <v>17</v>
      </c>
      <c r="I2220">
        <v>1218062</v>
      </c>
      <c r="K2220">
        <v>72182090</v>
      </c>
      <c r="L2220" t="s">
        <v>7855</v>
      </c>
      <c r="M2220" t="s">
        <v>7851</v>
      </c>
      <c r="N2220" t="s">
        <v>7856</v>
      </c>
      <c r="O2220" t="s">
        <v>7857</v>
      </c>
    </row>
    <row r="2221" spans="1:15" x14ac:dyDescent="0.25">
      <c r="A2221" t="s">
        <v>7851</v>
      </c>
      <c r="B2221" s="1">
        <v>12</v>
      </c>
      <c r="C2221" s="1">
        <v>11</v>
      </c>
      <c r="D2221" s="1">
        <v>13</v>
      </c>
      <c r="E2221" s="1">
        <v>2</v>
      </c>
      <c r="F2221" s="1">
        <v>0</v>
      </c>
      <c r="G2221" t="s">
        <v>16</v>
      </c>
      <c r="H2221" t="s">
        <v>17</v>
      </c>
      <c r="I2221">
        <v>1211132</v>
      </c>
      <c r="K2221">
        <v>491892707</v>
      </c>
      <c r="L2221" t="s">
        <v>7852</v>
      </c>
      <c r="M2221" t="s">
        <v>7851</v>
      </c>
      <c r="N2221" t="s">
        <v>7853</v>
      </c>
      <c r="O2221" t="s">
        <v>7854</v>
      </c>
    </row>
    <row r="2222" spans="1:15" x14ac:dyDescent="0.25">
      <c r="A2222" t="s">
        <v>7858</v>
      </c>
      <c r="B2222" s="1">
        <v>28</v>
      </c>
      <c r="C2222" s="1" t="s">
        <v>10693</v>
      </c>
      <c r="D2222" s="1" t="s">
        <v>10692</v>
      </c>
      <c r="E2222" s="1">
        <v>2</v>
      </c>
      <c r="F2222" s="1">
        <v>0</v>
      </c>
      <c r="G2222" t="s">
        <v>16</v>
      </c>
      <c r="H2222" t="s">
        <v>17</v>
      </c>
      <c r="I2222">
        <v>2808062</v>
      </c>
      <c r="K2222">
        <v>510742818</v>
      </c>
      <c r="L2222" t="s">
        <v>7859</v>
      </c>
      <c r="M2222" t="s">
        <v>7858</v>
      </c>
      <c r="N2222" t="str">
        <f>"11-420"</f>
        <v>11-420</v>
      </c>
      <c r="O2222" t="s">
        <v>7860</v>
      </c>
    </row>
    <row r="2223" spans="1:15" x14ac:dyDescent="0.25">
      <c r="A2223" t="s">
        <v>7861</v>
      </c>
      <c r="B2223" s="1">
        <v>18</v>
      </c>
      <c r="C2223" s="1">
        <v>18</v>
      </c>
      <c r="D2223" s="1" t="s">
        <v>10695</v>
      </c>
      <c r="E2223" s="1">
        <v>1</v>
      </c>
      <c r="F2223" s="1">
        <v>0</v>
      </c>
      <c r="G2223" t="s">
        <v>16</v>
      </c>
      <c r="H2223" t="s">
        <v>46</v>
      </c>
      <c r="I2223">
        <v>1818011</v>
      </c>
      <c r="K2223">
        <v>830409086</v>
      </c>
      <c r="L2223" t="s">
        <v>7862</v>
      </c>
      <c r="M2223" t="s">
        <v>7861</v>
      </c>
      <c r="N2223" t="s">
        <v>7863</v>
      </c>
      <c r="O2223" t="s">
        <v>7864</v>
      </c>
    </row>
    <row r="2224" spans="1:15" x14ac:dyDescent="0.25">
      <c r="A2224" t="s">
        <v>7865</v>
      </c>
      <c r="B2224" s="1">
        <v>18</v>
      </c>
      <c r="C2224" s="1">
        <v>18</v>
      </c>
      <c r="D2224" s="1" t="s">
        <v>10694</v>
      </c>
      <c r="E2224" s="1">
        <v>0</v>
      </c>
      <c r="F2224" s="1">
        <v>1</v>
      </c>
      <c r="G2224" t="s">
        <v>32</v>
      </c>
      <c r="I2224">
        <v>1818000</v>
      </c>
      <c r="K2224">
        <v>830409181</v>
      </c>
      <c r="L2224" t="s">
        <v>7866</v>
      </c>
      <c r="M2224" t="s">
        <v>7861</v>
      </c>
      <c r="N2224" t="s">
        <v>7863</v>
      </c>
      <c r="O2224" t="s">
        <v>7867</v>
      </c>
    </row>
    <row r="2225" spans="1:15" x14ac:dyDescent="0.25">
      <c r="A2225" t="s">
        <v>7868</v>
      </c>
      <c r="B2225" s="1" t="s">
        <v>10692</v>
      </c>
      <c r="C2225" s="1">
        <v>11</v>
      </c>
      <c r="D2225" s="1" t="s">
        <v>10698</v>
      </c>
      <c r="E2225" s="1">
        <v>2</v>
      </c>
      <c r="F2225" s="1">
        <v>0</v>
      </c>
      <c r="G2225" t="s">
        <v>16</v>
      </c>
      <c r="H2225" t="s">
        <v>17</v>
      </c>
      <c r="I2225">
        <v>611072</v>
      </c>
      <c r="K2225">
        <v>711582500</v>
      </c>
      <c r="L2225" t="s">
        <v>7869</v>
      </c>
      <c r="M2225" t="s">
        <v>7868</v>
      </c>
      <c r="N2225" t="s">
        <v>7870</v>
      </c>
      <c r="O2225" t="s">
        <v>7871</v>
      </c>
    </row>
    <row r="2226" spans="1:15" x14ac:dyDescent="0.25">
      <c r="A2226" t="s">
        <v>7872</v>
      </c>
      <c r="B2226" s="1">
        <v>14</v>
      </c>
      <c r="C2226" s="1">
        <v>12</v>
      </c>
      <c r="D2226" s="1">
        <v>14</v>
      </c>
      <c r="E2226" s="1">
        <v>2</v>
      </c>
      <c r="F2226" s="1">
        <v>0</v>
      </c>
      <c r="G2226" t="s">
        <v>16</v>
      </c>
      <c r="H2226" t="s">
        <v>17</v>
      </c>
      <c r="I2226">
        <v>1412142</v>
      </c>
      <c r="K2226">
        <v>711582434</v>
      </c>
      <c r="L2226" t="s">
        <v>7873</v>
      </c>
      <c r="M2226" t="s">
        <v>7872</v>
      </c>
      <c r="N2226" t="str">
        <f>"05-304"</f>
        <v>05-304</v>
      </c>
      <c r="O2226" t="s">
        <v>6980</v>
      </c>
    </row>
    <row r="2227" spans="1:15" x14ac:dyDescent="0.25">
      <c r="A2227" t="s">
        <v>7874</v>
      </c>
      <c r="B2227" s="1">
        <v>14</v>
      </c>
      <c r="C2227" s="1">
        <v>19</v>
      </c>
      <c r="D2227" s="1">
        <v>13</v>
      </c>
      <c r="E2227" s="1">
        <v>2</v>
      </c>
      <c r="F2227" s="1">
        <v>0</v>
      </c>
      <c r="G2227" t="s">
        <v>16</v>
      </c>
      <c r="H2227" t="s">
        <v>17</v>
      </c>
      <c r="I2227">
        <v>1419132</v>
      </c>
      <c r="K2227">
        <v>611016028</v>
      </c>
      <c r="L2227" t="s">
        <v>7875</v>
      </c>
      <c r="M2227" t="s">
        <v>7876</v>
      </c>
      <c r="N2227" t="str">
        <f>"09-411"</f>
        <v>09-411</v>
      </c>
      <c r="O2227" t="s">
        <v>7877</v>
      </c>
    </row>
    <row r="2228" spans="1:15" x14ac:dyDescent="0.25">
      <c r="A2228" t="s">
        <v>7878</v>
      </c>
      <c r="B2228" s="1">
        <v>14</v>
      </c>
      <c r="C2228" s="1" t="s">
        <v>10695</v>
      </c>
      <c r="D2228" s="1" t="s">
        <v>10691</v>
      </c>
      <c r="E2228" s="1">
        <v>2</v>
      </c>
      <c r="F2228" s="1">
        <v>0</v>
      </c>
      <c r="G2228" t="s">
        <v>16</v>
      </c>
      <c r="H2228" t="s">
        <v>17</v>
      </c>
      <c r="I2228">
        <v>1401042</v>
      </c>
      <c r="K2228">
        <v>670224019</v>
      </c>
      <c r="L2228" t="s">
        <v>7879</v>
      </c>
      <c r="M2228" t="s">
        <v>7878</v>
      </c>
      <c r="N2228" t="s">
        <v>7880</v>
      </c>
      <c r="O2228" t="s">
        <v>7881</v>
      </c>
    </row>
    <row r="2229" spans="1:15" x14ac:dyDescent="0.25">
      <c r="A2229" t="s">
        <v>7882</v>
      </c>
      <c r="B2229" s="1">
        <v>32</v>
      </c>
      <c r="C2229" s="1">
        <v>14</v>
      </c>
      <c r="D2229" s="1" t="s">
        <v>10699</v>
      </c>
      <c r="E2229" s="1">
        <v>2</v>
      </c>
      <c r="F2229" s="1">
        <v>0</v>
      </c>
      <c r="G2229" t="s">
        <v>16</v>
      </c>
      <c r="H2229" t="s">
        <v>17</v>
      </c>
      <c r="I2229">
        <v>3214092</v>
      </c>
      <c r="K2229">
        <v>811685728</v>
      </c>
      <c r="L2229" t="s">
        <v>7883</v>
      </c>
      <c r="M2229" t="s">
        <v>7882</v>
      </c>
      <c r="N2229" t="s">
        <v>7884</v>
      </c>
      <c r="O2229" t="s">
        <v>7885</v>
      </c>
    </row>
    <row r="2230" spans="1:15" x14ac:dyDescent="0.25">
      <c r="A2230" t="s">
        <v>7886</v>
      </c>
      <c r="B2230" s="1" t="s">
        <v>10690</v>
      </c>
      <c r="C2230" s="1" t="s">
        <v>10692</v>
      </c>
      <c r="D2230" s="1" t="s">
        <v>10699</v>
      </c>
      <c r="E2230" s="1">
        <v>2</v>
      </c>
      <c r="F2230" s="1">
        <v>0</v>
      </c>
      <c r="G2230" t="s">
        <v>16</v>
      </c>
      <c r="H2230" t="s">
        <v>17</v>
      </c>
      <c r="I2230">
        <v>206092</v>
      </c>
      <c r="K2230">
        <v>230821730</v>
      </c>
      <c r="L2230" t="s">
        <v>7887</v>
      </c>
      <c r="M2230" t="s">
        <v>7886</v>
      </c>
      <c r="N2230" t="s">
        <v>7888</v>
      </c>
      <c r="O2230" t="s">
        <v>7889</v>
      </c>
    </row>
    <row r="2231" spans="1:15" x14ac:dyDescent="0.25">
      <c r="A2231" t="s">
        <v>7890</v>
      </c>
      <c r="B2231" s="1">
        <v>22</v>
      </c>
      <c r="C2231" s="1" t="s">
        <v>10692</v>
      </c>
      <c r="D2231" s="1" t="s">
        <v>10693</v>
      </c>
      <c r="E2231" s="1">
        <v>2</v>
      </c>
      <c r="F2231" s="1">
        <v>0</v>
      </c>
      <c r="G2231" t="s">
        <v>16</v>
      </c>
      <c r="H2231" t="s">
        <v>17</v>
      </c>
      <c r="I2231">
        <v>2206082</v>
      </c>
      <c r="K2231">
        <v>191675244</v>
      </c>
      <c r="L2231" t="s">
        <v>7891</v>
      </c>
      <c r="M2231" t="s">
        <v>7890</v>
      </c>
      <c r="N2231" t="s">
        <v>7892</v>
      </c>
      <c r="O2231" t="s">
        <v>7893</v>
      </c>
    </row>
    <row r="2232" spans="1:15" x14ac:dyDescent="0.25">
      <c r="A2232" t="s">
        <v>7894</v>
      </c>
      <c r="B2232" s="1">
        <v>14</v>
      </c>
      <c r="C2232" s="1">
        <v>10</v>
      </c>
      <c r="D2232" s="1" t="s">
        <v>10692</v>
      </c>
      <c r="E2232" s="1">
        <v>2</v>
      </c>
      <c r="F2232" s="1">
        <v>0</v>
      </c>
      <c r="G2232" t="s">
        <v>16</v>
      </c>
      <c r="H2232" t="s">
        <v>17</v>
      </c>
      <c r="I2232">
        <v>1410062</v>
      </c>
      <c r="K2232">
        <v>30237724</v>
      </c>
      <c r="L2232" t="s">
        <v>7895</v>
      </c>
      <c r="M2232" t="s">
        <v>7894</v>
      </c>
      <c r="N2232" t="str">
        <f>"08-205"</f>
        <v>08-205</v>
      </c>
      <c r="O2232" t="s">
        <v>7896</v>
      </c>
    </row>
    <row r="2233" spans="1:15" x14ac:dyDescent="0.25">
      <c r="A2233" t="s">
        <v>7897</v>
      </c>
      <c r="B2233" s="1">
        <v>26</v>
      </c>
      <c r="C2233" s="1">
        <v>11</v>
      </c>
      <c r="D2233" s="1" t="s">
        <v>10695</v>
      </c>
      <c r="E2233" s="1">
        <v>1</v>
      </c>
      <c r="F2233" s="1">
        <v>0</v>
      </c>
      <c r="G2233" t="s">
        <v>16</v>
      </c>
      <c r="H2233" t="s">
        <v>46</v>
      </c>
      <c r="I2233">
        <v>2611011</v>
      </c>
      <c r="K2233">
        <v>291009892</v>
      </c>
      <c r="L2233" t="s">
        <v>7898</v>
      </c>
      <c r="M2233" t="s">
        <v>7897</v>
      </c>
      <c r="N2233" t="s">
        <v>7899</v>
      </c>
      <c r="O2233" t="s">
        <v>7900</v>
      </c>
    </row>
    <row r="2234" spans="1:15" x14ac:dyDescent="0.25">
      <c r="A2234" t="s">
        <v>7901</v>
      </c>
      <c r="B2234" s="1">
        <v>26</v>
      </c>
      <c r="C2234" s="1">
        <v>11</v>
      </c>
      <c r="D2234" s="1" t="s">
        <v>10694</v>
      </c>
      <c r="E2234" s="1">
        <v>0</v>
      </c>
      <c r="F2234" s="1">
        <v>1</v>
      </c>
      <c r="G2234" t="s">
        <v>32</v>
      </c>
      <c r="I2234">
        <v>2611000</v>
      </c>
      <c r="K2234">
        <v>291019672</v>
      </c>
      <c r="L2234" t="s">
        <v>7902</v>
      </c>
      <c r="M2234" t="s">
        <v>7897</v>
      </c>
      <c r="N2234" t="s">
        <v>7899</v>
      </c>
      <c r="O2234" t="s">
        <v>7903</v>
      </c>
    </row>
    <row r="2235" spans="1:15" x14ac:dyDescent="0.25">
      <c r="A2235" t="s">
        <v>7904</v>
      </c>
      <c r="B2235" s="1">
        <v>24</v>
      </c>
      <c r="C2235" s="1" t="s">
        <v>10691</v>
      </c>
      <c r="D2235" s="1">
        <v>16</v>
      </c>
      <c r="E2235" s="1">
        <v>2</v>
      </c>
      <c r="F2235" s="1">
        <v>0</v>
      </c>
      <c r="G2235" t="s">
        <v>16</v>
      </c>
      <c r="H2235" t="s">
        <v>17</v>
      </c>
      <c r="I2235">
        <v>2404162</v>
      </c>
      <c r="K2235">
        <v>151398178</v>
      </c>
      <c r="L2235" t="s">
        <v>7905</v>
      </c>
      <c r="M2235" t="s">
        <v>7904</v>
      </c>
      <c r="N2235" t="s">
        <v>7906</v>
      </c>
      <c r="O2235" t="s">
        <v>2575</v>
      </c>
    </row>
    <row r="2236" spans="1:15" x14ac:dyDescent="0.25">
      <c r="A2236" t="s">
        <v>7907</v>
      </c>
      <c r="B2236" s="1">
        <v>14</v>
      </c>
      <c r="C2236" s="1">
        <v>32</v>
      </c>
      <c r="D2236" s="1" t="s">
        <v>10698</v>
      </c>
      <c r="E2236" s="1">
        <v>2</v>
      </c>
      <c r="F2236" s="1">
        <v>0</v>
      </c>
      <c r="G2236" t="s">
        <v>16</v>
      </c>
      <c r="H2236" t="s">
        <v>17</v>
      </c>
      <c r="I2236">
        <v>1432072</v>
      </c>
      <c r="K2236">
        <v>13271855</v>
      </c>
      <c r="L2236" t="s">
        <v>7908</v>
      </c>
      <c r="M2236" t="s">
        <v>7907</v>
      </c>
      <c r="N2236" t="str">
        <f>"05-082"</f>
        <v>05-082</v>
      </c>
      <c r="O2236" t="s">
        <v>6980</v>
      </c>
    </row>
    <row r="2237" spans="1:15" x14ac:dyDescent="0.25">
      <c r="A2237" t="s">
        <v>7909</v>
      </c>
      <c r="B2237" s="1" t="s">
        <v>10690</v>
      </c>
      <c r="C2237" s="1">
        <v>21</v>
      </c>
      <c r="D2237" s="1" t="s">
        <v>10698</v>
      </c>
      <c r="E2237" s="1">
        <v>2</v>
      </c>
      <c r="F2237" s="1">
        <v>0</v>
      </c>
      <c r="G2237" t="s">
        <v>16</v>
      </c>
      <c r="H2237" t="s">
        <v>17</v>
      </c>
      <c r="I2237">
        <v>221072</v>
      </c>
      <c r="K2237">
        <v>890718283</v>
      </c>
      <c r="L2237" t="s">
        <v>7910</v>
      </c>
      <c r="M2237" t="s">
        <v>7909</v>
      </c>
      <c r="N2237" t="s">
        <v>7911</v>
      </c>
      <c r="O2237" t="s">
        <v>7912</v>
      </c>
    </row>
    <row r="2238" spans="1:15" x14ac:dyDescent="0.25">
      <c r="A2238" t="s">
        <v>7913</v>
      </c>
      <c r="B2238" s="1">
        <v>32</v>
      </c>
      <c r="C2238" s="1" t="s">
        <v>10692</v>
      </c>
      <c r="D2238" s="1" t="s">
        <v>10698</v>
      </c>
      <c r="E2238" s="1">
        <v>2</v>
      </c>
      <c r="F2238" s="1">
        <v>0</v>
      </c>
      <c r="G2238" t="s">
        <v>16</v>
      </c>
      <c r="H2238" t="s">
        <v>17</v>
      </c>
      <c r="I2238">
        <v>3206072</v>
      </c>
      <c r="K2238">
        <v>811684858</v>
      </c>
      <c r="L2238" t="s">
        <v>7914</v>
      </c>
      <c r="M2238" t="s">
        <v>7913</v>
      </c>
      <c r="N2238" t="s">
        <v>7915</v>
      </c>
      <c r="O2238" t="s">
        <v>7916</v>
      </c>
    </row>
    <row r="2239" spans="1:15" x14ac:dyDescent="0.25">
      <c r="A2239" t="s">
        <v>7917</v>
      </c>
      <c r="B2239" s="1">
        <v>28</v>
      </c>
      <c r="C2239" s="1" t="s">
        <v>10697</v>
      </c>
      <c r="D2239" s="1" t="s">
        <v>10697</v>
      </c>
      <c r="E2239" s="1">
        <v>2</v>
      </c>
      <c r="F2239" s="1">
        <v>0</v>
      </c>
      <c r="G2239" t="s">
        <v>16</v>
      </c>
      <c r="H2239" t="s">
        <v>17</v>
      </c>
      <c r="I2239">
        <v>2805052</v>
      </c>
      <c r="K2239">
        <v>790671159</v>
      </c>
      <c r="L2239" t="s">
        <v>7918</v>
      </c>
      <c r="M2239" t="s">
        <v>7917</v>
      </c>
      <c r="N2239" t="s">
        <v>7919</v>
      </c>
      <c r="O2239" t="s">
        <v>7920</v>
      </c>
    </row>
    <row r="2240" spans="1:15" x14ac:dyDescent="0.25">
      <c r="A2240" t="s">
        <v>7921</v>
      </c>
      <c r="B2240" s="1" t="s">
        <v>10693</v>
      </c>
      <c r="C2240" s="1" t="s">
        <v>10692</v>
      </c>
      <c r="D2240" s="1" t="s">
        <v>10696</v>
      </c>
      <c r="E2240" s="1">
        <v>2</v>
      </c>
      <c r="F2240" s="1">
        <v>0</v>
      </c>
      <c r="G2240" t="s">
        <v>16</v>
      </c>
      <c r="H2240" t="s">
        <v>17</v>
      </c>
      <c r="I2240">
        <v>806032</v>
      </c>
      <c r="K2240">
        <v>210966786</v>
      </c>
      <c r="M2240" t="s">
        <v>7921</v>
      </c>
      <c r="N2240" t="s">
        <v>919</v>
      </c>
      <c r="O2240" t="s">
        <v>519</v>
      </c>
    </row>
    <row r="2241" spans="1:15" x14ac:dyDescent="0.25">
      <c r="A2241" t="s">
        <v>7922</v>
      </c>
      <c r="B2241" s="1">
        <v>30</v>
      </c>
      <c r="C2241" s="1">
        <v>10</v>
      </c>
      <c r="D2241" s="1">
        <v>11</v>
      </c>
      <c r="E2241" s="1">
        <v>2</v>
      </c>
      <c r="F2241" s="1">
        <v>0</v>
      </c>
      <c r="G2241" t="s">
        <v>16</v>
      </c>
      <c r="H2241" t="s">
        <v>17</v>
      </c>
      <c r="I2241">
        <v>3010112</v>
      </c>
      <c r="K2241">
        <v>311019303</v>
      </c>
      <c r="M2241" t="s">
        <v>7922</v>
      </c>
      <c r="N2241" t="s">
        <v>7923</v>
      </c>
      <c r="O2241" t="s">
        <v>7924</v>
      </c>
    </row>
    <row r="2242" spans="1:15" x14ac:dyDescent="0.25">
      <c r="A2242" t="s">
        <v>7925</v>
      </c>
      <c r="B2242" s="1">
        <v>22</v>
      </c>
      <c r="C2242" s="1" t="s">
        <v>10699</v>
      </c>
      <c r="D2242" s="1" t="s">
        <v>10693</v>
      </c>
      <c r="E2242" s="1">
        <v>2</v>
      </c>
      <c r="F2242" s="1">
        <v>0</v>
      </c>
      <c r="G2242" t="s">
        <v>16</v>
      </c>
      <c r="H2242" t="s">
        <v>17</v>
      </c>
      <c r="I2242">
        <v>2209082</v>
      </c>
      <c r="K2242">
        <v>170747945</v>
      </c>
      <c r="L2242" t="s">
        <v>7926</v>
      </c>
      <c r="M2242" t="s">
        <v>7925</v>
      </c>
      <c r="N2242" t="s">
        <v>7927</v>
      </c>
      <c r="O2242" t="s">
        <v>7928</v>
      </c>
    </row>
    <row r="2243" spans="1:15" x14ac:dyDescent="0.25">
      <c r="A2243" t="s">
        <v>7929</v>
      </c>
      <c r="B2243" s="1">
        <v>32</v>
      </c>
      <c r="C2243" s="1">
        <v>14</v>
      </c>
      <c r="D2243" s="1" t="s">
        <v>10695</v>
      </c>
      <c r="E2243" s="1">
        <v>1</v>
      </c>
      <c r="F2243" s="1">
        <v>0</v>
      </c>
      <c r="G2243" t="s">
        <v>16</v>
      </c>
      <c r="H2243" t="s">
        <v>46</v>
      </c>
      <c r="I2243">
        <v>3214011</v>
      </c>
      <c r="K2243">
        <v>811685734</v>
      </c>
      <c r="L2243" t="s">
        <v>7933</v>
      </c>
      <c r="M2243" t="s">
        <v>7934</v>
      </c>
      <c r="N2243" t="s">
        <v>7931</v>
      </c>
      <c r="O2243" t="s">
        <v>7935</v>
      </c>
    </row>
    <row r="2244" spans="1:15" x14ac:dyDescent="0.25">
      <c r="A2244" t="s">
        <v>7929</v>
      </c>
      <c r="B2244" s="1">
        <v>32</v>
      </c>
      <c r="C2244" s="1">
        <v>14</v>
      </c>
      <c r="D2244" s="1">
        <v>10</v>
      </c>
      <c r="E2244" s="1">
        <v>2</v>
      </c>
      <c r="F2244" s="1">
        <v>0</v>
      </c>
      <c r="G2244" t="s">
        <v>16</v>
      </c>
      <c r="H2244" t="s">
        <v>17</v>
      </c>
      <c r="I2244">
        <v>3214102</v>
      </c>
      <c r="K2244">
        <v>811685987</v>
      </c>
      <c r="L2244" t="s">
        <v>7930</v>
      </c>
      <c r="M2244" t="s">
        <v>7929</v>
      </c>
      <c r="N2244" t="s">
        <v>7931</v>
      </c>
      <c r="O2244" t="s">
        <v>7932</v>
      </c>
    </row>
    <row r="2245" spans="1:15" x14ac:dyDescent="0.25">
      <c r="A2245" t="s">
        <v>7936</v>
      </c>
      <c r="B2245" s="1">
        <v>32</v>
      </c>
      <c r="C2245" s="1">
        <v>14</v>
      </c>
      <c r="D2245" s="1" t="s">
        <v>10694</v>
      </c>
      <c r="E2245" s="1">
        <v>0</v>
      </c>
      <c r="F2245" s="1">
        <v>1</v>
      </c>
      <c r="G2245" t="s">
        <v>32</v>
      </c>
      <c r="I2245">
        <v>3214000</v>
      </c>
      <c r="K2245">
        <v>811684210</v>
      </c>
      <c r="L2245" t="s">
        <v>7937</v>
      </c>
      <c r="M2245" t="s">
        <v>7929</v>
      </c>
      <c r="N2245" t="s">
        <v>7931</v>
      </c>
      <c r="O2245" t="s">
        <v>7938</v>
      </c>
    </row>
    <row r="2246" spans="1:15" x14ac:dyDescent="0.25">
      <c r="A2246" t="s">
        <v>7939</v>
      </c>
      <c r="B2246" s="1">
        <v>22</v>
      </c>
      <c r="C2246" s="1">
        <v>13</v>
      </c>
      <c r="D2246" s="1" t="s">
        <v>10696</v>
      </c>
      <c r="E2246" s="1">
        <v>1</v>
      </c>
      <c r="F2246" s="1">
        <v>0</v>
      </c>
      <c r="G2246" t="s">
        <v>16</v>
      </c>
      <c r="H2246" t="s">
        <v>46</v>
      </c>
      <c r="I2246">
        <v>2213031</v>
      </c>
      <c r="K2246">
        <v>191675652</v>
      </c>
      <c r="L2246" t="s">
        <v>7940</v>
      </c>
      <c r="M2246" t="s">
        <v>7939</v>
      </c>
      <c r="N2246" t="s">
        <v>7941</v>
      </c>
      <c r="O2246" t="s">
        <v>7942</v>
      </c>
    </row>
    <row r="2247" spans="1:15" x14ac:dyDescent="0.25">
      <c r="A2247" t="s">
        <v>7939</v>
      </c>
      <c r="B2247" s="1">
        <v>22</v>
      </c>
      <c r="C2247" s="1">
        <v>13</v>
      </c>
      <c r="D2247" s="1">
        <v>12</v>
      </c>
      <c r="E2247" s="1">
        <v>2</v>
      </c>
      <c r="F2247" s="1">
        <v>0</v>
      </c>
      <c r="G2247" t="s">
        <v>16</v>
      </c>
      <c r="H2247" t="s">
        <v>17</v>
      </c>
      <c r="I2247">
        <v>2213122</v>
      </c>
      <c r="K2247">
        <v>191675706</v>
      </c>
      <c r="L2247" t="s">
        <v>7943</v>
      </c>
      <c r="M2247" t="s">
        <v>7939</v>
      </c>
      <c r="N2247" t="s">
        <v>7941</v>
      </c>
      <c r="O2247" t="s">
        <v>7944</v>
      </c>
    </row>
    <row r="2248" spans="1:15" x14ac:dyDescent="0.25">
      <c r="A2248" t="s">
        <v>7945</v>
      </c>
      <c r="B2248" s="1">
        <v>22</v>
      </c>
      <c r="C2248" s="1">
        <v>13</v>
      </c>
      <c r="D2248" s="1" t="s">
        <v>10694</v>
      </c>
      <c r="E2248" s="1">
        <v>0</v>
      </c>
      <c r="F2248" s="1">
        <v>1</v>
      </c>
      <c r="G2248" t="s">
        <v>32</v>
      </c>
      <c r="I2248">
        <v>2213000</v>
      </c>
      <c r="K2248">
        <v>191675600</v>
      </c>
      <c r="L2248" t="s">
        <v>7946</v>
      </c>
      <c r="M2248" t="s">
        <v>7939</v>
      </c>
      <c r="N2248" t="s">
        <v>7941</v>
      </c>
      <c r="O2248" t="s">
        <v>2241</v>
      </c>
    </row>
    <row r="2249" spans="1:15" x14ac:dyDescent="0.25">
      <c r="A2249" t="s">
        <v>7947</v>
      </c>
      <c r="B2249" s="1">
        <v>22</v>
      </c>
      <c r="C2249" s="1">
        <v>13</v>
      </c>
      <c r="D2249" s="1" t="s">
        <v>10696</v>
      </c>
      <c r="E2249" s="1" t="s">
        <v>219</v>
      </c>
      <c r="F2249" s="1">
        <v>6</v>
      </c>
      <c r="G2249" t="s">
        <v>220</v>
      </c>
      <c r="I2249" t="s">
        <v>7948</v>
      </c>
      <c r="J2249">
        <v>16</v>
      </c>
      <c r="K2249">
        <v>520480931</v>
      </c>
      <c r="L2249" t="s">
        <v>7949</v>
      </c>
      <c r="M2249" t="s">
        <v>7950</v>
      </c>
      <c r="N2249" t="s">
        <v>7941</v>
      </c>
      <c r="O2249" t="s">
        <v>7951</v>
      </c>
    </row>
    <row r="2250" spans="1:15" x14ac:dyDescent="0.25">
      <c r="A2250" t="s">
        <v>7952</v>
      </c>
      <c r="B2250" s="1">
        <v>26</v>
      </c>
      <c r="C2250" s="1" t="s">
        <v>10697</v>
      </c>
      <c r="D2250" s="1" t="s">
        <v>10696</v>
      </c>
      <c r="E2250" s="1" t="s">
        <v>219</v>
      </c>
      <c r="F2250" s="1">
        <v>8</v>
      </c>
      <c r="G2250" t="s">
        <v>220</v>
      </c>
      <c r="I2250" t="s">
        <v>7953</v>
      </c>
      <c r="J2250">
        <v>257</v>
      </c>
      <c r="K2250">
        <v>260015632</v>
      </c>
      <c r="L2250" t="s">
        <v>7954</v>
      </c>
      <c r="M2250" t="s">
        <v>7955</v>
      </c>
      <c r="N2250" t="s">
        <v>3427</v>
      </c>
      <c r="O2250" t="s">
        <v>7956</v>
      </c>
    </row>
    <row r="2251" spans="1:15" x14ac:dyDescent="0.25">
      <c r="A2251" t="s">
        <v>7957</v>
      </c>
      <c r="B2251" s="1">
        <v>14</v>
      </c>
      <c r="C2251" s="1">
        <v>19</v>
      </c>
      <c r="D2251" s="1">
        <v>14</v>
      </c>
      <c r="E2251" s="1">
        <v>2</v>
      </c>
      <c r="F2251" s="1">
        <v>0</v>
      </c>
      <c r="G2251" t="s">
        <v>16</v>
      </c>
      <c r="H2251" t="s">
        <v>17</v>
      </c>
      <c r="I2251">
        <v>1419142</v>
      </c>
      <c r="K2251">
        <v>611016040</v>
      </c>
      <c r="L2251" t="s">
        <v>7958</v>
      </c>
      <c r="M2251" t="s">
        <v>7957</v>
      </c>
      <c r="N2251" t="str">
        <f>"09-440"</f>
        <v>09-440</v>
      </c>
      <c r="O2251" t="s">
        <v>7959</v>
      </c>
    </row>
    <row r="2252" spans="1:15" x14ac:dyDescent="0.25">
      <c r="A2252" t="s">
        <v>7960</v>
      </c>
      <c r="B2252" s="1" t="s">
        <v>10692</v>
      </c>
      <c r="C2252" s="1">
        <v>19</v>
      </c>
      <c r="D2252" s="1" t="s">
        <v>10691</v>
      </c>
      <c r="E2252" s="1">
        <v>2</v>
      </c>
      <c r="F2252" s="1">
        <v>0</v>
      </c>
      <c r="G2252" t="s">
        <v>16</v>
      </c>
      <c r="H2252" t="s">
        <v>17</v>
      </c>
      <c r="I2252">
        <v>619042</v>
      </c>
      <c r="K2252">
        <v>110197888</v>
      </c>
      <c r="L2252" t="s">
        <v>7961</v>
      </c>
      <c r="M2252" t="s">
        <v>7960</v>
      </c>
      <c r="N2252" t="s">
        <v>7962</v>
      </c>
      <c r="O2252" t="s">
        <v>7963</v>
      </c>
    </row>
    <row r="2253" spans="1:15" x14ac:dyDescent="0.25">
      <c r="A2253" t="s">
        <v>7964</v>
      </c>
      <c r="B2253" s="1">
        <v>22</v>
      </c>
      <c r="C2253" s="1">
        <v>16</v>
      </c>
      <c r="D2253" s="1" t="s">
        <v>10696</v>
      </c>
      <c r="E2253" s="1">
        <v>2</v>
      </c>
      <c r="F2253" s="1">
        <v>0</v>
      </c>
      <c r="G2253" t="s">
        <v>16</v>
      </c>
      <c r="H2253" t="s">
        <v>17</v>
      </c>
      <c r="I2253">
        <v>2216032</v>
      </c>
      <c r="K2253">
        <v>170748100</v>
      </c>
      <c r="L2253" t="s">
        <v>7965</v>
      </c>
      <c r="M2253" t="s">
        <v>7964</v>
      </c>
      <c r="N2253" t="s">
        <v>7966</v>
      </c>
      <c r="O2253" t="s">
        <v>7967</v>
      </c>
    </row>
    <row r="2254" spans="1:15" x14ac:dyDescent="0.25">
      <c r="A2254" t="s">
        <v>7968</v>
      </c>
      <c r="B2254" s="1">
        <v>18</v>
      </c>
      <c r="C2254" s="1" t="s">
        <v>10699</v>
      </c>
      <c r="D2254" s="1" t="s">
        <v>10698</v>
      </c>
      <c r="E2254" s="1">
        <v>2</v>
      </c>
      <c r="F2254" s="1">
        <v>0</v>
      </c>
      <c r="G2254" t="s">
        <v>16</v>
      </c>
      <c r="H2254" t="s">
        <v>17</v>
      </c>
      <c r="I2254">
        <v>1809072</v>
      </c>
      <c r="K2254">
        <v>650900594</v>
      </c>
      <c r="L2254" t="s">
        <v>7969</v>
      </c>
      <c r="M2254" t="s">
        <v>7968</v>
      </c>
      <c r="N2254" t="s">
        <v>7970</v>
      </c>
      <c r="O2254" t="s">
        <v>7971</v>
      </c>
    </row>
    <row r="2255" spans="1:15" x14ac:dyDescent="0.25">
      <c r="A2255" t="s">
        <v>7972</v>
      </c>
      <c r="B2255" s="1">
        <v>14</v>
      </c>
      <c r="C2255" s="1">
        <v>16</v>
      </c>
      <c r="D2255" s="1" t="s">
        <v>10693</v>
      </c>
      <c r="E2255" s="1">
        <v>2</v>
      </c>
      <c r="F2255" s="1">
        <v>0</v>
      </c>
      <c r="G2255" t="s">
        <v>16</v>
      </c>
      <c r="H2255" t="s">
        <v>17</v>
      </c>
      <c r="I2255">
        <v>1416082</v>
      </c>
      <c r="K2255">
        <v>550667907</v>
      </c>
      <c r="L2255" t="s">
        <v>7973</v>
      </c>
      <c r="M2255" t="s">
        <v>7972</v>
      </c>
      <c r="N2255" t="str">
        <f>"07-303"</f>
        <v>07-303</v>
      </c>
      <c r="O2255" t="s">
        <v>7974</v>
      </c>
    </row>
    <row r="2256" spans="1:15" x14ac:dyDescent="0.25">
      <c r="A2256" t="s">
        <v>7975</v>
      </c>
      <c r="B2256" s="1">
        <v>12</v>
      </c>
      <c r="C2256" s="1">
        <v>10</v>
      </c>
      <c r="D2256" s="1">
        <v>16</v>
      </c>
      <c r="E2256" s="1">
        <v>3</v>
      </c>
      <c r="F2256" s="1">
        <v>0</v>
      </c>
      <c r="G2256" t="s">
        <v>16</v>
      </c>
      <c r="H2256" t="s">
        <v>50</v>
      </c>
      <c r="I2256">
        <v>1210163</v>
      </c>
      <c r="K2256">
        <v>491893115</v>
      </c>
      <c r="L2256" t="s">
        <v>7976</v>
      </c>
      <c r="M2256" t="s">
        <v>7975</v>
      </c>
      <c r="N2256" t="s">
        <v>7977</v>
      </c>
      <c r="O2256" t="s">
        <v>7978</v>
      </c>
    </row>
    <row r="2257" spans="1:15" x14ac:dyDescent="0.25">
      <c r="A2257" t="s">
        <v>7979</v>
      </c>
      <c r="B2257" s="1">
        <v>22</v>
      </c>
      <c r="C2257" s="1">
        <v>16</v>
      </c>
      <c r="D2257" s="1" t="s">
        <v>10691</v>
      </c>
      <c r="E2257" s="1">
        <v>2</v>
      </c>
      <c r="F2257" s="1">
        <v>0</v>
      </c>
      <c r="G2257" t="s">
        <v>16</v>
      </c>
      <c r="H2257" t="s">
        <v>17</v>
      </c>
      <c r="I2257">
        <v>2216042</v>
      </c>
      <c r="K2257">
        <v>170747721</v>
      </c>
      <c r="L2257" t="s">
        <v>7980</v>
      </c>
      <c r="M2257" t="s">
        <v>7979</v>
      </c>
      <c r="N2257" t="s">
        <v>7981</v>
      </c>
      <c r="O2257" t="s">
        <v>7982</v>
      </c>
    </row>
    <row r="2258" spans="1:15" x14ac:dyDescent="0.25">
      <c r="A2258" t="s">
        <v>7983</v>
      </c>
      <c r="B2258" s="1" t="s">
        <v>10692</v>
      </c>
      <c r="C2258" s="1">
        <v>20</v>
      </c>
      <c r="D2258" s="1">
        <v>11</v>
      </c>
      <c r="E2258" s="1">
        <v>2</v>
      </c>
      <c r="F2258" s="1">
        <v>0</v>
      </c>
      <c r="G2258" t="s">
        <v>16</v>
      </c>
      <c r="H2258" t="s">
        <v>17</v>
      </c>
      <c r="I2258">
        <v>620112</v>
      </c>
      <c r="K2258">
        <v>950368581</v>
      </c>
      <c r="L2258" t="s">
        <v>7984</v>
      </c>
      <c r="M2258" t="s">
        <v>7983</v>
      </c>
      <c r="N2258" t="s">
        <v>7985</v>
      </c>
      <c r="O2258" t="s">
        <v>7986</v>
      </c>
    </row>
    <row r="2259" spans="1:15" x14ac:dyDescent="0.25">
      <c r="A2259" t="s">
        <v>7987</v>
      </c>
      <c r="B2259" s="1">
        <v>26</v>
      </c>
      <c r="C2259" s="1">
        <v>12</v>
      </c>
      <c r="D2259" s="1" t="s">
        <v>10694</v>
      </c>
      <c r="E2259" s="1">
        <v>0</v>
      </c>
      <c r="F2259" s="1">
        <v>1</v>
      </c>
      <c r="G2259" t="s">
        <v>32</v>
      </c>
      <c r="I2259">
        <v>2612000</v>
      </c>
      <c r="K2259">
        <v>830409241</v>
      </c>
      <c r="L2259" t="s">
        <v>7988</v>
      </c>
      <c r="M2259" t="s">
        <v>7989</v>
      </c>
      <c r="N2259" t="s">
        <v>7990</v>
      </c>
      <c r="O2259" t="s">
        <v>7991</v>
      </c>
    </row>
    <row r="2260" spans="1:15" x14ac:dyDescent="0.25">
      <c r="A2260" t="s">
        <v>7989</v>
      </c>
      <c r="B2260" s="1">
        <v>26</v>
      </c>
      <c r="C2260" s="1">
        <v>12</v>
      </c>
      <c r="D2260" s="1" t="s">
        <v>10698</v>
      </c>
      <c r="E2260" s="1">
        <v>3</v>
      </c>
      <c r="F2260" s="1">
        <v>0</v>
      </c>
      <c r="G2260" t="s">
        <v>16</v>
      </c>
      <c r="H2260" t="s">
        <v>50</v>
      </c>
      <c r="I2260">
        <v>2612073</v>
      </c>
      <c r="K2260">
        <v>830409749</v>
      </c>
      <c r="L2260" t="s">
        <v>7992</v>
      </c>
      <c r="M2260" t="s">
        <v>7989</v>
      </c>
      <c r="N2260" t="s">
        <v>7990</v>
      </c>
      <c r="O2260" t="s">
        <v>7993</v>
      </c>
    </row>
    <row r="2261" spans="1:15" x14ac:dyDescent="0.25">
      <c r="A2261" t="s">
        <v>7994</v>
      </c>
      <c r="B2261" s="1">
        <v>28</v>
      </c>
      <c r="C2261" s="1">
        <v>14</v>
      </c>
      <c r="D2261" s="1">
        <v>11</v>
      </c>
      <c r="E2261" s="1">
        <v>2</v>
      </c>
      <c r="F2261" s="1">
        <v>0</v>
      </c>
      <c r="G2261" t="s">
        <v>16</v>
      </c>
      <c r="H2261" t="s">
        <v>17</v>
      </c>
      <c r="I2261">
        <v>2814112</v>
      </c>
      <c r="K2261">
        <v>510743195</v>
      </c>
      <c r="L2261" t="s">
        <v>412</v>
      </c>
      <c r="M2261" t="s">
        <v>7994</v>
      </c>
      <c r="N2261" t="str">
        <f>"11-034"</f>
        <v>11-034</v>
      </c>
      <c r="O2261" t="s">
        <v>7995</v>
      </c>
    </row>
    <row r="2262" spans="1:15" x14ac:dyDescent="0.25">
      <c r="A2262" t="s">
        <v>7996</v>
      </c>
      <c r="B2262" s="1">
        <v>20</v>
      </c>
      <c r="C2262" s="1" t="s">
        <v>10692</v>
      </c>
      <c r="D2262" s="1" t="s">
        <v>10697</v>
      </c>
      <c r="E2262" s="1">
        <v>3</v>
      </c>
      <c r="F2262" s="1">
        <v>0</v>
      </c>
      <c r="G2262" t="s">
        <v>16</v>
      </c>
      <c r="H2262" t="s">
        <v>50</v>
      </c>
      <c r="I2262">
        <v>2006053</v>
      </c>
      <c r="K2262">
        <v>450669884</v>
      </c>
      <c r="L2262" t="s">
        <v>7997</v>
      </c>
      <c r="M2262" t="s">
        <v>7996</v>
      </c>
      <c r="N2262" t="s">
        <v>7998</v>
      </c>
      <c r="O2262" t="s">
        <v>109</v>
      </c>
    </row>
    <row r="2263" spans="1:15" x14ac:dyDescent="0.25">
      <c r="A2263" t="s">
        <v>7999</v>
      </c>
      <c r="B2263" s="1">
        <v>30</v>
      </c>
      <c r="C2263" s="1" t="s">
        <v>10698</v>
      </c>
      <c r="D2263" s="1" t="s">
        <v>10699</v>
      </c>
      <c r="E2263" s="1">
        <v>3</v>
      </c>
      <c r="F2263" s="1">
        <v>0</v>
      </c>
      <c r="G2263" t="s">
        <v>16</v>
      </c>
      <c r="H2263" t="s">
        <v>50</v>
      </c>
      <c r="I2263">
        <v>3007093</v>
      </c>
      <c r="K2263">
        <v>250855334</v>
      </c>
      <c r="L2263" t="s">
        <v>8000</v>
      </c>
      <c r="M2263" t="s">
        <v>7999</v>
      </c>
      <c r="N2263" t="s">
        <v>8001</v>
      </c>
      <c r="O2263" t="s">
        <v>8002</v>
      </c>
    </row>
    <row r="2264" spans="1:15" x14ac:dyDescent="0.25">
      <c r="A2264" t="s">
        <v>8003</v>
      </c>
      <c r="B2264" s="1">
        <v>26</v>
      </c>
      <c r="C2264" s="1" t="s">
        <v>10697</v>
      </c>
      <c r="D2264" s="1" t="s">
        <v>10693</v>
      </c>
      <c r="E2264" s="1">
        <v>3</v>
      </c>
      <c r="F2264" s="1">
        <v>0</v>
      </c>
      <c r="G2264" t="s">
        <v>16</v>
      </c>
      <c r="H2264" t="s">
        <v>50</v>
      </c>
      <c r="I2264">
        <v>2605083</v>
      </c>
      <c r="K2264">
        <v>291009900</v>
      </c>
      <c r="L2264" t="s">
        <v>8004</v>
      </c>
      <c r="M2264" t="s">
        <v>8005</v>
      </c>
      <c r="N2264" t="s">
        <v>8006</v>
      </c>
      <c r="O2264" t="s">
        <v>8007</v>
      </c>
    </row>
    <row r="2265" spans="1:15" x14ac:dyDescent="0.25">
      <c r="A2265" t="s">
        <v>8008</v>
      </c>
      <c r="B2265" s="1">
        <v>22</v>
      </c>
      <c r="C2265" s="1">
        <v>10</v>
      </c>
      <c r="D2265" s="1" t="s">
        <v>10691</v>
      </c>
      <c r="E2265" s="1">
        <v>2</v>
      </c>
      <c r="F2265" s="1">
        <v>0</v>
      </c>
      <c r="G2265" t="s">
        <v>16</v>
      </c>
      <c r="H2265" t="s">
        <v>17</v>
      </c>
      <c r="I2265">
        <v>2210042</v>
      </c>
      <c r="K2265">
        <v>170747939</v>
      </c>
      <c r="L2265" t="s">
        <v>8009</v>
      </c>
      <c r="M2265" t="s">
        <v>8008</v>
      </c>
      <c r="N2265" t="s">
        <v>8010</v>
      </c>
      <c r="O2265" t="s">
        <v>8011</v>
      </c>
    </row>
    <row r="2266" spans="1:15" x14ac:dyDescent="0.25">
      <c r="A2266" t="s">
        <v>8012</v>
      </c>
      <c r="B2266" s="1">
        <v>32</v>
      </c>
      <c r="C2266" s="1" t="s">
        <v>10691</v>
      </c>
      <c r="D2266" s="1" t="s">
        <v>10698</v>
      </c>
      <c r="E2266" s="1">
        <v>3</v>
      </c>
      <c r="F2266" s="1">
        <v>0</v>
      </c>
      <c r="G2266" t="s">
        <v>16</v>
      </c>
      <c r="H2266" t="s">
        <v>50</v>
      </c>
      <c r="I2266">
        <v>3204073</v>
      </c>
      <c r="K2266">
        <v>811684338</v>
      </c>
      <c r="L2266" t="s">
        <v>8013</v>
      </c>
      <c r="M2266" t="s">
        <v>8012</v>
      </c>
      <c r="N2266" t="s">
        <v>8014</v>
      </c>
      <c r="O2266" t="s">
        <v>886</v>
      </c>
    </row>
    <row r="2267" spans="1:15" x14ac:dyDescent="0.25">
      <c r="A2267" t="s">
        <v>8015</v>
      </c>
      <c r="B2267" s="1">
        <v>14</v>
      </c>
      <c r="C2267" s="1">
        <v>29</v>
      </c>
      <c r="D2267" s="1" t="s">
        <v>10699</v>
      </c>
      <c r="E2267" s="1">
        <v>2</v>
      </c>
      <c r="F2267" s="1">
        <v>0</v>
      </c>
      <c r="G2267" t="s">
        <v>16</v>
      </c>
      <c r="H2267" t="s">
        <v>17</v>
      </c>
      <c r="I2267">
        <v>1429092</v>
      </c>
      <c r="K2267">
        <v>711582084</v>
      </c>
      <c r="L2267" t="s">
        <v>8016</v>
      </c>
      <c r="M2267" t="s">
        <v>8015</v>
      </c>
      <c r="N2267" t="str">
        <f>"08-320"</f>
        <v>08-320</v>
      </c>
      <c r="O2267" t="s">
        <v>5837</v>
      </c>
    </row>
    <row r="2268" spans="1:15" x14ac:dyDescent="0.25">
      <c r="A2268" t="s">
        <v>8017</v>
      </c>
      <c r="B2268" s="1">
        <v>30</v>
      </c>
      <c r="C2268" s="1">
        <v>21</v>
      </c>
      <c r="D2268" s="1">
        <v>14</v>
      </c>
      <c r="E2268" s="1">
        <v>3</v>
      </c>
      <c r="F2268" s="1">
        <v>0</v>
      </c>
      <c r="G2268" t="s">
        <v>16</v>
      </c>
      <c r="H2268" t="s">
        <v>50</v>
      </c>
      <c r="I2268">
        <v>3021143</v>
      </c>
      <c r="K2268">
        <v>631258520</v>
      </c>
      <c r="M2268" t="s">
        <v>8017</v>
      </c>
      <c r="N2268" t="s">
        <v>8018</v>
      </c>
      <c r="O2268" t="s">
        <v>8019</v>
      </c>
    </row>
    <row r="2269" spans="1:15" x14ac:dyDescent="0.25">
      <c r="A2269" t="s">
        <v>8020</v>
      </c>
      <c r="B2269" s="1" t="s">
        <v>10692</v>
      </c>
      <c r="C2269" s="1">
        <v>16</v>
      </c>
      <c r="D2269" s="1" t="s">
        <v>10697</v>
      </c>
      <c r="E2269" s="1">
        <v>2</v>
      </c>
      <c r="F2269" s="1">
        <v>0</v>
      </c>
      <c r="G2269" t="s">
        <v>16</v>
      </c>
      <c r="H2269" t="s">
        <v>17</v>
      </c>
      <c r="I2269">
        <v>616052</v>
      </c>
      <c r="K2269">
        <v>431020010</v>
      </c>
      <c r="M2269" t="s">
        <v>8020</v>
      </c>
      <c r="N2269" t="str">
        <f>"08-540"</f>
        <v>08-540</v>
      </c>
      <c r="O2269" t="s">
        <v>8021</v>
      </c>
    </row>
    <row r="2270" spans="1:15" x14ac:dyDescent="0.25">
      <c r="A2270" t="s">
        <v>8020</v>
      </c>
      <c r="B2270" s="1">
        <v>22</v>
      </c>
      <c r="C2270" s="1" t="s">
        <v>10697</v>
      </c>
      <c r="D2270" s="1" t="s">
        <v>10692</v>
      </c>
      <c r="E2270" s="1">
        <v>2</v>
      </c>
      <c r="F2270" s="1">
        <v>0</v>
      </c>
      <c r="G2270" t="s">
        <v>16</v>
      </c>
      <c r="H2270" t="s">
        <v>17</v>
      </c>
      <c r="I2270">
        <v>2205062</v>
      </c>
      <c r="K2270">
        <v>191675037</v>
      </c>
      <c r="L2270" t="s">
        <v>8022</v>
      </c>
      <c r="M2270" t="s">
        <v>8023</v>
      </c>
      <c r="N2270" t="s">
        <v>8024</v>
      </c>
      <c r="O2270" t="s">
        <v>8025</v>
      </c>
    </row>
    <row r="2271" spans="1:15" x14ac:dyDescent="0.25">
      <c r="A2271" t="s">
        <v>8026</v>
      </c>
      <c r="B2271" s="1">
        <v>14</v>
      </c>
      <c r="C2271" s="1">
        <v>33</v>
      </c>
      <c r="D2271" s="1" t="s">
        <v>10693</v>
      </c>
      <c r="E2271" s="1">
        <v>2</v>
      </c>
      <c r="F2271" s="1">
        <v>0</v>
      </c>
      <c r="G2271" t="s">
        <v>16</v>
      </c>
      <c r="H2271" t="s">
        <v>17</v>
      </c>
      <c r="I2271">
        <v>1433082</v>
      </c>
      <c r="K2271">
        <v>711582144</v>
      </c>
      <c r="L2271" t="s">
        <v>8027</v>
      </c>
      <c r="M2271" t="s">
        <v>8026</v>
      </c>
      <c r="N2271" t="str">
        <f>"07-104"</f>
        <v>07-104</v>
      </c>
      <c r="O2271" t="s">
        <v>8028</v>
      </c>
    </row>
    <row r="2272" spans="1:15" x14ac:dyDescent="0.25">
      <c r="A2272" t="s">
        <v>8029</v>
      </c>
      <c r="B2272" s="1" t="s">
        <v>10692</v>
      </c>
      <c r="C2272" s="1">
        <v>11</v>
      </c>
      <c r="D2272" s="1" t="s">
        <v>10690</v>
      </c>
      <c r="E2272" s="1">
        <v>1</v>
      </c>
      <c r="F2272" s="1">
        <v>0</v>
      </c>
      <c r="G2272" t="s">
        <v>16</v>
      </c>
      <c r="H2272" t="s">
        <v>46</v>
      </c>
      <c r="I2272">
        <v>611021</v>
      </c>
      <c r="K2272">
        <v>711582397</v>
      </c>
      <c r="L2272" t="s">
        <v>8030</v>
      </c>
      <c r="M2272" t="s">
        <v>8029</v>
      </c>
      <c r="N2272" t="s">
        <v>8031</v>
      </c>
      <c r="O2272" t="s">
        <v>8032</v>
      </c>
    </row>
    <row r="2273" spans="1:15" x14ac:dyDescent="0.25">
      <c r="A2273" t="s">
        <v>8029</v>
      </c>
      <c r="B2273" s="1" t="s">
        <v>10692</v>
      </c>
      <c r="C2273" s="1">
        <v>11</v>
      </c>
      <c r="D2273" s="1" t="s">
        <v>10693</v>
      </c>
      <c r="E2273" s="1">
        <v>2</v>
      </c>
      <c r="F2273" s="1">
        <v>0</v>
      </c>
      <c r="G2273" t="s">
        <v>16</v>
      </c>
      <c r="H2273" t="s">
        <v>17</v>
      </c>
      <c r="I2273">
        <v>611082</v>
      </c>
      <c r="K2273">
        <v>711582581</v>
      </c>
      <c r="L2273" t="s">
        <v>8033</v>
      </c>
      <c r="M2273" t="s">
        <v>8029</v>
      </c>
      <c r="N2273" t="s">
        <v>8031</v>
      </c>
      <c r="O2273" t="s">
        <v>8034</v>
      </c>
    </row>
    <row r="2274" spans="1:15" x14ac:dyDescent="0.25">
      <c r="A2274" t="s">
        <v>8035</v>
      </c>
      <c r="B2274" s="1" t="s">
        <v>10691</v>
      </c>
      <c r="C2274" s="1" t="s">
        <v>10691</v>
      </c>
      <c r="D2274" s="1" t="s">
        <v>10692</v>
      </c>
      <c r="E2274" s="1">
        <v>2</v>
      </c>
      <c r="F2274" s="1">
        <v>0</v>
      </c>
      <c r="G2274" t="s">
        <v>16</v>
      </c>
      <c r="H2274" t="s">
        <v>17</v>
      </c>
      <c r="I2274">
        <v>404062</v>
      </c>
      <c r="K2274">
        <v>871118537</v>
      </c>
      <c r="L2274" t="s">
        <v>8036</v>
      </c>
      <c r="M2274" t="s">
        <v>8035</v>
      </c>
      <c r="N2274" t="s">
        <v>8037</v>
      </c>
      <c r="O2274" t="s">
        <v>8038</v>
      </c>
    </row>
    <row r="2275" spans="1:15" x14ac:dyDescent="0.25">
      <c r="A2275" t="s">
        <v>8039</v>
      </c>
      <c r="B2275" s="1">
        <v>26</v>
      </c>
      <c r="C2275" s="1" t="s">
        <v>10695</v>
      </c>
      <c r="D2275" s="1" t="s">
        <v>10692</v>
      </c>
      <c r="E2275" s="1">
        <v>3</v>
      </c>
      <c r="F2275" s="1">
        <v>0</v>
      </c>
      <c r="G2275" t="s">
        <v>16</v>
      </c>
      <c r="H2275" t="s">
        <v>50</v>
      </c>
      <c r="I2275">
        <v>2601063</v>
      </c>
      <c r="K2275">
        <v>551332</v>
      </c>
      <c r="L2275" t="s">
        <v>8040</v>
      </c>
      <c r="M2275" t="s">
        <v>8039</v>
      </c>
      <c r="N2275" t="s">
        <v>8041</v>
      </c>
      <c r="O2275" t="s">
        <v>8042</v>
      </c>
    </row>
    <row r="2276" spans="1:15" x14ac:dyDescent="0.25">
      <c r="A2276" t="s">
        <v>8043</v>
      </c>
      <c r="B2276" s="1" t="s">
        <v>10690</v>
      </c>
      <c r="C2276" s="1">
        <v>24</v>
      </c>
      <c r="D2276" s="1" t="s">
        <v>10691</v>
      </c>
      <c r="E2276" s="1">
        <v>2</v>
      </c>
      <c r="F2276" s="1">
        <v>0</v>
      </c>
      <c r="G2276" t="s">
        <v>16</v>
      </c>
      <c r="H2276" t="s">
        <v>17</v>
      </c>
      <c r="I2276">
        <v>224042</v>
      </c>
      <c r="K2276">
        <v>890718455</v>
      </c>
      <c r="L2276" t="s">
        <v>8044</v>
      </c>
      <c r="M2276" t="s">
        <v>8043</v>
      </c>
      <c r="N2276" t="s">
        <v>8045</v>
      </c>
      <c r="O2276" t="s">
        <v>8046</v>
      </c>
    </row>
    <row r="2277" spans="1:15" x14ac:dyDescent="0.25">
      <c r="A2277" t="s">
        <v>8047</v>
      </c>
      <c r="B2277" s="1">
        <v>14</v>
      </c>
      <c r="C2277" s="1">
        <v>34</v>
      </c>
      <c r="D2277" s="1">
        <v>10</v>
      </c>
      <c r="E2277" s="1">
        <v>2</v>
      </c>
      <c r="F2277" s="1">
        <v>0</v>
      </c>
      <c r="G2277" t="s">
        <v>16</v>
      </c>
      <c r="H2277" t="s">
        <v>17</v>
      </c>
      <c r="I2277">
        <v>1434102</v>
      </c>
      <c r="K2277">
        <v>711582724</v>
      </c>
      <c r="L2277" t="s">
        <v>8048</v>
      </c>
      <c r="M2277" t="s">
        <v>8047</v>
      </c>
      <c r="N2277" t="str">
        <f>"05-282"</f>
        <v>05-282</v>
      </c>
      <c r="O2277" t="s">
        <v>8049</v>
      </c>
    </row>
    <row r="2278" spans="1:15" x14ac:dyDescent="0.25">
      <c r="A2278" t="s">
        <v>8050</v>
      </c>
      <c r="B2278" s="1">
        <v>26</v>
      </c>
      <c r="C2278" s="1" t="s">
        <v>10691</v>
      </c>
      <c r="D2278" s="1">
        <v>18</v>
      </c>
      <c r="E2278" s="1">
        <v>2</v>
      </c>
      <c r="F2278" s="1">
        <v>0</v>
      </c>
      <c r="G2278" t="s">
        <v>16</v>
      </c>
      <c r="H2278" t="s">
        <v>17</v>
      </c>
      <c r="I2278">
        <v>2604182</v>
      </c>
      <c r="K2278">
        <v>291010790</v>
      </c>
      <c r="L2278" t="s">
        <v>8051</v>
      </c>
      <c r="M2278" t="s">
        <v>8050</v>
      </c>
      <c r="N2278" t="s">
        <v>8052</v>
      </c>
      <c r="O2278" t="s">
        <v>8053</v>
      </c>
    </row>
    <row r="2279" spans="1:15" x14ac:dyDescent="0.25">
      <c r="A2279" t="s">
        <v>8054</v>
      </c>
      <c r="B2279" s="1">
        <v>14</v>
      </c>
      <c r="C2279" s="1" t="s">
        <v>10695</v>
      </c>
      <c r="D2279" s="1" t="s">
        <v>10697</v>
      </c>
      <c r="E2279" s="1">
        <v>2</v>
      </c>
      <c r="F2279" s="1">
        <v>0</v>
      </c>
      <c r="G2279" t="s">
        <v>16</v>
      </c>
      <c r="H2279" t="s">
        <v>17</v>
      </c>
      <c r="I2279">
        <v>1401052</v>
      </c>
      <c r="K2279">
        <v>670224025</v>
      </c>
      <c r="L2279" t="s">
        <v>8055</v>
      </c>
      <c r="M2279" t="s">
        <v>8054</v>
      </c>
      <c r="N2279" t="s">
        <v>8056</v>
      </c>
      <c r="O2279" t="s">
        <v>8057</v>
      </c>
    </row>
    <row r="2280" spans="1:15" x14ac:dyDescent="0.25">
      <c r="A2280" t="s">
        <v>8058</v>
      </c>
      <c r="B2280" s="1" t="s">
        <v>10690</v>
      </c>
      <c r="C2280" s="1" t="s">
        <v>10693</v>
      </c>
      <c r="D2280" s="1">
        <v>13</v>
      </c>
      <c r="E2280" s="1">
        <v>3</v>
      </c>
      <c r="F2280" s="1">
        <v>0</v>
      </c>
      <c r="G2280" t="s">
        <v>16</v>
      </c>
      <c r="H2280" t="s">
        <v>50</v>
      </c>
      <c r="I2280">
        <v>208133</v>
      </c>
      <c r="K2280">
        <v>890718165</v>
      </c>
      <c r="L2280" t="s">
        <v>8059</v>
      </c>
      <c r="M2280" t="s">
        <v>8058</v>
      </c>
      <c r="N2280" t="s">
        <v>8060</v>
      </c>
      <c r="O2280" t="s">
        <v>8061</v>
      </c>
    </row>
    <row r="2281" spans="1:15" x14ac:dyDescent="0.25">
      <c r="A2281" t="s">
        <v>8062</v>
      </c>
      <c r="B2281" s="1">
        <v>24</v>
      </c>
      <c r="C2281" s="1" t="s">
        <v>10696</v>
      </c>
      <c r="D2281" s="1">
        <v>11</v>
      </c>
      <c r="E2281" s="1">
        <v>3</v>
      </c>
      <c r="F2281" s="1">
        <v>0</v>
      </c>
      <c r="G2281" t="s">
        <v>16</v>
      </c>
      <c r="H2281" t="s">
        <v>50</v>
      </c>
      <c r="I2281">
        <v>2403113</v>
      </c>
      <c r="K2281">
        <v>72182516</v>
      </c>
      <c r="M2281" t="s">
        <v>8062</v>
      </c>
      <c r="N2281" t="s">
        <v>8063</v>
      </c>
      <c r="O2281" t="s">
        <v>8064</v>
      </c>
    </row>
    <row r="2282" spans="1:15" x14ac:dyDescent="0.25">
      <c r="A2282" t="s">
        <v>8065</v>
      </c>
      <c r="B2282" s="1">
        <v>10</v>
      </c>
      <c r="C2282" s="1">
        <v>20</v>
      </c>
      <c r="D2282" s="1" t="s">
        <v>10693</v>
      </c>
      <c r="E2282" s="1">
        <v>3</v>
      </c>
      <c r="F2282" s="1">
        <v>0</v>
      </c>
      <c r="G2282" t="s">
        <v>16</v>
      </c>
      <c r="H2282" t="s">
        <v>50</v>
      </c>
      <c r="I2282">
        <v>1020083</v>
      </c>
      <c r="K2282">
        <v>472057833</v>
      </c>
      <c r="L2282" t="s">
        <v>8066</v>
      </c>
      <c r="M2282" t="s">
        <v>8065</v>
      </c>
      <c r="N2282" t="s">
        <v>8067</v>
      </c>
      <c r="O2282" t="s">
        <v>8068</v>
      </c>
    </row>
    <row r="2283" spans="1:15" x14ac:dyDescent="0.25">
      <c r="A2283" t="s">
        <v>8069</v>
      </c>
      <c r="B2283" s="1">
        <v>12</v>
      </c>
      <c r="C2283" s="1">
        <v>15</v>
      </c>
      <c r="D2283" s="1" t="s">
        <v>10698</v>
      </c>
      <c r="E2283" s="1">
        <v>2</v>
      </c>
      <c r="F2283" s="1">
        <v>0</v>
      </c>
      <c r="G2283" t="s">
        <v>16</v>
      </c>
      <c r="H2283" t="s">
        <v>17</v>
      </c>
      <c r="I2283">
        <v>1215072</v>
      </c>
      <c r="K2283">
        <v>72181965</v>
      </c>
      <c r="L2283" t="s">
        <v>8070</v>
      </c>
      <c r="M2283" t="s">
        <v>8069</v>
      </c>
      <c r="N2283" t="s">
        <v>8071</v>
      </c>
      <c r="O2283" t="s">
        <v>8072</v>
      </c>
    </row>
    <row r="2284" spans="1:15" x14ac:dyDescent="0.25">
      <c r="A2284" t="s">
        <v>8073</v>
      </c>
      <c r="B2284" s="1">
        <v>12</v>
      </c>
      <c r="C2284" s="1">
        <v>18</v>
      </c>
      <c r="D2284" s="1" t="s">
        <v>10698</v>
      </c>
      <c r="E2284" s="1">
        <v>2</v>
      </c>
      <c r="F2284" s="1">
        <v>0</v>
      </c>
      <c r="G2284" t="s">
        <v>16</v>
      </c>
      <c r="H2284" t="s">
        <v>17</v>
      </c>
      <c r="I2284">
        <v>1218072</v>
      </c>
      <c r="K2284">
        <v>72182108</v>
      </c>
      <c r="L2284" t="s">
        <v>8074</v>
      </c>
      <c r="M2284" t="s">
        <v>8073</v>
      </c>
      <c r="N2284" t="s">
        <v>8075</v>
      </c>
      <c r="O2284" t="s">
        <v>8076</v>
      </c>
    </row>
    <row r="2285" spans="1:15" x14ac:dyDescent="0.25">
      <c r="A2285" t="s">
        <v>8077</v>
      </c>
      <c r="B2285" s="1">
        <v>30</v>
      </c>
      <c r="C2285" s="1">
        <v>23</v>
      </c>
      <c r="D2285" s="1" t="s">
        <v>10698</v>
      </c>
      <c r="E2285" s="1">
        <v>2</v>
      </c>
      <c r="F2285" s="1">
        <v>0</v>
      </c>
      <c r="G2285" t="s">
        <v>16</v>
      </c>
      <c r="H2285" t="s">
        <v>17</v>
      </c>
      <c r="I2285">
        <v>3023072</v>
      </c>
      <c r="K2285">
        <v>311019450</v>
      </c>
      <c r="L2285" t="s">
        <v>8078</v>
      </c>
      <c r="M2285" t="s">
        <v>8077</v>
      </c>
      <c r="N2285" t="s">
        <v>8079</v>
      </c>
      <c r="O2285" t="s">
        <v>8080</v>
      </c>
    </row>
    <row r="2286" spans="1:15" x14ac:dyDescent="0.25">
      <c r="A2286" t="s">
        <v>8081</v>
      </c>
      <c r="B2286" s="1" t="s">
        <v>10690</v>
      </c>
      <c r="C2286" s="1">
        <v>19</v>
      </c>
      <c r="D2286" s="1" t="s">
        <v>10692</v>
      </c>
      <c r="E2286" s="1">
        <v>3</v>
      </c>
      <c r="F2286" s="1">
        <v>0</v>
      </c>
      <c r="G2286" t="s">
        <v>16</v>
      </c>
      <c r="H2286" t="s">
        <v>50</v>
      </c>
      <c r="I2286">
        <v>219063</v>
      </c>
      <c r="K2286">
        <v>890718372</v>
      </c>
      <c r="L2286" t="s">
        <v>8082</v>
      </c>
      <c r="M2286" t="s">
        <v>8081</v>
      </c>
      <c r="N2286" t="s">
        <v>8083</v>
      </c>
      <c r="O2286" t="s">
        <v>5624</v>
      </c>
    </row>
    <row r="2287" spans="1:15" x14ac:dyDescent="0.25">
      <c r="A2287" t="s">
        <v>8084</v>
      </c>
      <c r="B2287" s="1">
        <v>14</v>
      </c>
      <c r="C2287" s="1">
        <v>13</v>
      </c>
      <c r="D2287" s="1" t="s">
        <v>10697</v>
      </c>
      <c r="E2287" s="1">
        <v>2</v>
      </c>
      <c r="F2287" s="1">
        <v>0</v>
      </c>
      <c r="G2287" t="s">
        <v>16</v>
      </c>
      <c r="H2287" t="s">
        <v>17</v>
      </c>
      <c r="I2287">
        <v>1413052</v>
      </c>
      <c r="K2287">
        <v>130378440</v>
      </c>
      <c r="L2287" t="s">
        <v>8085</v>
      </c>
      <c r="M2287" t="s">
        <v>8086</v>
      </c>
      <c r="N2287" t="str">
        <f>"06-445"</f>
        <v>06-445</v>
      </c>
      <c r="O2287" t="s">
        <v>8087</v>
      </c>
    </row>
    <row r="2288" spans="1:15" x14ac:dyDescent="0.25">
      <c r="A2288" t="s">
        <v>8088</v>
      </c>
      <c r="B2288" s="1">
        <v>10</v>
      </c>
      <c r="C2288" s="1" t="s">
        <v>10690</v>
      </c>
      <c r="D2288" s="1">
        <v>10</v>
      </c>
      <c r="E2288" s="1">
        <v>2</v>
      </c>
      <c r="F2288" s="1">
        <v>0</v>
      </c>
      <c r="G2288" t="s">
        <v>16</v>
      </c>
      <c r="H2288" t="s">
        <v>17</v>
      </c>
      <c r="I2288">
        <v>1002102</v>
      </c>
      <c r="K2288">
        <v>611016063</v>
      </c>
      <c r="L2288" t="s">
        <v>8089</v>
      </c>
      <c r="M2288" t="s">
        <v>8088</v>
      </c>
      <c r="N2288" t="s">
        <v>8090</v>
      </c>
      <c r="O2288" t="s">
        <v>1613</v>
      </c>
    </row>
    <row r="2289" spans="1:15" x14ac:dyDescent="0.25">
      <c r="A2289" t="s">
        <v>8091</v>
      </c>
      <c r="B2289" s="1" t="s">
        <v>10693</v>
      </c>
      <c r="C2289" s="1" t="s">
        <v>10692</v>
      </c>
      <c r="D2289" s="1" t="s">
        <v>10691</v>
      </c>
      <c r="E2289" s="1">
        <v>3</v>
      </c>
      <c r="F2289" s="1">
        <v>0</v>
      </c>
      <c r="G2289" t="s">
        <v>16</v>
      </c>
      <c r="H2289" t="s">
        <v>50</v>
      </c>
      <c r="I2289">
        <v>806043</v>
      </c>
      <c r="K2289">
        <v>526759</v>
      </c>
      <c r="L2289" t="s">
        <v>8092</v>
      </c>
      <c r="M2289" t="s">
        <v>8091</v>
      </c>
      <c r="N2289" t="s">
        <v>8093</v>
      </c>
      <c r="O2289" t="s">
        <v>8094</v>
      </c>
    </row>
    <row r="2290" spans="1:15" x14ac:dyDescent="0.25">
      <c r="A2290" t="s">
        <v>8095</v>
      </c>
      <c r="B2290" s="1">
        <v>16</v>
      </c>
      <c r="C2290" s="1">
        <v>11</v>
      </c>
      <c r="D2290" s="1" t="s">
        <v>10697</v>
      </c>
      <c r="E2290" s="1">
        <v>3</v>
      </c>
      <c r="F2290" s="1">
        <v>0</v>
      </c>
      <c r="G2290" t="s">
        <v>16</v>
      </c>
      <c r="H2290" t="s">
        <v>50</v>
      </c>
      <c r="I2290">
        <v>1611053</v>
      </c>
      <c r="K2290">
        <v>531413277</v>
      </c>
      <c r="L2290" t="s">
        <v>8096</v>
      </c>
      <c r="M2290" t="s">
        <v>8097</v>
      </c>
      <c r="N2290" t="s">
        <v>8098</v>
      </c>
      <c r="O2290" t="s">
        <v>8099</v>
      </c>
    </row>
    <row r="2291" spans="1:15" x14ac:dyDescent="0.25">
      <c r="A2291" t="s">
        <v>8100</v>
      </c>
      <c r="B2291" s="1">
        <v>10</v>
      </c>
      <c r="C2291" s="1" t="s">
        <v>10699</v>
      </c>
      <c r="D2291" s="1" t="s">
        <v>10698</v>
      </c>
      <c r="E2291" s="1">
        <v>2</v>
      </c>
      <c r="F2291" s="1">
        <v>0</v>
      </c>
      <c r="G2291" t="s">
        <v>16</v>
      </c>
      <c r="H2291" t="s">
        <v>17</v>
      </c>
      <c r="I2291">
        <v>1009072</v>
      </c>
      <c r="K2291">
        <v>151398646</v>
      </c>
      <c r="L2291" t="s">
        <v>8101</v>
      </c>
      <c r="M2291" t="s">
        <v>8100</v>
      </c>
      <c r="N2291" t="s">
        <v>8102</v>
      </c>
      <c r="O2291" t="s">
        <v>8103</v>
      </c>
    </row>
    <row r="2292" spans="1:15" x14ac:dyDescent="0.25">
      <c r="A2292" t="s">
        <v>8104</v>
      </c>
      <c r="B2292" s="1">
        <v>16</v>
      </c>
      <c r="C2292" s="1">
        <v>11</v>
      </c>
      <c r="D2292" s="1" t="s">
        <v>10694</v>
      </c>
      <c r="E2292" s="1">
        <v>0</v>
      </c>
      <c r="F2292" s="1">
        <v>1</v>
      </c>
      <c r="G2292" t="s">
        <v>32</v>
      </c>
      <c r="I2292">
        <v>1611000</v>
      </c>
      <c r="K2292">
        <v>531412651</v>
      </c>
      <c r="L2292" t="s">
        <v>8105</v>
      </c>
      <c r="M2292" t="s">
        <v>8095</v>
      </c>
      <c r="N2292" t="s">
        <v>8098</v>
      </c>
      <c r="O2292" t="s">
        <v>8106</v>
      </c>
    </row>
    <row r="2293" spans="1:15" x14ac:dyDescent="0.25">
      <c r="A2293" t="s">
        <v>8107</v>
      </c>
      <c r="B2293" s="1" t="s">
        <v>10693</v>
      </c>
      <c r="C2293" s="1" t="s">
        <v>10692</v>
      </c>
      <c r="D2293" s="1" t="s">
        <v>10694</v>
      </c>
      <c r="E2293" s="1">
        <v>0</v>
      </c>
      <c r="F2293" s="1">
        <v>1</v>
      </c>
      <c r="G2293" t="s">
        <v>32</v>
      </c>
      <c r="I2293">
        <v>806000</v>
      </c>
      <c r="K2293">
        <v>210967350</v>
      </c>
      <c r="L2293" t="s">
        <v>8108</v>
      </c>
      <c r="M2293" t="s">
        <v>8091</v>
      </c>
      <c r="N2293" t="s">
        <v>8093</v>
      </c>
      <c r="O2293" t="s">
        <v>8109</v>
      </c>
    </row>
    <row r="2294" spans="1:15" x14ac:dyDescent="0.25">
      <c r="A2294" t="s">
        <v>8110</v>
      </c>
      <c r="B2294" s="1">
        <v>16</v>
      </c>
      <c r="C2294" s="1" t="s">
        <v>10697</v>
      </c>
      <c r="D2294" s="1" t="s">
        <v>10696</v>
      </c>
      <c r="E2294" s="1">
        <v>2</v>
      </c>
      <c r="F2294" s="1">
        <v>0</v>
      </c>
      <c r="G2294" t="s">
        <v>16</v>
      </c>
      <c r="H2294" t="s">
        <v>17</v>
      </c>
      <c r="I2294">
        <v>1605032</v>
      </c>
      <c r="K2294">
        <v>531413107</v>
      </c>
      <c r="L2294" t="s">
        <v>8111</v>
      </c>
      <c r="M2294" t="s">
        <v>8110</v>
      </c>
      <c r="N2294" t="s">
        <v>8112</v>
      </c>
      <c r="O2294" t="s">
        <v>3485</v>
      </c>
    </row>
    <row r="2295" spans="1:15" x14ac:dyDescent="0.25">
      <c r="A2295" t="s">
        <v>8113</v>
      </c>
      <c r="B2295" s="1" t="s">
        <v>10690</v>
      </c>
      <c r="C2295" s="1">
        <v>17</v>
      </c>
      <c r="D2295" s="1" t="s">
        <v>10691</v>
      </c>
      <c r="E2295" s="1">
        <v>3</v>
      </c>
      <c r="F2295" s="1">
        <v>0</v>
      </c>
      <c r="G2295" t="s">
        <v>16</v>
      </c>
      <c r="H2295" t="s">
        <v>50</v>
      </c>
      <c r="I2295">
        <v>217043</v>
      </c>
      <c r="K2295">
        <v>931934957</v>
      </c>
      <c r="L2295" t="s">
        <v>8114</v>
      </c>
      <c r="M2295" t="s">
        <v>8113</v>
      </c>
      <c r="N2295" t="s">
        <v>8115</v>
      </c>
      <c r="O2295" t="s">
        <v>8116</v>
      </c>
    </row>
    <row r="2296" spans="1:15" x14ac:dyDescent="0.25">
      <c r="A2296" t="s">
        <v>8117</v>
      </c>
      <c r="B2296" s="1" t="s">
        <v>10690</v>
      </c>
      <c r="C2296" s="1">
        <v>17</v>
      </c>
      <c r="D2296" s="1" t="s">
        <v>10694</v>
      </c>
      <c r="E2296" s="1">
        <v>0</v>
      </c>
      <c r="F2296" s="1">
        <v>1</v>
      </c>
      <c r="G2296" t="s">
        <v>32</v>
      </c>
      <c r="I2296">
        <v>217000</v>
      </c>
      <c r="K2296">
        <v>931934740</v>
      </c>
      <c r="L2296" t="s">
        <v>8118</v>
      </c>
      <c r="M2296" t="s">
        <v>8113</v>
      </c>
      <c r="N2296" t="s">
        <v>8115</v>
      </c>
      <c r="O2296" t="s">
        <v>8119</v>
      </c>
    </row>
    <row r="2297" spans="1:15" x14ac:dyDescent="0.25">
      <c r="A2297" t="s">
        <v>8120</v>
      </c>
      <c r="B2297" s="1" t="s">
        <v>10691</v>
      </c>
      <c r="C2297" s="1" t="s">
        <v>10699</v>
      </c>
      <c r="D2297" s="1" t="s">
        <v>10691</v>
      </c>
      <c r="E2297" s="1">
        <v>3</v>
      </c>
      <c r="F2297" s="1">
        <v>0</v>
      </c>
      <c r="G2297" t="s">
        <v>16</v>
      </c>
      <c r="H2297" t="s">
        <v>50</v>
      </c>
      <c r="I2297">
        <v>409043</v>
      </c>
      <c r="K2297">
        <v>92350850</v>
      </c>
      <c r="L2297" t="s">
        <v>8121</v>
      </c>
      <c r="M2297" t="s">
        <v>8120</v>
      </c>
      <c r="N2297" t="s">
        <v>8122</v>
      </c>
      <c r="O2297" t="s">
        <v>8123</v>
      </c>
    </row>
    <row r="2298" spans="1:15" x14ac:dyDescent="0.25">
      <c r="A2298" t="s">
        <v>8124</v>
      </c>
      <c r="B2298" s="1" t="s">
        <v>10692</v>
      </c>
      <c r="C2298" s="1" t="s">
        <v>10699</v>
      </c>
      <c r="D2298" s="1">
        <v>12</v>
      </c>
      <c r="E2298" s="1">
        <v>2</v>
      </c>
      <c r="F2298" s="1">
        <v>0</v>
      </c>
      <c r="G2298" t="s">
        <v>16</v>
      </c>
      <c r="H2298" t="s">
        <v>17</v>
      </c>
      <c r="I2298">
        <v>609122</v>
      </c>
      <c r="K2298">
        <v>431019862</v>
      </c>
      <c r="L2298" t="s">
        <v>8125</v>
      </c>
      <c r="M2298" t="s">
        <v>8126</v>
      </c>
      <c r="N2298" t="s">
        <v>8127</v>
      </c>
      <c r="O2298" t="s">
        <v>8128</v>
      </c>
    </row>
    <row r="2299" spans="1:15" x14ac:dyDescent="0.25">
      <c r="A2299" t="s">
        <v>8129</v>
      </c>
      <c r="B2299" s="1">
        <v>18</v>
      </c>
      <c r="C2299" s="1">
        <v>19</v>
      </c>
      <c r="D2299" s="1" t="s">
        <v>10694</v>
      </c>
      <c r="E2299" s="1">
        <v>0</v>
      </c>
      <c r="F2299" s="1">
        <v>1</v>
      </c>
      <c r="G2299" t="s">
        <v>32</v>
      </c>
      <c r="I2299">
        <v>1819000</v>
      </c>
      <c r="K2299">
        <v>690581399</v>
      </c>
      <c r="L2299" t="s">
        <v>8130</v>
      </c>
      <c r="M2299" t="s">
        <v>8131</v>
      </c>
      <c r="N2299" t="s">
        <v>8132</v>
      </c>
      <c r="O2299" t="s">
        <v>8133</v>
      </c>
    </row>
    <row r="2300" spans="1:15" x14ac:dyDescent="0.25">
      <c r="A2300" t="s">
        <v>8131</v>
      </c>
      <c r="B2300" s="1">
        <v>18</v>
      </c>
      <c r="C2300" s="1">
        <v>19</v>
      </c>
      <c r="D2300" s="1" t="s">
        <v>10691</v>
      </c>
      <c r="E2300" s="1">
        <v>3</v>
      </c>
      <c r="F2300" s="1">
        <v>0</v>
      </c>
      <c r="G2300" t="s">
        <v>16</v>
      </c>
      <c r="H2300" t="s">
        <v>50</v>
      </c>
      <c r="I2300">
        <v>1819043</v>
      </c>
      <c r="K2300">
        <v>690582200</v>
      </c>
      <c r="L2300" t="s">
        <v>8134</v>
      </c>
      <c r="M2300" t="s">
        <v>8131</v>
      </c>
      <c r="N2300" t="s">
        <v>8132</v>
      </c>
      <c r="O2300" t="s">
        <v>8135</v>
      </c>
    </row>
    <row r="2301" spans="1:15" x14ac:dyDescent="0.25">
      <c r="A2301" t="s">
        <v>8136</v>
      </c>
      <c r="B2301" s="1">
        <v>18</v>
      </c>
      <c r="C2301" s="1">
        <v>13</v>
      </c>
      <c r="D2301" s="1" t="s">
        <v>10699</v>
      </c>
      <c r="E2301" s="1">
        <v>2</v>
      </c>
      <c r="F2301" s="1">
        <v>0</v>
      </c>
      <c r="G2301" t="s">
        <v>16</v>
      </c>
      <c r="H2301" t="s">
        <v>17</v>
      </c>
      <c r="I2301">
        <v>1813092</v>
      </c>
      <c r="K2301">
        <v>650900335</v>
      </c>
      <c r="M2301" t="s">
        <v>8136</v>
      </c>
      <c r="N2301" t="s">
        <v>8137</v>
      </c>
      <c r="O2301" t="s">
        <v>8138</v>
      </c>
    </row>
    <row r="2302" spans="1:15" x14ac:dyDescent="0.25">
      <c r="A2302" t="s">
        <v>8139</v>
      </c>
      <c r="B2302" s="1">
        <v>22</v>
      </c>
      <c r="C2302" s="1" t="s">
        <v>10695</v>
      </c>
      <c r="D2302" s="1" t="s">
        <v>10693</v>
      </c>
      <c r="E2302" s="1">
        <v>2</v>
      </c>
      <c r="F2302" s="1">
        <v>0</v>
      </c>
      <c r="G2302" t="s">
        <v>16</v>
      </c>
      <c r="H2302" t="s">
        <v>17</v>
      </c>
      <c r="I2302">
        <v>2201082</v>
      </c>
      <c r="K2302">
        <v>547431</v>
      </c>
      <c r="L2302" t="s">
        <v>8140</v>
      </c>
      <c r="M2302" t="s">
        <v>8139</v>
      </c>
      <c r="N2302" t="s">
        <v>8141</v>
      </c>
      <c r="O2302" t="s">
        <v>8142</v>
      </c>
    </row>
    <row r="2303" spans="1:15" x14ac:dyDescent="0.25">
      <c r="A2303" t="s">
        <v>8143</v>
      </c>
      <c r="B2303" s="1">
        <v>14</v>
      </c>
      <c r="C2303" s="1">
        <v>13</v>
      </c>
      <c r="D2303" s="1" t="s">
        <v>10692</v>
      </c>
      <c r="E2303" s="1">
        <v>2</v>
      </c>
      <c r="F2303" s="1">
        <v>0</v>
      </c>
      <c r="G2303" t="s">
        <v>16</v>
      </c>
      <c r="H2303" t="s">
        <v>17</v>
      </c>
      <c r="I2303">
        <v>1413062</v>
      </c>
      <c r="K2303">
        <v>130378456</v>
      </c>
      <c r="M2303" t="s">
        <v>8143</v>
      </c>
      <c r="N2303" t="str">
        <f>"06-561"</f>
        <v>06-561</v>
      </c>
      <c r="O2303" t="s">
        <v>8144</v>
      </c>
    </row>
    <row r="2304" spans="1:15" x14ac:dyDescent="0.25">
      <c r="A2304" t="s">
        <v>8145</v>
      </c>
      <c r="B2304" s="1">
        <v>22</v>
      </c>
      <c r="C2304" s="1">
        <v>14</v>
      </c>
      <c r="D2304" s="1" t="s">
        <v>10697</v>
      </c>
      <c r="E2304" s="1">
        <v>2</v>
      </c>
      <c r="F2304" s="1">
        <v>0</v>
      </c>
      <c r="G2304" t="s">
        <v>16</v>
      </c>
      <c r="H2304" t="s">
        <v>17</v>
      </c>
      <c r="I2304">
        <v>2214052</v>
      </c>
      <c r="K2304">
        <v>191675356</v>
      </c>
      <c r="L2304" t="s">
        <v>8146</v>
      </c>
      <c r="M2304" t="s">
        <v>8145</v>
      </c>
      <c r="N2304" t="s">
        <v>8147</v>
      </c>
      <c r="O2304" t="s">
        <v>8148</v>
      </c>
    </row>
    <row r="2305" spans="1:15" x14ac:dyDescent="0.25">
      <c r="A2305" t="s">
        <v>8149</v>
      </c>
      <c r="B2305" s="1">
        <v>12</v>
      </c>
      <c r="C2305" s="1">
        <v>15</v>
      </c>
      <c r="D2305" s="1" t="s">
        <v>10690</v>
      </c>
      <c r="E2305" s="1">
        <v>1</v>
      </c>
      <c r="F2305" s="1">
        <v>0</v>
      </c>
      <c r="G2305" t="s">
        <v>16</v>
      </c>
      <c r="H2305" t="s">
        <v>46</v>
      </c>
      <c r="I2305">
        <v>1215021</v>
      </c>
      <c r="K2305">
        <v>72181920</v>
      </c>
      <c r="L2305" t="s">
        <v>8150</v>
      </c>
      <c r="M2305" t="s">
        <v>8149</v>
      </c>
      <c r="N2305" t="s">
        <v>8151</v>
      </c>
      <c r="O2305" t="s">
        <v>8152</v>
      </c>
    </row>
    <row r="2306" spans="1:15" x14ac:dyDescent="0.25">
      <c r="A2306" t="s">
        <v>8153</v>
      </c>
      <c r="B2306" s="1">
        <v>32</v>
      </c>
      <c r="C2306" s="1">
        <v>14</v>
      </c>
      <c r="D2306" s="1">
        <v>11</v>
      </c>
      <c r="E2306" s="1">
        <v>3</v>
      </c>
      <c r="F2306" s="1">
        <v>0</v>
      </c>
      <c r="G2306" t="s">
        <v>16</v>
      </c>
      <c r="H2306" t="s">
        <v>50</v>
      </c>
      <c r="I2306">
        <v>3214113</v>
      </c>
      <c r="K2306">
        <v>811685970</v>
      </c>
      <c r="L2306" t="s">
        <v>8154</v>
      </c>
      <c r="M2306" t="s">
        <v>8153</v>
      </c>
      <c r="N2306" t="s">
        <v>8155</v>
      </c>
      <c r="O2306" t="s">
        <v>8156</v>
      </c>
    </row>
    <row r="2307" spans="1:15" x14ac:dyDescent="0.25">
      <c r="A2307" t="s">
        <v>8157</v>
      </c>
      <c r="B2307" s="1">
        <v>26</v>
      </c>
      <c r="C2307" s="1">
        <v>10</v>
      </c>
      <c r="D2307" s="1" t="s">
        <v>10697</v>
      </c>
      <c r="E2307" s="1">
        <v>3</v>
      </c>
      <c r="F2307" s="1">
        <v>0</v>
      </c>
      <c r="G2307" t="s">
        <v>16</v>
      </c>
      <c r="H2307" t="s">
        <v>50</v>
      </c>
      <c r="I2307">
        <v>2610053</v>
      </c>
      <c r="K2307">
        <v>291009917</v>
      </c>
      <c r="L2307" t="s">
        <v>8158</v>
      </c>
      <c r="M2307" t="s">
        <v>8157</v>
      </c>
      <c r="N2307" t="s">
        <v>8159</v>
      </c>
      <c r="O2307" t="s">
        <v>8160</v>
      </c>
    </row>
    <row r="2308" spans="1:15" x14ac:dyDescent="0.25">
      <c r="A2308" t="s">
        <v>8161</v>
      </c>
      <c r="B2308" s="1">
        <v>20</v>
      </c>
      <c r="C2308" s="1">
        <v>11</v>
      </c>
      <c r="D2308" s="1" t="s">
        <v>10699</v>
      </c>
      <c r="E2308" s="1">
        <v>3</v>
      </c>
      <c r="F2308" s="1">
        <v>0</v>
      </c>
      <c r="G2308" t="s">
        <v>16</v>
      </c>
      <c r="H2308" t="s">
        <v>50</v>
      </c>
      <c r="I2308">
        <v>2011093</v>
      </c>
      <c r="K2308">
        <v>50659131</v>
      </c>
      <c r="L2308" t="s">
        <v>8162</v>
      </c>
      <c r="M2308" t="s">
        <v>8161</v>
      </c>
      <c r="N2308" t="s">
        <v>8163</v>
      </c>
      <c r="O2308" t="s">
        <v>8164</v>
      </c>
    </row>
    <row r="2309" spans="1:15" x14ac:dyDescent="0.25">
      <c r="A2309" t="s">
        <v>8165</v>
      </c>
      <c r="B2309" s="1">
        <v>14</v>
      </c>
      <c r="C2309" s="1">
        <v>26</v>
      </c>
      <c r="D2309" s="1">
        <v>10</v>
      </c>
      <c r="E2309" s="1">
        <v>2</v>
      </c>
      <c r="F2309" s="1">
        <v>0</v>
      </c>
      <c r="G2309" t="s">
        <v>16</v>
      </c>
      <c r="H2309" t="s">
        <v>17</v>
      </c>
      <c r="I2309">
        <v>1426102</v>
      </c>
      <c r="K2309">
        <v>711582606</v>
      </c>
      <c r="L2309" t="s">
        <v>8166</v>
      </c>
      <c r="M2309" t="s">
        <v>8165</v>
      </c>
      <c r="N2309" t="str">
        <f>"08-125"</f>
        <v>08-125</v>
      </c>
      <c r="O2309" t="s">
        <v>8167</v>
      </c>
    </row>
    <row r="2310" spans="1:15" x14ac:dyDescent="0.25">
      <c r="A2310" t="s">
        <v>8168</v>
      </c>
      <c r="B2310" s="1">
        <v>22</v>
      </c>
      <c r="C2310" s="1" t="s">
        <v>10691</v>
      </c>
      <c r="D2310" s="1" t="s">
        <v>10698</v>
      </c>
      <c r="E2310" s="1">
        <v>2</v>
      </c>
      <c r="F2310" s="1">
        <v>0</v>
      </c>
      <c r="G2310" t="s">
        <v>16</v>
      </c>
      <c r="H2310" t="s">
        <v>17</v>
      </c>
      <c r="I2310">
        <v>2204072</v>
      </c>
      <c r="K2310">
        <v>191675043</v>
      </c>
      <c r="M2310" t="s">
        <v>8168</v>
      </c>
      <c r="N2310" t="s">
        <v>8169</v>
      </c>
      <c r="O2310" t="s">
        <v>8170</v>
      </c>
    </row>
    <row r="2311" spans="1:15" x14ac:dyDescent="0.25">
      <c r="A2311" t="s">
        <v>8171</v>
      </c>
      <c r="B2311" s="1">
        <v>30</v>
      </c>
      <c r="C2311" s="1">
        <v>21</v>
      </c>
      <c r="D2311" s="1">
        <v>15</v>
      </c>
      <c r="E2311" s="1">
        <v>2</v>
      </c>
      <c r="F2311" s="1">
        <v>0</v>
      </c>
      <c r="G2311" t="s">
        <v>16</v>
      </c>
      <c r="H2311" t="s">
        <v>17</v>
      </c>
      <c r="I2311">
        <v>3021152</v>
      </c>
      <c r="K2311">
        <v>631258508</v>
      </c>
      <c r="L2311" t="s">
        <v>8172</v>
      </c>
      <c r="M2311" t="s">
        <v>8171</v>
      </c>
      <c r="N2311" t="s">
        <v>8173</v>
      </c>
      <c r="O2311" t="s">
        <v>2049</v>
      </c>
    </row>
    <row r="2312" spans="1:15" x14ac:dyDescent="0.25">
      <c r="A2312" t="s">
        <v>8174</v>
      </c>
      <c r="B2312" s="1" t="s">
        <v>10693</v>
      </c>
      <c r="C2312" s="1" t="s">
        <v>10699</v>
      </c>
      <c r="D2312" s="1" t="s">
        <v>10692</v>
      </c>
      <c r="E2312" s="1">
        <v>3</v>
      </c>
      <c r="F2312" s="1">
        <v>0</v>
      </c>
      <c r="G2312" t="s">
        <v>16</v>
      </c>
      <c r="H2312" t="s">
        <v>50</v>
      </c>
      <c r="I2312">
        <v>809063</v>
      </c>
      <c r="K2312">
        <v>526765</v>
      </c>
      <c r="L2312" t="s">
        <v>8175</v>
      </c>
      <c r="M2312" t="s">
        <v>8174</v>
      </c>
      <c r="N2312" t="s">
        <v>8176</v>
      </c>
      <c r="O2312" t="s">
        <v>8177</v>
      </c>
    </row>
    <row r="2313" spans="1:15" x14ac:dyDescent="0.25">
      <c r="A2313" t="s">
        <v>8178</v>
      </c>
      <c r="B2313" s="1">
        <v>10</v>
      </c>
      <c r="C2313" s="1">
        <v>10</v>
      </c>
      <c r="D2313" s="1" t="s">
        <v>10699</v>
      </c>
      <c r="E2313" s="1">
        <v>3</v>
      </c>
      <c r="F2313" s="1">
        <v>0</v>
      </c>
      <c r="G2313" t="s">
        <v>16</v>
      </c>
      <c r="H2313" t="s">
        <v>50</v>
      </c>
      <c r="I2313">
        <v>1010093</v>
      </c>
      <c r="K2313">
        <v>590648327</v>
      </c>
      <c r="L2313" t="s">
        <v>8179</v>
      </c>
      <c r="M2313" t="s">
        <v>8178</v>
      </c>
      <c r="N2313" t="s">
        <v>8180</v>
      </c>
      <c r="O2313" t="s">
        <v>8181</v>
      </c>
    </row>
    <row r="2314" spans="1:15" x14ac:dyDescent="0.25">
      <c r="A2314" t="s">
        <v>8182</v>
      </c>
      <c r="B2314" s="1">
        <v>14</v>
      </c>
      <c r="C2314" s="1">
        <v>12</v>
      </c>
      <c r="D2314" s="1">
        <v>15</v>
      </c>
      <c r="E2314" s="1">
        <v>1</v>
      </c>
      <c r="F2314" s="1">
        <v>0</v>
      </c>
      <c r="G2314" t="s">
        <v>16</v>
      </c>
      <c r="H2314" t="s">
        <v>46</v>
      </c>
      <c r="I2314">
        <v>1412151</v>
      </c>
      <c r="K2314">
        <v>13269114</v>
      </c>
      <c r="L2314" t="s">
        <v>8183</v>
      </c>
      <c r="M2314" t="s">
        <v>8182</v>
      </c>
      <c r="N2314" t="str">
        <f>"05-070"</f>
        <v>05-070</v>
      </c>
      <c r="O2314" t="s">
        <v>8184</v>
      </c>
    </row>
    <row r="2315" spans="1:15" x14ac:dyDescent="0.25">
      <c r="A2315" t="s">
        <v>8185</v>
      </c>
      <c r="B2315" s="1" t="s">
        <v>10693</v>
      </c>
      <c r="C2315" s="1" t="s">
        <v>10698</v>
      </c>
      <c r="D2315" s="1" t="s">
        <v>10691</v>
      </c>
      <c r="E2315" s="1">
        <v>3</v>
      </c>
      <c r="F2315" s="1">
        <v>0</v>
      </c>
      <c r="G2315" t="s">
        <v>16</v>
      </c>
      <c r="H2315" t="s">
        <v>50</v>
      </c>
      <c r="I2315">
        <v>807043</v>
      </c>
      <c r="K2315">
        <v>210966697</v>
      </c>
      <c r="L2315" t="s">
        <v>8186</v>
      </c>
      <c r="M2315" t="s">
        <v>8185</v>
      </c>
      <c r="N2315" t="s">
        <v>8187</v>
      </c>
      <c r="O2315" t="s">
        <v>8188</v>
      </c>
    </row>
    <row r="2316" spans="1:15" x14ac:dyDescent="0.25">
      <c r="A2316" t="s">
        <v>8189</v>
      </c>
      <c r="B2316" s="1" t="s">
        <v>10693</v>
      </c>
      <c r="C2316" s="1" t="s">
        <v>10698</v>
      </c>
      <c r="D2316" s="1" t="s">
        <v>10694</v>
      </c>
      <c r="E2316" s="1">
        <v>0</v>
      </c>
      <c r="F2316" s="1">
        <v>1</v>
      </c>
      <c r="G2316" t="s">
        <v>32</v>
      </c>
      <c r="I2316">
        <v>807000</v>
      </c>
      <c r="K2316">
        <v>210967389</v>
      </c>
      <c r="L2316" t="s">
        <v>8190</v>
      </c>
      <c r="M2316" t="s">
        <v>8185</v>
      </c>
      <c r="N2316" t="s">
        <v>8187</v>
      </c>
      <c r="O2316" t="s">
        <v>8188</v>
      </c>
    </row>
    <row r="2317" spans="1:15" x14ac:dyDescent="0.25">
      <c r="A2317" t="s">
        <v>8191</v>
      </c>
      <c r="B2317" s="1">
        <v>22</v>
      </c>
      <c r="C2317" s="1" t="s">
        <v>10697</v>
      </c>
      <c r="D2317" s="1" t="s">
        <v>10698</v>
      </c>
      <c r="E2317" s="1">
        <v>2</v>
      </c>
      <c r="F2317" s="1">
        <v>0</v>
      </c>
      <c r="G2317" t="s">
        <v>16</v>
      </c>
      <c r="H2317" t="s">
        <v>17</v>
      </c>
      <c r="I2317">
        <v>2205072</v>
      </c>
      <c r="K2317">
        <v>191675072</v>
      </c>
      <c r="L2317" t="s">
        <v>8192</v>
      </c>
      <c r="M2317" t="s">
        <v>8191</v>
      </c>
      <c r="N2317" t="s">
        <v>8193</v>
      </c>
      <c r="O2317" t="s">
        <v>8194</v>
      </c>
    </row>
    <row r="2318" spans="1:15" x14ac:dyDescent="0.25">
      <c r="A2318" t="s">
        <v>8195</v>
      </c>
      <c r="B2318" s="1" t="s">
        <v>10690</v>
      </c>
      <c r="C2318" s="1">
        <v>25</v>
      </c>
      <c r="D2318" s="1" t="s">
        <v>10697</v>
      </c>
      <c r="E2318" s="1">
        <v>2</v>
      </c>
      <c r="F2318" s="1">
        <v>0</v>
      </c>
      <c r="G2318" t="s">
        <v>16</v>
      </c>
      <c r="H2318" t="s">
        <v>17</v>
      </c>
      <c r="I2318">
        <v>225052</v>
      </c>
      <c r="K2318">
        <v>230821440</v>
      </c>
      <c r="L2318" t="s">
        <v>8196</v>
      </c>
      <c r="M2318" t="s">
        <v>8195</v>
      </c>
      <c r="N2318" t="s">
        <v>8197</v>
      </c>
      <c r="O2318" t="s">
        <v>959</v>
      </c>
    </row>
    <row r="2319" spans="1:15" x14ac:dyDescent="0.25">
      <c r="A2319" t="s">
        <v>8198</v>
      </c>
      <c r="B2319" s="1">
        <v>30</v>
      </c>
      <c r="C2319" s="1">
        <v>12</v>
      </c>
      <c r="D2319" s="1" t="s">
        <v>10695</v>
      </c>
      <c r="E2319" s="1">
        <v>1</v>
      </c>
      <c r="F2319" s="1">
        <v>0</v>
      </c>
      <c r="G2319" t="s">
        <v>16</v>
      </c>
      <c r="H2319" t="s">
        <v>46</v>
      </c>
      <c r="I2319">
        <v>3012011</v>
      </c>
      <c r="K2319">
        <v>250855357</v>
      </c>
      <c r="L2319" t="s">
        <v>8202</v>
      </c>
      <c r="M2319" t="s">
        <v>8198</v>
      </c>
      <c r="N2319" t="s">
        <v>8203</v>
      </c>
      <c r="O2319" t="s">
        <v>8204</v>
      </c>
    </row>
    <row r="2320" spans="1:15" x14ac:dyDescent="0.25">
      <c r="A2320" t="s">
        <v>8198</v>
      </c>
      <c r="B2320" s="1">
        <v>10</v>
      </c>
      <c r="C2320" s="1" t="s">
        <v>10699</v>
      </c>
      <c r="D2320" s="1" t="s">
        <v>10693</v>
      </c>
      <c r="E2320" s="1">
        <v>2</v>
      </c>
      <c r="F2320" s="1">
        <v>0</v>
      </c>
      <c r="G2320" t="s">
        <v>16</v>
      </c>
      <c r="H2320" t="s">
        <v>17</v>
      </c>
      <c r="I2320">
        <v>1009082</v>
      </c>
      <c r="K2320">
        <v>590648184</v>
      </c>
      <c r="L2320" t="s">
        <v>8199</v>
      </c>
      <c r="M2320" t="s">
        <v>8198</v>
      </c>
      <c r="N2320" t="s">
        <v>8200</v>
      </c>
      <c r="O2320" t="s">
        <v>8201</v>
      </c>
    </row>
    <row r="2321" spans="1:15" x14ac:dyDescent="0.25">
      <c r="A2321" t="s">
        <v>8205</v>
      </c>
      <c r="B2321" s="1">
        <v>12</v>
      </c>
      <c r="C2321" s="1" t="s">
        <v>10699</v>
      </c>
      <c r="D2321" s="1" t="s">
        <v>10698</v>
      </c>
      <c r="E2321" s="1">
        <v>3</v>
      </c>
      <c r="F2321" s="1">
        <v>0</v>
      </c>
      <c r="G2321" t="s">
        <v>16</v>
      </c>
      <c r="H2321" t="s">
        <v>50</v>
      </c>
      <c r="I2321">
        <v>1209073</v>
      </c>
      <c r="K2321">
        <v>351556300</v>
      </c>
      <c r="L2321" t="s">
        <v>8206</v>
      </c>
      <c r="M2321" t="s">
        <v>8205</v>
      </c>
      <c r="N2321" t="s">
        <v>8207</v>
      </c>
      <c r="O2321" t="s">
        <v>70</v>
      </c>
    </row>
    <row r="2322" spans="1:15" x14ac:dyDescent="0.25">
      <c r="A2322" t="s">
        <v>8208</v>
      </c>
      <c r="B2322" s="1">
        <v>12</v>
      </c>
      <c r="C2322" s="1" t="s">
        <v>10692</v>
      </c>
      <c r="D2322" s="1">
        <v>13</v>
      </c>
      <c r="E2322" s="1">
        <v>2</v>
      </c>
      <c r="F2322" s="1">
        <v>0</v>
      </c>
      <c r="G2322" t="s">
        <v>16</v>
      </c>
      <c r="H2322" t="s">
        <v>17</v>
      </c>
      <c r="I2322">
        <v>1206132</v>
      </c>
      <c r="K2322">
        <v>351555520</v>
      </c>
      <c r="L2322" t="s">
        <v>8209</v>
      </c>
      <c r="M2322" t="s">
        <v>8210</v>
      </c>
      <c r="N2322" t="s">
        <v>8211</v>
      </c>
      <c r="O2322" t="s">
        <v>8212</v>
      </c>
    </row>
    <row r="2323" spans="1:15" x14ac:dyDescent="0.25">
      <c r="A2323" t="s">
        <v>8213</v>
      </c>
      <c r="B2323" s="1" t="s">
        <v>10692</v>
      </c>
      <c r="C2323" s="1">
        <v>20</v>
      </c>
      <c r="D2323" s="1">
        <v>12</v>
      </c>
      <c r="E2323" s="1">
        <v>2</v>
      </c>
      <c r="F2323" s="1">
        <v>0</v>
      </c>
      <c r="G2323" t="s">
        <v>16</v>
      </c>
      <c r="H2323" t="s">
        <v>17</v>
      </c>
      <c r="I2323">
        <v>620122</v>
      </c>
      <c r="K2323">
        <v>950368598</v>
      </c>
      <c r="L2323" t="s">
        <v>8214</v>
      </c>
      <c r="M2323" t="s">
        <v>8213</v>
      </c>
      <c r="N2323" t="s">
        <v>8215</v>
      </c>
      <c r="O2323" t="s">
        <v>8216</v>
      </c>
    </row>
    <row r="2324" spans="1:15" x14ac:dyDescent="0.25">
      <c r="A2324" t="s">
        <v>8217</v>
      </c>
      <c r="B2324" s="1">
        <v>20</v>
      </c>
      <c r="C2324" s="1" t="s">
        <v>10690</v>
      </c>
      <c r="D2324" s="1" t="s">
        <v>10699</v>
      </c>
      <c r="E2324" s="1">
        <v>3</v>
      </c>
      <c r="F2324" s="1">
        <v>0</v>
      </c>
      <c r="G2324" t="s">
        <v>16</v>
      </c>
      <c r="H2324" t="s">
        <v>50</v>
      </c>
      <c r="I2324">
        <v>2002093</v>
      </c>
      <c r="K2324">
        <v>50659148</v>
      </c>
      <c r="L2324" t="s">
        <v>8218</v>
      </c>
      <c r="M2324" t="s">
        <v>8219</v>
      </c>
      <c r="N2324" t="s">
        <v>8220</v>
      </c>
      <c r="O2324" t="s">
        <v>8221</v>
      </c>
    </row>
    <row r="2325" spans="1:15" x14ac:dyDescent="0.25">
      <c r="A2325" t="s">
        <v>8222</v>
      </c>
      <c r="B2325" s="1">
        <v>20</v>
      </c>
      <c r="C2325" s="1" t="s">
        <v>10690</v>
      </c>
      <c r="D2325" s="1">
        <v>10</v>
      </c>
      <c r="E2325" s="1">
        <v>3</v>
      </c>
      <c r="F2325" s="1">
        <v>0</v>
      </c>
      <c r="G2325" t="s">
        <v>16</v>
      </c>
      <c r="H2325" t="s">
        <v>50</v>
      </c>
      <c r="I2325">
        <v>2002103</v>
      </c>
      <c r="K2325">
        <v>50659154</v>
      </c>
      <c r="L2325" t="s">
        <v>8223</v>
      </c>
      <c r="M2325" t="s">
        <v>8222</v>
      </c>
      <c r="N2325" t="s">
        <v>8224</v>
      </c>
      <c r="O2325" t="s">
        <v>8225</v>
      </c>
    </row>
    <row r="2326" spans="1:15" x14ac:dyDescent="0.25">
      <c r="A2326" t="s">
        <v>8226</v>
      </c>
      <c r="B2326" s="1" t="s">
        <v>10692</v>
      </c>
      <c r="C2326" s="1">
        <v>18</v>
      </c>
      <c r="D2326" s="1" t="s">
        <v>10693</v>
      </c>
      <c r="E2326" s="1">
        <v>2</v>
      </c>
      <c r="F2326" s="1">
        <v>0</v>
      </c>
      <c r="G2326" t="s">
        <v>16</v>
      </c>
      <c r="H2326" t="s">
        <v>17</v>
      </c>
      <c r="I2326">
        <v>618082</v>
      </c>
      <c r="K2326">
        <v>950368977</v>
      </c>
      <c r="L2326" t="s">
        <v>8227</v>
      </c>
      <c r="M2326" t="s">
        <v>8226</v>
      </c>
      <c r="N2326" t="s">
        <v>8228</v>
      </c>
      <c r="O2326" t="s">
        <v>7290</v>
      </c>
    </row>
    <row r="2327" spans="1:15" x14ac:dyDescent="0.25">
      <c r="A2327" t="s">
        <v>8229</v>
      </c>
      <c r="B2327" s="1">
        <v>12</v>
      </c>
      <c r="C2327" s="1">
        <v>15</v>
      </c>
      <c r="D2327" s="1" t="s">
        <v>10694</v>
      </c>
      <c r="E2327" s="1">
        <v>0</v>
      </c>
      <c r="F2327" s="1">
        <v>1</v>
      </c>
      <c r="G2327" t="s">
        <v>32</v>
      </c>
      <c r="I2327">
        <v>1215000</v>
      </c>
      <c r="K2327">
        <v>72181675</v>
      </c>
      <c r="L2327" t="s">
        <v>8230</v>
      </c>
      <c r="M2327" t="s">
        <v>8149</v>
      </c>
      <c r="N2327" t="s">
        <v>8151</v>
      </c>
      <c r="O2327" t="s">
        <v>8231</v>
      </c>
    </row>
    <row r="2328" spans="1:15" x14ac:dyDescent="0.25">
      <c r="A2328" t="s">
        <v>8232</v>
      </c>
      <c r="B2328" s="1">
        <v>28</v>
      </c>
      <c r="C2328" s="1" t="s">
        <v>10698</v>
      </c>
      <c r="D2328" s="1" t="s">
        <v>10692</v>
      </c>
      <c r="E2328" s="1">
        <v>3</v>
      </c>
      <c r="F2328" s="1">
        <v>0</v>
      </c>
      <c r="G2328" t="s">
        <v>16</v>
      </c>
      <c r="H2328" t="s">
        <v>50</v>
      </c>
      <c r="I2328">
        <v>2807063</v>
      </c>
      <c r="K2328">
        <v>170748086</v>
      </c>
      <c r="L2328" t="s">
        <v>8233</v>
      </c>
      <c r="M2328" t="s">
        <v>8232</v>
      </c>
      <c r="N2328" t="s">
        <v>8234</v>
      </c>
      <c r="O2328" t="s">
        <v>8235</v>
      </c>
    </row>
    <row r="2329" spans="1:15" x14ac:dyDescent="0.25">
      <c r="A2329" t="s">
        <v>8236</v>
      </c>
      <c r="B2329" s="1">
        <v>24</v>
      </c>
      <c r="C2329" s="1">
        <v>10</v>
      </c>
      <c r="D2329" s="1" t="s">
        <v>10692</v>
      </c>
      <c r="E2329" s="1">
        <v>2</v>
      </c>
      <c r="F2329" s="1">
        <v>0</v>
      </c>
      <c r="G2329" t="s">
        <v>16</v>
      </c>
      <c r="H2329" t="s">
        <v>17</v>
      </c>
      <c r="I2329">
        <v>2410062</v>
      </c>
      <c r="K2329">
        <v>276258345</v>
      </c>
      <c r="L2329" t="s">
        <v>8237</v>
      </c>
      <c r="M2329" t="s">
        <v>8236</v>
      </c>
      <c r="N2329" t="s">
        <v>8238</v>
      </c>
      <c r="O2329" t="s">
        <v>2119</v>
      </c>
    </row>
    <row r="2330" spans="1:15" x14ac:dyDescent="0.25">
      <c r="A2330" t="s">
        <v>8239</v>
      </c>
      <c r="B2330" s="1">
        <v>20</v>
      </c>
      <c r="C2330" s="1">
        <v>12</v>
      </c>
      <c r="D2330" s="1" t="s">
        <v>10694</v>
      </c>
      <c r="E2330" s="1">
        <v>0</v>
      </c>
      <c r="F2330" s="1">
        <v>1</v>
      </c>
      <c r="G2330" t="s">
        <v>32</v>
      </c>
      <c r="I2330">
        <v>2012000</v>
      </c>
      <c r="K2330">
        <v>790725978</v>
      </c>
      <c r="L2330" t="s">
        <v>8240</v>
      </c>
      <c r="M2330" t="s">
        <v>8241</v>
      </c>
      <c r="N2330" t="s">
        <v>8242</v>
      </c>
      <c r="O2330" t="s">
        <v>8243</v>
      </c>
    </row>
    <row r="2331" spans="1:15" x14ac:dyDescent="0.25">
      <c r="A2331" t="s">
        <v>8244</v>
      </c>
      <c r="B2331" s="1">
        <v>20</v>
      </c>
      <c r="C2331" s="1">
        <v>63</v>
      </c>
      <c r="D2331" s="1" t="s">
        <v>10694</v>
      </c>
      <c r="E2331" s="1">
        <v>0</v>
      </c>
      <c r="F2331" s="1">
        <v>2</v>
      </c>
      <c r="G2331" t="s">
        <v>264</v>
      </c>
      <c r="I2331">
        <v>2063000</v>
      </c>
      <c r="K2331">
        <v>790671030</v>
      </c>
      <c r="L2331" t="s">
        <v>8245</v>
      </c>
      <c r="M2331" t="s">
        <v>8244</v>
      </c>
      <c r="N2331" t="s">
        <v>8242</v>
      </c>
      <c r="O2331" t="s">
        <v>2216</v>
      </c>
    </row>
    <row r="2332" spans="1:15" x14ac:dyDescent="0.25">
      <c r="A2332" t="s">
        <v>8241</v>
      </c>
      <c r="B2332" s="1">
        <v>20</v>
      </c>
      <c r="C2332" s="1">
        <v>12</v>
      </c>
      <c r="D2332" s="1" t="s">
        <v>10698</v>
      </c>
      <c r="E2332" s="1">
        <v>2</v>
      </c>
      <c r="F2332" s="1">
        <v>0</v>
      </c>
      <c r="G2332" t="s">
        <v>16</v>
      </c>
      <c r="H2332" t="s">
        <v>17</v>
      </c>
      <c r="I2332">
        <v>2012072</v>
      </c>
      <c r="K2332">
        <v>790670970</v>
      </c>
      <c r="L2332" t="s">
        <v>8246</v>
      </c>
      <c r="M2332" t="s">
        <v>8241</v>
      </c>
      <c r="N2332" t="s">
        <v>8242</v>
      </c>
      <c r="O2332" t="s">
        <v>8247</v>
      </c>
    </row>
    <row r="2333" spans="1:15" x14ac:dyDescent="0.25">
      <c r="A2333" t="s">
        <v>8248</v>
      </c>
      <c r="B2333" s="1">
        <v>30</v>
      </c>
      <c r="C2333" s="1">
        <v>21</v>
      </c>
      <c r="D2333" s="1">
        <v>16</v>
      </c>
      <c r="E2333" s="1">
        <v>3</v>
      </c>
      <c r="F2333" s="1">
        <v>0</v>
      </c>
      <c r="G2333" t="s">
        <v>16</v>
      </c>
      <c r="H2333" t="s">
        <v>50</v>
      </c>
      <c r="I2333">
        <v>3021163</v>
      </c>
      <c r="K2333">
        <v>631258483</v>
      </c>
      <c r="L2333" t="s">
        <v>8249</v>
      </c>
      <c r="M2333" t="s">
        <v>8248</v>
      </c>
      <c r="N2333" t="s">
        <v>8250</v>
      </c>
      <c r="O2333" t="s">
        <v>333</v>
      </c>
    </row>
    <row r="2334" spans="1:15" x14ac:dyDescent="0.25">
      <c r="A2334" t="s">
        <v>8251</v>
      </c>
      <c r="B2334" s="1" t="s">
        <v>10690</v>
      </c>
      <c r="C2334" s="1">
        <v>14</v>
      </c>
      <c r="D2334" s="1" t="s">
        <v>10698</v>
      </c>
      <c r="E2334" s="1">
        <v>3</v>
      </c>
      <c r="F2334" s="1">
        <v>0</v>
      </c>
      <c r="G2334" t="s">
        <v>16</v>
      </c>
      <c r="H2334" t="s">
        <v>50</v>
      </c>
      <c r="I2334">
        <v>214073</v>
      </c>
      <c r="K2334">
        <v>250855370</v>
      </c>
      <c r="L2334" t="s">
        <v>8252</v>
      </c>
      <c r="M2334" t="s">
        <v>8251</v>
      </c>
      <c r="N2334" t="s">
        <v>8253</v>
      </c>
      <c r="O2334" t="s">
        <v>2216</v>
      </c>
    </row>
    <row r="2335" spans="1:15" x14ac:dyDescent="0.25">
      <c r="A2335" t="s">
        <v>8254</v>
      </c>
      <c r="B2335" s="1">
        <v>14</v>
      </c>
      <c r="C2335" s="1">
        <v>11</v>
      </c>
      <c r="D2335" s="1" t="s">
        <v>10699</v>
      </c>
      <c r="E2335" s="1">
        <v>2</v>
      </c>
      <c r="F2335" s="1">
        <v>0</v>
      </c>
      <c r="G2335" t="s">
        <v>16</v>
      </c>
      <c r="H2335" t="s">
        <v>17</v>
      </c>
      <c r="I2335">
        <v>1411092</v>
      </c>
      <c r="K2335">
        <v>550668367</v>
      </c>
      <c r="L2335" t="s">
        <v>8255</v>
      </c>
      <c r="M2335" t="s">
        <v>8254</v>
      </c>
      <c r="N2335" t="str">
        <f>"06-216"</f>
        <v>06-216</v>
      </c>
      <c r="O2335" t="s">
        <v>8256</v>
      </c>
    </row>
    <row r="2336" spans="1:15" x14ac:dyDescent="0.25">
      <c r="A2336" t="s">
        <v>8257</v>
      </c>
      <c r="B2336" s="1">
        <v>10</v>
      </c>
      <c r="C2336" s="1">
        <v>19</v>
      </c>
      <c r="D2336" s="1" t="s">
        <v>10690</v>
      </c>
      <c r="E2336" s="1">
        <v>3</v>
      </c>
      <c r="F2336" s="1">
        <v>0</v>
      </c>
      <c r="G2336" t="s">
        <v>16</v>
      </c>
      <c r="H2336" t="s">
        <v>50</v>
      </c>
      <c r="I2336">
        <v>1019023</v>
      </c>
      <c r="K2336">
        <v>730934460</v>
      </c>
      <c r="L2336" t="s">
        <v>8258</v>
      </c>
      <c r="M2336" t="s">
        <v>8257</v>
      </c>
      <c r="N2336" t="s">
        <v>8259</v>
      </c>
      <c r="O2336" t="s">
        <v>8260</v>
      </c>
    </row>
    <row r="2337" spans="1:15" x14ac:dyDescent="0.25">
      <c r="A2337" t="s">
        <v>8261</v>
      </c>
      <c r="B2337" s="1">
        <v>12</v>
      </c>
      <c r="C2337" s="1">
        <v>11</v>
      </c>
      <c r="D2337" s="1">
        <v>14</v>
      </c>
      <c r="E2337" s="1">
        <v>2</v>
      </c>
      <c r="F2337" s="1">
        <v>0</v>
      </c>
      <c r="G2337" t="s">
        <v>16</v>
      </c>
      <c r="H2337" t="s">
        <v>17</v>
      </c>
      <c r="I2337">
        <v>1211142</v>
      </c>
      <c r="K2337">
        <v>491892713</v>
      </c>
      <c r="L2337" t="s">
        <v>8262</v>
      </c>
      <c r="M2337" t="s">
        <v>8261</v>
      </c>
      <c r="N2337" t="s">
        <v>8263</v>
      </c>
      <c r="O2337" t="s">
        <v>8264</v>
      </c>
    </row>
    <row r="2338" spans="1:15" x14ac:dyDescent="0.25">
      <c r="A2338" t="s">
        <v>8265</v>
      </c>
      <c r="B2338" s="1">
        <v>30</v>
      </c>
      <c r="C2338" s="1" t="s">
        <v>10695</v>
      </c>
      <c r="D2338" s="1" t="s">
        <v>10697</v>
      </c>
      <c r="E2338" s="1">
        <v>3</v>
      </c>
      <c r="F2338" s="1">
        <v>0</v>
      </c>
      <c r="G2338" t="s">
        <v>16</v>
      </c>
      <c r="H2338" t="s">
        <v>50</v>
      </c>
      <c r="I2338">
        <v>3001053</v>
      </c>
      <c r="K2338">
        <v>530353</v>
      </c>
      <c r="L2338" t="s">
        <v>8266</v>
      </c>
      <c r="M2338" t="s">
        <v>8267</v>
      </c>
      <c r="N2338" t="s">
        <v>8268</v>
      </c>
      <c r="O2338" t="s">
        <v>8269</v>
      </c>
    </row>
    <row r="2339" spans="1:15" x14ac:dyDescent="0.25">
      <c r="A2339" t="s">
        <v>8270</v>
      </c>
      <c r="B2339" s="1">
        <v>30</v>
      </c>
      <c r="C2339" s="1">
        <v>24</v>
      </c>
      <c r="D2339" s="1" t="s">
        <v>10694</v>
      </c>
      <c r="E2339" s="1">
        <v>0</v>
      </c>
      <c r="F2339" s="1">
        <v>1</v>
      </c>
      <c r="G2339" t="s">
        <v>32</v>
      </c>
      <c r="I2339">
        <v>3024000</v>
      </c>
      <c r="K2339">
        <v>631257986</v>
      </c>
      <c r="M2339" t="s">
        <v>8271</v>
      </c>
      <c r="N2339" t="s">
        <v>8272</v>
      </c>
      <c r="O2339" t="s">
        <v>3694</v>
      </c>
    </row>
    <row r="2340" spans="1:15" x14ac:dyDescent="0.25">
      <c r="A2340" t="s">
        <v>8271</v>
      </c>
      <c r="B2340" s="1">
        <v>30</v>
      </c>
      <c r="C2340" s="1">
        <v>24</v>
      </c>
      <c r="D2340" s="1" t="s">
        <v>10698</v>
      </c>
      <c r="E2340" s="1">
        <v>3</v>
      </c>
      <c r="F2340" s="1">
        <v>0</v>
      </c>
      <c r="G2340" t="s">
        <v>16</v>
      </c>
      <c r="H2340" t="s">
        <v>50</v>
      </c>
      <c r="I2340">
        <v>3024073</v>
      </c>
      <c r="K2340">
        <v>631258230</v>
      </c>
      <c r="L2340" t="s">
        <v>8273</v>
      </c>
      <c r="M2340" t="s">
        <v>8271</v>
      </c>
      <c r="N2340" t="s">
        <v>8272</v>
      </c>
      <c r="O2340" t="s">
        <v>8274</v>
      </c>
    </row>
    <row r="2341" spans="1:15" x14ac:dyDescent="0.25">
      <c r="A2341" t="s">
        <v>8275</v>
      </c>
      <c r="B2341" s="1" t="s">
        <v>10692</v>
      </c>
      <c r="C2341" s="1" t="s">
        <v>10698</v>
      </c>
      <c r="D2341" s="1" t="s">
        <v>10692</v>
      </c>
      <c r="E2341" s="1">
        <v>2</v>
      </c>
      <c r="F2341" s="1">
        <v>0</v>
      </c>
      <c r="G2341" t="s">
        <v>16</v>
      </c>
      <c r="H2341" t="s">
        <v>17</v>
      </c>
      <c r="I2341">
        <v>607062</v>
      </c>
      <c r="K2341">
        <v>830409650</v>
      </c>
      <c r="M2341" t="s">
        <v>8275</v>
      </c>
      <c r="N2341" t="s">
        <v>8276</v>
      </c>
      <c r="O2341" t="s">
        <v>8277</v>
      </c>
    </row>
    <row r="2342" spans="1:15" x14ac:dyDescent="0.25">
      <c r="A2342" t="s">
        <v>8278</v>
      </c>
      <c r="B2342" s="1" t="s">
        <v>10693</v>
      </c>
      <c r="C2342" s="1" t="s">
        <v>10693</v>
      </c>
      <c r="D2342" s="1" t="s">
        <v>10691</v>
      </c>
      <c r="E2342" s="1">
        <v>2</v>
      </c>
      <c r="F2342" s="1">
        <v>0</v>
      </c>
      <c r="G2342" t="s">
        <v>16</v>
      </c>
      <c r="H2342" t="s">
        <v>17</v>
      </c>
      <c r="I2342">
        <v>808042</v>
      </c>
      <c r="K2342">
        <v>542161</v>
      </c>
      <c r="L2342" t="s">
        <v>8279</v>
      </c>
      <c r="M2342" t="s">
        <v>8278</v>
      </c>
      <c r="N2342" t="s">
        <v>8280</v>
      </c>
      <c r="O2342" t="s">
        <v>8281</v>
      </c>
    </row>
    <row r="2343" spans="1:15" x14ac:dyDescent="0.25">
      <c r="A2343" t="s">
        <v>8282</v>
      </c>
      <c r="B2343" s="1">
        <v>14</v>
      </c>
      <c r="C2343" s="1" t="s">
        <v>10691</v>
      </c>
      <c r="D2343" s="1" t="s">
        <v>10697</v>
      </c>
      <c r="E2343" s="1">
        <v>2</v>
      </c>
      <c r="F2343" s="1">
        <v>0</v>
      </c>
      <c r="G2343" t="s">
        <v>16</v>
      </c>
      <c r="H2343" t="s">
        <v>17</v>
      </c>
      <c r="I2343">
        <v>1404052</v>
      </c>
      <c r="K2343">
        <v>611016070</v>
      </c>
      <c r="M2343" t="s">
        <v>8282</v>
      </c>
      <c r="N2343" t="str">
        <f>"09-550"</f>
        <v>09-550</v>
      </c>
      <c r="O2343" t="s">
        <v>8283</v>
      </c>
    </row>
    <row r="2344" spans="1:15" x14ac:dyDescent="0.25">
      <c r="A2344" t="s">
        <v>8284</v>
      </c>
      <c r="B2344" s="1">
        <v>12</v>
      </c>
      <c r="C2344" s="1">
        <v>11</v>
      </c>
      <c r="D2344" s="1" t="s">
        <v>10690</v>
      </c>
      <c r="E2344" s="1">
        <v>3</v>
      </c>
      <c r="F2344" s="1">
        <v>0</v>
      </c>
      <c r="G2344" t="s">
        <v>16</v>
      </c>
      <c r="H2344" t="s">
        <v>50</v>
      </c>
      <c r="I2344">
        <v>1211023</v>
      </c>
      <c r="K2344">
        <v>491893262</v>
      </c>
      <c r="L2344" t="s">
        <v>8285</v>
      </c>
      <c r="M2344" t="s">
        <v>8284</v>
      </c>
      <c r="N2344" t="s">
        <v>8286</v>
      </c>
      <c r="O2344" t="s">
        <v>8287</v>
      </c>
    </row>
    <row r="2345" spans="1:15" x14ac:dyDescent="0.25">
      <c r="A2345" t="s">
        <v>8288</v>
      </c>
      <c r="B2345" s="1" t="s">
        <v>10690</v>
      </c>
      <c r="C2345" s="1">
        <v>21</v>
      </c>
      <c r="D2345" s="1" t="s">
        <v>10696</v>
      </c>
      <c r="E2345" s="1">
        <v>1</v>
      </c>
      <c r="F2345" s="1">
        <v>0</v>
      </c>
      <c r="G2345" t="s">
        <v>16</v>
      </c>
      <c r="H2345" t="s">
        <v>46</v>
      </c>
      <c r="I2345">
        <v>221031</v>
      </c>
      <c r="K2345">
        <v>890718219</v>
      </c>
      <c r="L2345" t="s">
        <v>8289</v>
      </c>
      <c r="M2345" t="s">
        <v>8288</v>
      </c>
      <c r="N2345" t="s">
        <v>8290</v>
      </c>
      <c r="O2345" t="s">
        <v>2241</v>
      </c>
    </row>
    <row r="2346" spans="1:15" x14ac:dyDescent="0.25">
      <c r="A2346" t="s">
        <v>8291</v>
      </c>
      <c r="B2346" s="1" t="s">
        <v>10692</v>
      </c>
      <c r="C2346" s="1">
        <v>20</v>
      </c>
      <c r="D2346" s="1">
        <v>13</v>
      </c>
      <c r="E2346" s="1">
        <v>3</v>
      </c>
      <c r="F2346" s="1">
        <v>0</v>
      </c>
      <c r="G2346" t="s">
        <v>16</v>
      </c>
      <c r="H2346" t="s">
        <v>50</v>
      </c>
      <c r="I2346">
        <v>620133</v>
      </c>
      <c r="K2346">
        <v>950368606</v>
      </c>
      <c r="L2346" t="s">
        <v>8292</v>
      </c>
      <c r="M2346" t="s">
        <v>8291</v>
      </c>
      <c r="N2346" t="s">
        <v>8293</v>
      </c>
      <c r="O2346" t="s">
        <v>8294</v>
      </c>
    </row>
    <row r="2347" spans="1:15" x14ac:dyDescent="0.25">
      <c r="A2347" t="s">
        <v>7053</v>
      </c>
      <c r="B2347" s="1">
        <v>32</v>
      </c>
      <c r="C2347" s="1">
        <v>62</v>
      </c>
      <c r="D2347" s="1" t="s">
        <v>10694</v>
      </c>
      <c r="E2347" s="1">
        <v>0</v>
      </c>
      <c r="F2347" s="1">
        <v>2</v>
      </c>
      <c r="G2347" t="s">
        <v>264</v>
      </c>
      <c r="I2347">
        <v>3262000</v>
      </c>
      <c r="K2347">
        <v>811684232</v>
      </c>
      <c r="L2347" t="s">
        <v>8295</v>
      </c>
      <c r="M2347" t="s">
        <v>7053</v>
      </c>
      <c r="N2347" t="s">
        <v>8296</v>
      </c>
      <c r="O2347" t="s">
        <v>8297</v>
      </c>
    </row>
    <row r="2348" spans="1:15" x14ac:dyDescent="0.25">
      <c r="A2348" t="s">
        <v>8298</v>
      </c>
      <c r="B2348" s="1">
        <v>32</v>
      </c>
      <c r="C2348" s="1">
        <v>15</v>
      </c>
      <c r="D2348" s="1" t="s">
        <v>10694</v>
      </c>
      <c r="E2348" s="1">
        <v>0</v>
      </c>
      <c r="F2348" s="1">
        <v>1</v>
      </c>
      <c r="G2348" t="s">
        <v>32</v>
      </c>
      <c r="I2348">
        <v>3215000</v>
      </c>
      <c r="K2348">
        <v>330920877</v>
      </c>
      <c r="L2348" t="s">
        <v>8299</v>
      </c>
      <c r="M2348" t="s">
        <v>8300</v>
      </c>
      <c r="N2348" t="s">
        <v>8301</v>
      </c>
      <c r="O2348" t="s">
        <v>8302</v>
      </c>
    </row>
    <row r="2349" spans="1:15" x14ac:dyDescent="0.25">
      <c r="A2349" t="s">
        <v>8300</v>
      </c>
      <c r="B2349" s="1">
        <v>32</v>
      </c>
      <c r="C2349" s="1">
        <v>15</v>
      </c>
      <c r="D2349" s="1" t="s">
        <v>10695</v>
      </c>
      <c r="E2349" s="1">
        <v>1</v>
      </c>
      <c r="F2349" s="1">
        <v>0</v>
      </c>
      <c r="G2349" t="s">
        <v>16</v>
      </c>
      <c r="H2349" t="s">
        <v>46</v>
      </c>
      <c r="I2349">
        <v>3215011</v>
      </c>
      <c r="K2349">
        <v>330920890</v>
      </c>
      <c r="L2349" t="s">
        <v>8303</v>
      </c>
      <c r="M2349" t="s">
        <v>8300</v>
      </c>
      <c r="N2349" t="s">
        <v>8301</v>
      </c>
      <c r="O2349" t="s">
        <v>8304</v>
      </c>
    </row>
    <row r="2350" spans="1:15" x14ac:dyDescent="0.25">
      <c r="A2350" t="s">
        <v>8300</v>
      </c>
      <c r="B2350" s="1">
        <v>32</v>
      </c>
      <c r="C2350" s="1">
        <v>15</v>
      </c>
      <c r="D2350" s="1" t="s">
        <v>10692</v>
      </c>
      <c r="E2350" s="1">
        <v>2</v>
      </c>
      <c r="F2350" s="1">
        <v>0</v>
      </c>
      <c r="G2350" t="s">
        <v>16</v>
      </c>
      <c r="H2350" t="s">
        <v>17</v>
      </c>
      <c r="I2350">
        <v>3215062</v>
      </c>
      <c r="K2350">
        <v>330920908</v>
      </c>
      <c r="L2350" t="s">
        <v>8305</v>
      </c>
      <c r="M2350" t="s">
        <v>8300</v>
      </c>
      <c r="N2350" t="s">
        <v>8301</v>
      </c>
      <c r="O2350" t="s">
        <v>8306</v>
      </c>
    </row>
    <row r="2351" spans="1:15" x14ac:dyDescent="0.25">
      <c r="A2351" t="s">
        <v>8307</v>
      </c>
      <c r="B2351" s="1">
        <v>24</v>
      </c>
      <c r="C2351" s="1">
        <v>16</v>
      </c>
      <c r="D2351" s="1" t="s">
        <v>10693</v>
      </c>
      <c r="E2351" s="1">
        <v>3</v>
      </c>
      <c r="F2351" s="1">
        <v>0</v>
      </c>
      <c r="G2351" t="s">
        <v>16</v>
      </c>
      <c r="H2351" t="s">
        <v>50</v>
      </c>
      <c r="I2351">
        <v>2416083</v>
      </c>
      <c r="K2351">
        <v>151398735</v>
      </c>
      <c r="M2351" t="s">
        <v>8307</v>
      </c>
      <c r="N2351" t="s">
        <v>8308</v>
      </c>
      <c r="O2351" t="s">
        <v>8309</v>
      </c>
    </row>
    <row r="2352" spans="1:15" x14ac:dyDescent="0.25">
      <c r="A2352" t="s">
        <v>8310</v>
      </c>
      <c r="B2352" s="1">
        <v>10</v>
      </c>
      <c r="C2352" s="1" t="s">
        <v>10695</v>
      </c>
      <c r="D2352" s="1" t="s">
        <v>10698</v>
      </c>
      <c r="E2352" s="1">
        <v>2</v>
      </c>
      <c r="F2352" s="1">
        <v>0</v>
      </c>
      <c r="G2352" t="s">
        <v>16</v>
      </c>
      <c r="H2352" t="s">
        <v>17</v>
      </c>
      <c r="I2352">
        <v>1001072</v>
      </c>
      <c r="K2352">
        <v>590647919</v>
      </c>
      <c r="L2352" t="s">
        <v>8311</v>
      </c>
      <c r="M2352" t="s">
        <v>8310</v>
      </c>
      <c r="N2352" t="s">
        <v>8312</v>
      </c>
      <c r="O2352" t="s">
        <v>8313</v>
      </c>
    </row>
    <row r="2353" spans="1:15" x14ac:dyDescent="0.25">
      <c r="A2353" t="s">
        <v>8314</v>
      </c>
      <c r="B2353" s="1">
        <v>12</v>
      </c>
      <c r="C2353" s="1" t="s">
        <v>10691</v>
      </c>
      <c r="D2353" s="1" t="s">
        <v>10698</v>
      </c>
      <c r="E2353" s="1">
        <v>3</v>
      </c>
      <c r="F2353" s="1">
        <v>0</v>
      </c>
      <c r="G2353" t="s">
        <v>16</v>
      </c>
      <c r="H2353" t="s">
        <v>50</v>
      </c>
      <c r="I2353">
        <v>1204073</v>
      </c>
      <c r="K2353">
        <v>851660772</v>
      </c>
      <c r="L2353" t="s">
        <v>8315</v>
      </c>
      <c r="M2353" t="s">
        <v>8314</v>
      </c>
      <c r="N2353" t="s">
        <v>8316</v>
      </c>
      <c r="O2353" t="s">
        <v>8317</v>
      </c>
    </row>
    <row r="2354" spans="1:15" x14ac:dyDescent="0.25">
      <c r="A2354" t="s">
        <v>8318</v>
      </c>
      <c r="B2354" s="1">
        <v>20</v>
      </c>
      <c r="C2354" s="1" t="s">
        <v>10691</v>
      </c>
      <c r="D2354" s="1" t="s">
        <v>10697</v>
      </c>
      <c r="E2354" s="1">
        <v>3</v>
      </c>
      <c r="F2354" s="1">
        <v>0</v>
      </c>
      <c r="G2354" t="s">
        <v>16</v>
      </c>
      <c r="H2354" t="s">
        <v>50</v>
      </c>
      <c r="I2354">
        <v>2004053</v>
      </c>
      <c r="K2354">
        <v>450669766</v>
      </c>
      <c r="L2354" t="s">
        <v>8319</v>
      </c>
      <c r="M2354" t="s">
        <v>8318</v>
      </c>
      <c r="N2354" t="s">
        <v>8320</v>
      </c>
      <c r="O2354" t="s">
        <v>8321</v>
      </c>
    </row>
    <row r="2355" spans="1:15" x14ac:dyDescent="0.25">
      <c r="A2355" t="s">
        <v>8322</v>
      </c>
      <c r="B2355" s="1">
        <v>12</v>
      </c>
      <c r="C2355" s="1" t="s">
        <v>10690</v>
      </c>
      <c r="D2355" s="1" t="s">
        <v>10698</v>
      </c>
      <c r="E2355" s="1">
        <v>2</v>
      </c>
      <c r="F2355" s="1">
        <v>0</v>
      </c>
      <c r="G2355" t="s">
        <v>16</v>
      </c>
      <c r="H2355" t="s">
        <v>17</v>
      </c>
      <c r="I2355">
        <v>1202072</v>
      </c>
      <c r="K2355">
        <v>851660714</v>
      </c>
      <c r="L2355" t="s">
        <v>8323</v>
      </c>
      <c r="M2355" t="s">
        <v>8322</v>
      </c>
      <c r="N2355" t="s">
        <v>8324</v>
      </c>
      <c r="O2355" t="s">
        <v>8325</v>
      </c>
    </row>
    <row r="2356" spans="1:15" x14ac:dyDescent="0.25">
      <c r="A2356" t="s">
        <v>8326</v>
      </c>
      <c r="B2356" s="1">
        <v>14</v>
      </c>
      <c r="C2356" s="1">
        <v>27</v>
      </c>
      <c r="D2356" s="1" t="s">
        <v>10692</v>
      </c>
      <c r="E2356" s="1">
        <v>2</v>
      </c>
      <c r="F2356" s="1">
        <v>0</v>
      </c>
      <c r="G2356" t="s">
        <v>16</v>
      </c>
      <c r="H2356" t="s">
        <v>17</v>
      </c>
      <c r="I2356">
        <v>1427062</v>
      </c>
      <c r="K2356">
        <v>611015974</v>
      </c>
      <c r="L2356" t="s">
        <v>8327</v>
      </c>
      <c r="M2356" t="s">
        <v>8326</v>
      </c>
      <c r="N2356" t="str">
        <f>"09-227"</f>
        <v>09-227</v>
      </c>
      <c r="O2356" t="s">
        <v>8328</v>
      </c>
    </row>
    <row r="2357" spans="1:15" x14ac:dyDescent="0.25">
      <c r="A2357" t="s">
        <v>8329</v>
      </c>
      <c r="B2357" s="1">
        <v>28</v>
      </c>
      <c r="C2357" s="1">
        <v>17</v>
      </c>
      <c r="D2357" s="1" t="s">
        <v>10694</v>
      </c>
      <c r="E2357" s="1">
        <v>0</v>
      </c>
      <c r="F2357" s="1">
        <v>1</v>
      </c>
      <c r="G2357" t="s">
        <v>32</v>
      </c>
      <c r="I2357">
        <v>2817000</v>
      </c>
      <c r="K2357">
        <v>510742534</v>
      </c>
      <c r="L2357" t="s">
        <v>8330</v>
      </c>
      <c r="M2357" t="s">
        <v>8331</v>
      </c>
      <c r="N2357" t="str">
        <f>"12-100"</f>
        <v>12-100</v>
      </c>
      <c r="O2357" t="s">
        <v>8332</v>
      </c>
    </row>
    <row r="2358" spans="1:15" x14ac:dyDescent="0.25">
      <c r="A2358" t="s">
        <v>8333</v>
      </c>
      <c r="B2358" s="1">
        <v>24</v>
      </c>
      <c r="C2358" s="1" t="s">
        <v>10690</v>
      </c>
      <c r="D2358" s="1" t="s">
        <v>10695</v>
      </c>
      <c r="E2358" s="1">
        <v>1</v>
      </c>
      <c r="F2358" s="1">
        <v>0</v>
      </c>
      <c r="G2358" t="s">
        <v>16</v>
      </c>
      <c r="H2358" t="s">
        <v>46</v>
      </c>
      <c r="I2358">
        <v>2402011</v>
      </c>
      <c r="K2358">
        <v>72182232</v>
      </c>
      <c r="L2358" t="s">
        <v>8334</v>
      </c>
      <c r="M2358" t="s">
        <v>8333</v>
      </c>
      <c r="N2358" t="s">
        <v>8335</v>
      </c>
      <c r="O2358" t="s">
        <v>8336</v>
      </c>
    </row>
    <row r="2359" spans="1:15" x14ac:dyDescent="0.25">
      <c r="A2359" t="s">
        <v>8337</v>
      </c>
      <c r="B2359" s="1" t="s">
        <v>10690</v>
      </c>
      <c r="C2359" s="1" t="s">
        <v>10693</v>
      </c>
      <c r="D2359" s="1">
        <v>14</v>
      </c>
      <c r="E2359" s="1">
        <v>3</v>
      </c>
      <c r="F2359" s="1">
        <v>0</v>
      </c>
      <c r="G2359" t="s">
        <v>16</v>
      </c>
      <c r="H2359" t="s">
        <v>50</v>
      </c>
      <c r="I2359">
        <v>208143</v>
      </c>
      <c r="K2359">
        <v>890718171</v>
      </c>
      <c r="L2359" t="s">
        <v>8338</v>
      </c>
      <c r="M2359" t="s">
        <v>8337</v>
      </c>
      <c r="N2359" t="s">
        <v>8339</v>
      </c>
      <c r="O2359" t="s">
        <v>8340</v>
      </c>
    </row>
    <row r="2360" spans="1:15" x14ac:dyDescent="0.25">
      <c r="A2360" t="s">
        <v>8341</v>
      </c>
      <c r="B2360" s="1">
        <v>30</v>
      </c>
      <c r="C2360" s="1" t="s">
        <v>10698</v>
      </c>
      <c r="D2360" s="1">
        <v>10</v>
      </c>
      <c r="E2360" s="1">
        <v>2</v>
      </c>
      <c r="F2360" s="1">
        <v>0</v>
      </c>
      <c r="G2360" t="s">
        <v>16</v>
      </c>
      <c r="H2360" t="s">
        <v>17</v>
      </c>
      <c r="I2360">
        <v>3007102</v>
      </c>
      <c r="K2360">
        <v>551906</v>
      </c>
      <c r="L2360" t="s">
        <v>8342</v>
      </c>
      <c r="M2360" t="s">
        <v>8341</v>
      </c>
      <c r="N2360" t="s">
        <v>8343</v>
      </c>
      <c r="O2360" t="s">
        <v>8344</v>
      </c>
    </row>
    <row r="2361" spans="1:15" x14ac:dyDescent="0.25">
      <c r="A2361" t="s">
        <v>8331</v>
      </c>
      <c r="B2361" s="1">
        <v>28</v>
      </c>
      <c r="C2361" s="1">
        <v>17</v>
      </c>
      <c r="D2361" s="1" t="s">
        <v>10695</v>
      </c>
      <c r="E2361" s="1">
        <v>1</v>
      </c>
      <c r="F2361" s="1">
        <v>0</v>
      </c>
      <c r="G2361" t="s">
        <v>16</v>
      </c>
      <c r="H2361" t="s">
        <v>46</v>
      </c>
      <c r="I2361">
        <v>2817011</v>
      </c>
      <c r="K2361">
        <v>510743410</v>
      </c>
      <c r="L2361" t="s">
        <v>8347</v>
      </c>
      <c r="M2361" t="s">
        <v>8331</v>
      </c>
      <c r="N2361" t="str">
        <f>"12-100"</f>
        <v>12-100</v>
      </c>
      <c r="O2361" t="s">
        <v>8348</v>
      </c>
    </row>
    <row r="2362" spans="1:15" x14ac:dyDescent="0.25">
      <c r="A2362" t="s">
        <v>8331</v>
      </c>
      <c r="B2362" s="1">
        <v>28</v>
      </c>
      <c r="C2362" s="1">
        <v>17</v>
      </c>
      <c r="D2362" s="1" t="s">
        <v>10692</v>
      </c>
      <c r="E2362" s="1">
        <v>2</v>
      </c>
      <c r="F2362" s="1">
        <v>0</v>
      </c>
      <c r="G2362" t="s">
        <v>16</v>
      </c>
      <c r="H2362" t="s">
        <v>17</v>
      </c>
      <c r="I2362">
        <v>2817062</v>
      </c>
      <c r="K2362">
        <v>543769</v>
      </c>
      <c r="L2362" t="s">
        <v>8345</v>
      </c>
      <c r="M2362" t="s">
        <v>8331</v>
      </c>
      <c r="N2362" t="str">
        <f>"12-100"</f>
        <v>12-100</v>
      </c>
      <c r="O2362" t="s">
        <v>8346</v>
      </c>
    </row>
    <row r="2363" spans="1:15" x14ac:dyDescent="0.25">
      <c r="A2363" t="s">
        <v>8349</v>
      </c>
      <c r="B2363" s="1">
        <v>14</v>
      </c>
      <c r="C2363" s="1">
        <v>11</v>
      </c>
      <c r="D2363" s="1">
        <v>10</v>
      </c>
      <c r="E2363" s="1">
        <v>2</v>
      </c>
      <c r="F2363" s="1">
        <v>0</v>
      </c>
      <c r="G2363" t="s">
        <v>16</v>
      </c>
      <c r="H2363" t="s">
        <v>17</v>
      </c>
      <c r="I2363">
        <v>1411102</v>
      </c>
      <c r="K2363">
        <v>550668373</v>
      </c>
      <c r="L2363" t="s">
        <v>8350</v>
      </c>
      <c r="M2363" t="s">
        <v>8351</v>
      </c>
      <c r="N2363" t="str">
        <f>"06-220"</f>
        <v>06-220</v>
      </c>
      <c r="O2363" t="s">
        <v>8352</v>
      </c>
    </row>
    <row r="2364" spans="1:15" x14ac:dyDescent="0.25">
      <c r="A2364" t="s">
        <v>8353</v>
      </c>
      <c r="B2364" s="1">
        <v>22</v>
      </c>
      <c r="C2364" s="1">
        <v>15</v>
      </c>
      <c r="D2364" s="1" t="s">
        <v>10699</v>
      </c>
      <c r="E2364" s="1">
        <v>2</v>
      </c>
      <c r="F2364" s="1">
        <v>0</v>
      </c>
      <c r="G2364" t="s">
        <v>16</v>
      </c>
      <c r="H2364" t="s">
        <v>17</v>
      </c>
      <c r="I2364">
        <v>2215092</v>
      </c>
      <c r="K2364">
        <v>191675422</v>
      </c>
      <c r="L2364" t="s">
        <v>8354</v>
      </c>
      <c r="M2364" t="s">
        <v>8353</v>
      </c>
      <c r="N2364" t="s">
        <v>8355</v>
      </c>
      <c r="O2364" t="s">
        <v>8356</v>
      </c>
    </row>
    <row r="2365" spans="1:15" x14ac:dyDescent="0.25">
      <c r="A2365" t="s">
        <v>8357</v>
      </c>
      <c r="B2365" s="1">
        <v>20</v>
      </c>
      <c r="C2365" s="1">
        <v>13</v>
      </c>
      <c r="D2365" s="1" t="s">
        <v>10699</v>
      </c>
      <c r="E2365" s="1">
        <v>3</v>
      </c>
      <c r="F2365" s="1">
        <v>0</v>
      </c>
      <c r="G2365" t="s">
        <v>16</v>
      </c>
      <c r="H2365" t="s">
        <v>50</v>
      </c>
      <c r="I2365">
        <v>2013093</v>
      </c>
      <c r="K2365">
        <v>450670232</v>
      </c>
      <c r="M2365" t="s">
        <v>8357</v>
      </c>
      <c r="N2365" t="s">
        <v>8358</v>
      </c>
      <c r="O2365" t="s">
        <v>3926</v>
      </c>
    </row>
    <row r="2366" spans="1:15" x14ac:dyDescent="0.25">
      <c r="A2366" t="s">
        <v>8359</v>
      </c>
      <c r="B2366" s="1">
        <v>12</v>
      </c>
      <c r="C2366" s="1">
        <v>16</v>
      </c>
      <c r="D2366" s="1">
        <v>16</v>
      </c>
      <c r="E2366" s="1">
        <v>2</v>
      </c>
      <c r="F2366" s="1">
        <v>0</v>
      </c>
      <c r="G2366" t="s">
        <v>16</v>
      </c>
      <c r="H2366" t="s">
        <v>17</v>
      </c>
      <c r="I2366">
        <v>1216162</v>
      </c>
      <c r="K2366">
        <v>851661211</v>
      </c>
      <c r="M2366" t="s">
        <v>8359</v>
      </c>
      <c r="N2366" t="s">
        <v>8361</v>
      </c>
      <c r="O2366" t="s">
        <v>8360</v>
      </c>
    </row>
    <row r="2367" spans="1:15" x14ac:dyDescent="0.25">
      <c r="A2367" t="s">
        <v>8362</v>
      </c>
      <c r="B2367" s="1" t="s">
        <v>10690</v>
      </c>
      <c r="C2367" s="1" t="s">
        <v>10692</v>
      </c>
      <c r="D2367" s="1" t="s">
        <v>10691</v>
      </c>
      <c r="E2367" s="1">
        <v>1</v>
      </c>
      <c r="F2367" s="1">
        <v>0</v>
      </c>
      <c r="G2367" t="s">
        <v>16</v>
      </c>
      <c r="H2367" t="s">
        <v>46</v>
      </c>
      <c r="I2367">
        <v>206041</v>
      </c>
      <c r="K2367">
        <v>230821641</v>
      </c>
      <c r="L2367" t="s">
        <v>8363</v>
      </c>
      <c r="M2367" t="s">
        <v>8362</v>
      </c>
      <c r="N2367" t="s">
        <v>8364</v>
      </c>
      <c r="O2367" t="s">
        <v>8365</v>
      </c>
    </row>
    <row r="2368" spans="1:15" x14ac:dyDescent="0.25">
      <c r="A2368" t="s">
        <v>8366</v>
      </c>
      <c r="B2368" s="1" t="s">
        <v>10693</v>
      </c>
      <c r="C2368" s="1">
        <v>12</v>
      </c>
      <c r="D2368" s="1" t="s">
        <v>10690</v>
      </c>
      <c r="E2368" s="1">
        <v>3</v>
      </c>
      <c r="F2368" s="1">
        <v>0</v>
      </c>
      <c r="G2368" t="s">
        <v>16</v>
      </c>
      <c r="H2368" t="s">
        <v>50</v>
      </c>
      <c r="I2368">
        <v>812023</v>
      </c>
      <c r="K2368">
        <v>411050801</v>
      </c>
      <c r="L2368" t="s">
        <v>8367</v>
      </c>
      <c r="M2368" t="s">
        <v>8366</v>
      </c>
      <c r="N2368" t="s">
        <v>8368</v>
      </c>
      <c r="O2368" t="s">
        <v>333</v>
      </c>
    </row>
    <row r="2369" spans="1:15" x14ac:dyDescent="0.25">
      <c r="A2369" t="s">
        <v>8369</v>
      </c>
      <c r="B2369" s="1" t="s">
        <v>10693</v>
      </c>
      <c r="C2369" s="1">
        <v>10</v>
      </c>
      <c r="D2369" s="1" t="s">
        <v>10698</v>
      </c>
      <c r="E2369" s="1">
        <v>3</v>
      </c>
      <c r="F2369" s="1">
        <v>0</v>
      </c>
      <c r="G2369" t="s">
        <v>16</v>
      </c>
      <c r="H2369" t="s">
        <v>50</v>
      </c>
      <c r="I2369">
        <v>810073</v>
      </c>
      <c r="K2369">
        <v>970770445</v>
      </c>
      <c r="L2369" t="s">
        <v>8370</v>
      </c>
      <c r="M2369" t="s">
        <v>8369</v>
      </c>
      <c r="N2369" t="s">
        <v>8371</v>
      </c>
      <c r="O2369" t="s">
        <v>8372</v>
      </c>
    </row>
    <row r="2370" spans="1:15" x14ac:dyDescent="0.25">
      <c r="A2370" t="s">
        <v>8373</v>
      </c>
      <c r="B2370" s="1">
        <v>14</v>
      </c>
      <c r="C2370" s="1">
        <v>13</v>
      </c>
      <c r="D2370" s="1" t="s">
        <v>10698</v>
      </c>
      <c r="E2370" s="1">
        <v>2</v>
      </c>
      <c r="F2370" s="1">
        <v>0</v>
      </c>
      <c r="G2370" t="s">
        <v>16</v>
      </c>
      <c r="H2370" t="s">
        <v>17</v>
      </c>
      <c r="I2370">
        <v>1413072</v>
      </c>
      <c r="K2370">
        <v>130378462</v>
      </c>
      <c r="L2370" t="s">
        <v>8374</v>
      </c>
      <c r="M2370" t="s">
        <v>8373</v>
      </c>
      <c r="N2370" t="str">
        <f>"06-550"</f>
        <v>06-550</v>
      </c>
      <c r="O2370" t="s">
        <v>8375</v>
      </c>
    </row>
    <row r="2371" spans="1:15" x14ac:dyDescent="0.25">
      <c r="A2371" t="s">
        <v>8376</v>
      </c>
      <c r="B2371" s="1">
        <v>20</v>
      </c>
      <c r="C2371" s="1" t="s">
        <v>10695</v>
      </c>
      <c r="D2371" s="1" t="s">
        <v>10698</v>
      </c>
      <c r="E2371" s="1">
        <v>2</v>
      </c>
      <c r="F2371" s="1">
        <v>0</v>
      </c>
      <c r="G2371" t="s">
        <v>16</v>
      </c>
      <c r="H2371" t="s">
        <v>17</v>
      </c>
      <c r="I2371">
        <v>2001072</v>
      </c>
      <c r="K2371">
        <v>790671024</v>
      </c>
      <c r="L2371" t="s">
        <v>8377</v>
      </c>
      <c r="M2371" t="s">
        <v>8376</v>
      </c>
      <c r="N2371" t="s">
        <v>8378</v>
      </c>
      <c r="O2371" t="s">
        <v>8379</v>
      </c>
    </row>
    <row r="2372" spans="1:15" x14ac:dyDescent="0.25">
      <c r="A2372" t="s">
        <v>8380</v>
      </c>
      <c r="B2372" s="1">
        <v>22</v>
      </c>
      <c r="C2372" s="1">
        <v>16</v>
      </c>
      <c r="D2372" s="1" t="s">
        <v>10697</v>
      </c>
      <c r="E2372" s="1">
        <v>3</v>
      </c>
      <c r="F2372" s="1">
        <v>0</v>
      </c>
      <c r="G2372" t="s">
        <v>16</v>
      </c>
      <c r="H2372" t="s">
        <v>50</v>
      </c>
      <c r="I2372">
        <v>2216053</v>
      </c>
      <c r="K2372">
        <v>170747773</v>
      </c>
      <c r="L2372" t="s">
        <v>8381</v>
      </c>
      <c r="M2372" t="s">
        <v>8380</v>
      </c>
      <c r="N2372" t="s">
        <v>8382</v>
      </c>
      <c r="O2372" t="s">
        <v>8383</v>
      </c>
    </row>
    <row r="2373" spans="1:15" x14ac:dyDescent="0.25">
      <c r="A2373" t="s">
        <v>8384</v>
      </c>
      <c r="B2373" s="1">
        <v>22</v>
      </c>
      <c r="C2373" s="1">
        <v>16</v>
      </c>
      <c r="D2373" s="1" t="s">
        <v>10694</v>
      </c>
      <c r="E2373" s="1">
        <v>0</v>
      </c>
      <c r="F2373" s="1">
        <v>1</v>
      </c>
      <c r="G2373" t="s">
        <v>32</v>
      </c>
      <c r="I2373">
        <v>2216000</v>
      </c>
      <c r="K2373">
        <v>192638080</v>
      </c>
      <c r="L2373" t="s">
        <v>8385</v>
      </c>
      <c r="M2373" t="s">
        <v>8380</v>
      </c>
      <c r="N2373" t="s">
        <v>8382</v>
      </c>
      <c r="O2373" t="s">
        <v>8386</v>
      </c>
    </row>
    <row r="2374" spans="1:15" x14ac:dyDescent="0.25">
      <c r="A2374" t="s">
        <v>8387</v>
      </c>
      <c r="B2374" s="1">
        <v>22</v>
      </c>
      <c r="C2374" s="1">
        <v>10</v>
      </c>
      <c r="D2374" s="1" t="s">
        <v>10697</v>
      </c>
      <c r="E2374" s="1">
        <v>2</v>
      </c>
      <c r="F2374" s="1">
        <v>0</v>
      </c>
      <c r="G2374" t="s">
        <v>16</v>
      </c>
      <c r="H2374" t="s">
        <v>17</v>
      </c>
      <c r="I2374">
        <v>2210052</v>
      </c>
      <c r="K2374">
        <v>170747951</v>
      </c>
      <c r="L2374" t="s">
        <v>8388</v>
      </c>
      <c r="M2374" t="s">
        <v>8387</v>
      </c>
      <c r="N2374" t="s">
        <v>8389</v>
      </c>
      <c r="O2374" t="s">
        <v>8390</v>
      </c>
    </row>
    <row r="2375" spans="1:15" x14ac:dyDescent="0.25">
      <c r="A2375" t="s">
        <v>8391</v>
      </c>
      <c r="B2375" s="1" t="s">
        <v>10691</v>
      </c>
      <c r="C2375" s="1">
        <v>10</v>
      </c>
      <c r="D2375" s="1" t="s">
        <v>10697</v>
      </c>
      <c r="E2375" s="1">
        <v>3</v>
      </c>
      <c r="F2375" s="1">
        <v>0</v>
      </c>
      <c r="G2375" t="s">
        <v>16</v>
      </c>
      <c r="H2375" t="s">
        <v>50</v>
      </c>
      <c r="I2375">
        <v>410053</v>
      </c>
      <c r="K2375">
        <v>92350910</v>
      </c>
      <c r="L2375" t="s">
        <v>8392</v>
      </c>
      <c r="M2375" t="s">
        <v>8391</v>
      </c>
      <c r="N2375" t="s">
        <v>8393</v>
      </c>
      <c r="O2375" t="s">
        <v>8394</v>
      </c>
    </row>
    <row r="2376" spans="1:15" x14ac:dyDescent="0.25">
      <c r="A2376" t="s">
        <v>8395</v>
      </c>
      <c r="B2376" s="1">
        <v>20</v>
      </c>
      <c r="C2376" s="1">
        <v>11</v>
      </c>
      <c r="D2376" s="1">
        <v>10</v>
      </c>
      <c r="E2376" s="1">
        <v>2</v>
      </c>
      <c r="F2376" s="1">
        <v>0</v>
      </c>
      <c r="G2376" t="s">
        <v>16</v>
      </c>
      <c r="H2376" t="s">
        <v>17</v>
      </c>
      <c r="I2376">
        <v>2011102</v>
      </c>
      <c r="K2376">
        <v>50659645</v>
      </c>
      <c r="L2376" t="s">
        <v>8396</v>
      </c>
      <c r="M2376" t="s">
        <v>8395</v>
      </c>
      <c r="N2376" t="s">
        <v>8397</v>
      </c>
      <c r="O2376" t="s">
        <v>8398</v>
      </c>
    </row>
    <row r="2377" spans="1:15" x14ac:dyDescent="0.25">
      <c r="A2377" t="s">
        <v>8399</v>
      </c>
      <c r="B2377" s="1">
        <v>14</v>
      </c>
      <c r="C2377" s="1">
        <v>16</v>
      </c>
      <c r="D2377" s="1" t="s">
        <v>10699</v>
      </c>
      <c r="E2377" s="1">
        <v>2</v>
      </c>
      <c r="F2377" s="1">
        <v>0</v>
      </c>
      <c r="G2377" t="s">
        <v>16</v>
      </c>
      <c r="H2377" t="s">
        <v>17</v>
      </c>
      <c r="I2377">
        <v>1416092</v>
      </c>
      <c r="K2377">
        <v>450670114</v>
      </c>
      <c r="L2377" t="s">
        <v>8400</v>
      </c>
      <c r="M2377" t="s">
        <v>8401</v>
      </c>
      <c r="N2377" t="str">
        <f>"07-324"</f>
        <v>07-324</v>
      </c>
      <c r="O2377" t="s">
        <v>8402</v>
      </c>
    </row>
    <row r="2378" spans="1:15" x14ac:dyDescent="0.25">
      <c r="A2378" t="s">
        <v>8403</v>
      </c>
      <c r="B2378" s="1">
        <v>20</v>
      </c>
      <c r="C2378" s="1">
        <v>14</v>
      </c>
      <c r="D2378" s="1" t="s">
        <v>10691</v>
      </c>
      <c r="E2378" s="1">
        <v>2</v>
      </c>
      <c r="F2378" s="1">
        <v>0</v>
      </c>
      <c r="G2378" t="s">
        <v>16</v>
      </c>
      <c r="H2378" t="s">
        <v>17</v>
      </c>
      <c r="I2378">
        <v>2014042</v>
      </c>
      <c r="K2378">
        <v>450670290</v>
      </c>
      <c r="L2378" t="s">
        <v>8404</v>
      </c>
      <c r="M2378" t="s">
        <v>8403</v>
      </c>
      <c r="N2378" t="s">
        <v>8405</v>
      </c>
      <c r="O2378" t="s">
        <v>8406</v>
      </c>
    </row>
    <row r="2379" spans="1:15" x14ac:dyDescent="0.25">
      <c r="A2379" t="s">
        <v>8407</v>
      </c>
      <c r="B2379" s="1">
        <v>14</v>
      </c>
      <c r="C2379" s="1">
        <v>30</v>
      </c>
      <c r="D2379" s="1" t="s">
        <v>10697</v>
      </c>
      <c r="E2379" s="1">
        <v>3</v>
      </c>
      <c r="F2379" s="1">
        <v>0</v>
      </c>
      <c r="G2379" t="s">
        <v>16</v>
      </c>
      <c r="H2379" t="s">
        <v>50</v>
      </c>
      <c r="I2379">
        <v>1430053</v>
      </c>
      <c r="K2379">
        <v>670223391</v>
      </c>
      <c r="L2379" t="s">
        <v>8408</v>
      </c>
      <c r="M2379" t="s">
        <v>8407</v>
      </c>
      <c r="N2379" t="s">
        <v>8409</v>
      </c>
      <c r="O2379" t="s">
        <v>8410</v>
      </c>
    </row>
    <row r="2380" spans="1:15" x14ac:dyDescent="0.25">
      <c r="A2380" t="s">
        <v>8411</v>
      </c>
      <c r="B2380" s="1">
        <v>14</v>
      </c>
      <c r="C2380" s="1">
        <v>30</v>
      </c>
      <c r="D2380" s="1" t="s">
        <v>10694</v>
      </c>
      <c r="E2380" s="1">
        <v>0</v>
      </c>
      <c r="F2380" s="1">
        <v>1</v>
      </c>
      <c r="G2380" t="s">
        <v>32</v>
      </c>
      <c r="I2380">
        <v>1430000</v>
      </c>
      <c r="K2380">
        <v>670223215</v>
      </c>
      <c r="L2380" t="s">
        <v>8412</v>
      </c>
      <c r="M2380" t="s">
        <v>8407</v>
      </c>
      <c r="N2380" t="s">
        <v>8409</v>
      </c>
      <c r="O2380" t="s">
        <v>8413</v>
      </c>
    </row>
    <row r="2381" spans="1:15" x14ac:dyDescent="0.25">
      <c r="A2381" t="s">
        <v>8414</v>
      </c>
      <c r="B2381" s="1">
        <v>30</v>
      </c>
      <c r="C2381" s="1">
        <v>19</v>
      </c>
      <c r="D2381" s="1" t="s">
        <v>10692</v>
      </c>
      <c r="E2381" s="1">
        <v>2</v>
      </c>
      <c r="F2381" s="1">
        <v>0</v>
      </c>
      <c r="G2381" t="s">
        <v>16</v>
      </c>
      <c r="H2381" t="s">
        <v>17</v>
      </c>
      <c r="I2381">
        <v>3019062</v>
      </c>
      <c r="K2381">
        <v>545509</v>
      </c>
      <c r="M2381" t="s">
        <v>8414</v>
      </c>
      <c r="N2381" t="s">
        <v>8417</v>
      </c>
    </row>
    <row r="2382" spans="1:15" x14ac:dyDescent="0.25">
      <c r="A2382" t="s">
        <v>8414</v>
      </c>
      <c r="B2382" s="1">
        <v>14</v>
      </c>
      <c r="C2382" s="1">
        <v>13</v>
      </c>
      <c r="D2382" s="1" t="s">
        <v>10693</v>
      </c>
      <c r="E2382" s="1">
        <v>2</v>
      </c>
      <c r="F2382" s="1">
        <v>0</v>
      </c>
      <c r="G2382" t="s">
        <v>16</v>
      </c>
      <c r="H2382" t="s">
        <v>17</v>
      </c>
      <c r="I2382">
        <v>1413082</v>
      </c>
      <c r="K2382">
        <v>130378479</v>
      </c>
      <c r="L2382" t="s">
        <v>8415</v>
      </c>
      <c r="M2382" t="s">
        <v>8414</v>
      </c>
      <c r="N2382" t="str">
        <f>"06-516"</f>
        <v>06-516</v>
      </c>
      <c r="O2382" t="s">
        <v>8416</v>
      </c>
    </row>
    <row r="2383" spans="1:15" x14ac:dyDescent="0.25">
      <c r="A2383" t="s">
        <v>8418</v>
      </c>
      <c r="B2383" s="1">
        <v>26</v>
      </c>
      <c r="C2383" s="1">
        <v>12</v>
      </c>
      <c r="D2383" s="1" t="s">
        <v>10693</v>
      </c>
      <c r="E2383" s="1">
        <v>3</v>
      </c>
      <c r="F2383" s="1">
        <v>0</v>
      </c>
      <c r="G2383" t="s">
        <v>16</v>
      </c>
      <c r="H2383" t="s">
        <v>50</v>
      </c>
      <c r="I2383">
        <v>2612083</v>
      </c>
      <c r="K2383">
        <v>291010814</v>
      </c>
      <c r="L2383" t="s">
        <v>8419</v>
      </c>
      <c r="M2383" t="s">
        <v>8418</v>
      </c>
      <c r="N2383" t="s">
        <v>8420</v>
      </c>
      <c r="O2383" t="s">
        <v>154</v>
      </c>
    </row>
    <row r="2384" spans="1:15" x14ac:dyDescent="0.25">
      <c r="A2384" t="s">
        <v>8421</v>
      </c>
      <c r="B2384" s="1">
        <v>20</v>
      </c>
      <c r="C2384" s="1">
        <v>12</v>
      </c>
      <c r="D2384" s="1" t="s">
        <v>10693</v>
      </c>
      <c r="E2384" s="1">
        <v>2</v>
      </c>
      <c r="F2384" s="1">
        <v>0</v>
      </c>
      <c r="G2384" t="s">
        <v>16</v>
      </c>
      <c r="H2384" t="s">
        <v>17</v>
      </c>
      <c r="I2384">
        <v>2012082</v>
      </c>
      <c r="K2384">
        <v>790670993</v>
      </c>
      <c r="L2384" t="s">
        <v>8422</v>
      </c>
      <c r="M2384" t="s">
        <v>8421</v>
      </c>
      <c r="N2384" t="s">
        <v>8423</v>
      </c>
      <c r="O2384" t="s">
        <v>8424</v>
      </c>
    </row>
    <row r="2385" spans="1:15" x14ac:dyDescent="0.25">
      <c r="A2385" t="s">
        <v>8425</v>
      </c>
      <c r="B2385" s="1" t="s">
        <v>10690</v>
      </c>
      <c r="C2385" s="1">
        <v>11</v>
      </c>
      <c r="D2385" s="1" t="s">
        <v>10691</v>
      </c>
      <c r="E2385" s="1">
        <v>3</v>
      </c>
      <c r="F2385" s="1">
        <v>0</v>
      </c>
      <c r="G2385" t="s">
        <v>16</v>
      </c>
      <c r="H2385" t="s">
        <v>50</v>
      </c>
      <c r="I2385">
        <v>211043</v>
      </c>
      <c r="K2385">
        <v>390647564</v>
      </c>
      <c r="L2385" t="s">
        <v>8426</v>
      </c>
      <c r="M2385" t="s">
        <v>8425</v>
      </c>
      <c r="N2385" t="s">
        <v>8427</v>
      </c>
      <c r="O2385" t="s">
        <v>6994</v>
      </c>
    </row>
    <row r="2386" spans="1:15" x14ac:dyDescent="0.25">
      <c r="A2386" t="s">
        <v>8428</v>
      </c>
      <c r="B2386" s="1">
        <v>24</v>
      </c>
      <c r="C2386" s="1" t="s">
        <v>10694</v>
      </c>
      <c r="D2386" s="1" t="s">
        <v>10694</v>
      </c>
      <c r="E2386" s="1">
        <v>0</v>
      </c>
      <c r="F2386" s="1">
        <v>0</v>
      </c>
      <c r="G2386" t="s">
        <v>1575</v>
      </c>
      <c r="I2386">
        <v>2400000</v>
      </c>
      <c r="K2386">
        <v>276254650</v>
      </c>
      <c r="L2386" t="s">
        <v>8429</v>
      </c>
      <c r="M2386" t="s">
        <v>2233</v>
      </c>
      <c r="N2386" t="s">
        <v>8430</v>
      </c>
      <c r="O2386" t="s">
        <v>8431</v>
      </c>
    </row>
    <row r="2387" spans="1:15" x14ac:dyDescent="0.25">
      <c r="A2387" t="s">
        <v>8432</v>
      </c>
      <c r="B2387" s="1">
        <v>24</v>
      </c>
      <c r="C2387" s="1">
        <v>17</v>
      </c>
      <c r="D2387" s="1">
        <v>12</v>
      </c>
      <c r="E2387" s="1">
        <v>2</v>
      </c>
      <c r="F2387" s="1">
        <v>0</v>
      </c>
      <c r="G2387" t="s">
        <v>16</v>
      </c>
      <c r="H2387" t="s">
        <v>17</v>
      </c>
      <c r="I2387">
        <v>2417122</v>
      </c>
      <c r="K2387">
        <v>72182700</v>
      </c>
      <c r="L2387" t="s">
        <v>8433</v>
      </c>
      <c r="M2387" t="s">
        <v>8432</v>
      </c>
      <c r="N2387" t="s">
        <v>8434</v>
      </c>
      <c r="O2387" t="s">
        <v>8435</v>
      </c>
    </row>
    <row r="2388" spans="1:15" x14ac:dyDescent="0.25">
      <c r="A2388" t="s">
        <v>8436</v>
      </c>
      <c r="B2388" s="1">
        <v>30</v>
      </c>
      <c r="C2388" s="1">
        <v>10</v>
      </c>
      <c r="D2388" s="1">
        <v>12</v>
      </c>
      <c r="E2388" s="1">
        <v>3</v>
      </c>
      <c r="F2388" s="1">
        <v>0</v>
      </c>
      <c r="G2388" t="s">
        <v>16</v>
      </c>
      <c r="H2388" t="s">
        <v>50</v>
      </c>
      <c r="I2388">
        <v>3010123</v>
      </c>
      <c r="K2388">
        <v>311019310</v>
      </c>
      <c r="L2388" t="s">
        <v>8437</v>
      </c>
      <c r="M2388" t="s">
        <v>8436</v>
      </c>
      <c r="N2388" t="s">
        <v>8438</v>
      </c>
      <c r="O2388" t="s">
        <v>8439</v>
      </c>
    </row>
    <row r="2389" spans="1:15" x14ac:dyDescent="0.25">
      <c r="A2389" t="s">
        <v>8440</v>
      </c>
      <c r="B2389" s="1" t="s">
        <v>10691</v>
      </c>
      <c r="C2389" s="1">
        <v>16</v>
      </c>
      <c r="D2389" s="1" t="s">
        <v>10697</v>
      </c>
      <c r="E2389" s="1">
        <v>2</v>
      </c>
      <c r="F2389" s="1">
        <v>0</v>
      </c>
      <c r="G2389" t="s">
        <v>16</v>
      </c>
      <c r="H2389" t="s">
        <v>17</v>
      </c>
      <c r="I2389">
        <v>416052</v>
      </c>
      <c r="K2389">
        <v>92351140</v>
      </c>
      <c r="L2389" t="s">
        <v>8441</v>
      </c>
      <c r="M2389" t="s">
        <v>8442</v>
      </c>
      <c r="N2389" t="s">
        <v>8443</v>
      </c>
      <c r="O2389" t="s">
        <v>8444</v>
      </c>
    </row>
    <row r="2390" spans="1:15" x14ac:dyDescent="0.25">
      <c r="A2390" t="s">
        <v>8445</v>
      </c>
      <c r="B2390" s="1">
        <v>30</v>
      </c>
      <c r="C2390" s="1">
        <v>11</v>
      </c>
      <c r="D2390" s="1" t="s">
        <v>10697</v>
      </c>
      <c r="E2390" s="1">
        <v>3</v>
      </c>
      <c r="F2390" s="1">
        <v>0</v>
      </c>
      <c r="G2390" t="s">
        <v>16</v>
      </c>
      <c r="H2390" t="s">
        <v>50</v>
      </c>
      <c r="I2390">
        <v>3011053</v>
      </c>
      <c r="K2390">
        <v>411050557</v>
      </c>
      <c r="L2390" t="s">
        <v>8446</v>
      </c>
      <c r="M2390" t="s">
        <v>8445</v>
      </c>
      <c r="N2390" t="s">
        <v>8447</v>
      </c>
      <c r="O2390" t="s">
        <v>8448</v>
      </c>
    </row>
    <row r="2391" spans="1:15" x14ac:dyDescent="0.25">
      <c r="A2391" t="s">
        <v>8449</v>
      </c>
      <c r="B2391" s="1">
        <v>20</v>
      </c>
      <c r="C2391" s="1" t="s">
        <v>10698</v>
      </c>
      <c r="D2391" s="1" t="s">
        <v>10698</v>
      </c>
      <c r="E2391" s="1">
        <v>2</v>
      </c>
      <c r="F2391" s="1">
        <v>0</v>
      </c>
      <c r="G2391" t="s">
        <v>16</v>
      </c>
      <c r="H2391" t="s">
        <v>17</v>
      </c>
      <c r="I2391">
        <v>2007072</v>
      </c>
      <c r="K2391">
        <v>450669996</v>
      </c>
      <c r="L2391" t="s">
        <v>8450</v>
      </c>
      <c r="M2391" t="s">
        <v>8449</v>
      </c>
      <c r="N2391" t="s">
        <v>8451</v>
      </c>
      <c r="O2391" t="s">
        <v>8452</v>
      </c>
    </row>
    <row r="2392" spans="1:15" x14ac:dyDescent="0.25">
      <c r="A2392" t="s">
        <v>8453</v>
      </c>
      <c r="B2392" s="1" t="s">
        <v>10690</v>
      </c>
      <c r="C2392" s="1">
        <v>18</v>
      </c>
      <c r="D2392" s="1" t="s">
        <v>10694</v>
      </c>
      <c r="E2392" s="1">
        <v>0</v>
      </c>
      <c r="F2392" s="1">
        <v>1</v>
      </c>
      <c r="G2392" t="s">
        <v>32</v>
      </c>
      <c r="I2392">
        <v>218000</v>
      </c>
      <c r="K2392">
        <v>931934762</v>
      </c>
      <c r="L2392" t="s">
        <v>8457</v>
      </c>
      <c r="M2392" t="s">
        <v>8458</v>
      </c>
      <c r="N2392" t="s">
        <v>8459</v>
      </c>
      <c r="O2392" t="s">
        <v>8460</v>
      </c>
    </row>
    <row r="2393" spans="1:15" x14ac:dyDescent="0.25">
      <c r="A2393" t="s">
        <v>8453</v>
      </c>
      <c r="B2393" s="1">
        <v>30</v>
      </c>
      <c r="C2393" s="1">
        <v>25</v>
      </c>
      <c r="D2393" s="1" t="s">
        <v>10694</v>
      </c>
      <c r="E2393" s="1">
        <v>0</v>
      </c>
      <c r="F2393" s="1">
        <v>1</v>
      </c>
      <c r="G2393" t="s">
        <v>32</v>
      </c>
      <c r="I2393">
        <v>3025000</v>
      </c>
      <c r="K2393">
        <v>631257957</v>
      </c>
      <c r="L2393" t="s">
        <v>8454</v>
      </c>
      <c r="M2393" t="s">
        <v>8455</v>
      </c>
      <c r="N2393" t="s">
        <v>8456</v>
      </c>
      <c r="O2393" t="s">
        <v>3152</v>
      </c>
    </row>
    <row r="2394" spans="1:15" x14ac:dyDescent="0.25">
      <c r="A2394" t="s">
        <v>8461</v>
      </c>
      <c r="B2394" s="1">
        <v>30</v>
      </c>
      <c r="C2394" s="1">
        <v>26</v>
      </c>
      <c r="D2394" s="1" t="s">
        <v>10691</v>
      </c>
      <c r="E2394" s="1">
        <v>3</v>
      </c>
      <c r="F2394" s="1">
        <v>0</v>
      </c>
      <c r="G2394" t="s">
        <v>16</v>
      </c>
      <c r="H2394" t="s">
        <v>50</v>
      </c>
      <c r="I2394">
        <v>3026043</v>
      </c>
      <c r="K2394">
        <v>631258135</v>
      </c>
      <c r="L2394" t="s">
        <v>8462</v>
      </c>
      <c r="M2394" t="s">
        <v>8461</v>
      </c>
      <c r="N2394" t="s">
        <v>8463</v>
      </c>
      <c r="O2394" t="s">
        <v>5213</v>
      </c>
    </row>
    <row r="2395" spans="1:15" x14ac:dyDescent="0.25">
      <c r="A2395" t="s">
        <v>8464</v>
      </c>
      <c r="B2395" s="1">
        <v>30</v>
      </c>
      <c r="C2395" s="1">
        <v>26</v>
      </c>
      <c r="D2395" s="1" t="s">
        <v>10694</v>
      </c>
      <c r="E2395" s="1">
        <v>0</v>
      </c>
      <c r="F2395" s="1">
        <v>1</v>
      </c>
      <c r="G2395" t="s">
        <v>32</v>
      </c>
      <c r="I2395">
        <v>3026000</v>
      </c>
      <c r="K2395">
        <v>631257928</v>
      </c>
      <c r="M2395" t="s">
        <v>8461</v>
      </c>
      <c r="N2395" t="s">
        <v>8463</v>
      </c>
      <c r="O2395" t="s">
        <v>8465</v>
      </c>
    </row>
    <row r="2396" spans="1:15" x14ac:dyDescent="0.25">
      <c r="A2396" t="s">
        <v>8458</v>
      </c>
      <c r="B2396" s="1" t="s">
        <v>10690</v>
      </c>
      <c r="C2396" s="1">
        <v>18</v>
      </c>
      <c r="D2396" s="1" t="s">
        <v>10691</v>
      </c>
      <c r="E2396" s="1">
        <v>3</v>
      </c>
      <c r="F2396" s="1">
        <v>0</v>
      </c>
      <c r="G2396" t="s">
        <v>16</v>
      </c>
      <c r="H2396" t="s">
        <v>50</v>
      </c>
      <c r="I2396">
        <v>218043</v>
      </c>
      <c r="K2396">
        <v>931935069</v>
      </c>
      <c r="L2396" t="s">
        <v>8466</v>
      </c>
      <c r="M2396" t="s">
        <v>8458</v>
      </c>
      <c r="N2396" t="s">
        <v>8459</v>
      </c>
      <c r="O2396" t="s">
        <v>8467</v>
      </c>
    </row>
    <row r="2397" spans="1:15" x14ac:dyDescent="0.25">
      <c r="A2397" t="s">
        <v>8455</v>
      </c>
      <c r="B2397" s="1">
        <v>30</v>
      </c>
      <c r="C2397" s="1">
        <v>25</v>
      </c>
      <c r="D2397" s="1" t="s">
        <v>10691</v>
      </c>
      <c r="E2397" s="1">
        <v>3</v>
      </c>
      <c r="F2397" s="1">
        <v>0</v>
      </c>
      <c r="G2397" t="s">
        <v>16</v>
      </c>
      <c r="H2397" t="s">
        <v>50</v>
      </c>
      <c r="I2397">
        <v>3025043</v>
      </c>
      <c r="K2397">
        <v>525783</v>
      </c>
      <c r="L2397" t="s">
        <v>8468</v>
      </c>
      <c r="M2397" t="s">
        <v>8469</v>
      </c>
      <c r="N2397" t="s">
        <v>8456</v>
      </c>
      <c r="O2397" t="s">
        <v>3152</v>
      </c>
    </row>
    <row r="2398" spans="1:15" x14ac:dyDescent="0.25">
      <c r="A2398" t="s">
        <v>8470</v>
      </c>
      <c r="B2398" s="1">
        <v>28</v>
      </c>
      <c r="C2398" s="1">
        <v>14</v>
      </c>
      <c r="D2398" s="1">
        <v>12</v>
      </c>
      <c r="E2398" s="1">
        <v>2</v>
      </c>
      <c r="F2398" s="1">
        <v>0</v>
      </c>
      <c r="G2398" t="s">
        <v>16</v>
      </c>
      <c r="H2398" t="s">
        <v>17</v>
      </c>
      <c r="I2398">
        <v>2814122</v>
      </c>
      <c r="K2398">
        <v>510743203</v>
      </c>
      <c r="L2398" t="s">
        <v>8471</v>
      </c>
      <c r="M2398" t="s">
        <v>8470</v>
      </c>
      <c r="N2398" t="str">
        <f>"11-008"</f>
        <v>11-008</v>
      </c>
      <c r="O2398" t="s">
        <v>8472</v>
      </c>
    </row>
    <row r="2399" spans="1:15" x14ac:dyDescent="0.25">
      <c r="A2399" t="s">
        <v>8473</v>
      </c>
      <c r="B2399" s="1">
        <v>12</v>
      </c>
      <c r="C2399" s="1" t="s">
        <v>10692</v>
      </c>
      <c r="D2399" s="1">
        <v>14</v>
      </c>
      <c r="E2399" s="1">
        <v>3</v>
      </c>
      <c r="F2399" s="1">
        <v>0</v>
      </c>
      <c r="G2399" t="s">
        <v>16</v>
      </c>
      <c r="H2399" t="s">
        <v>50</v>
      </c>
      <c r="I2399">
        <v>1206143</v>
      </c>
      <c r="K2399">
        <v>351555499</v>
      </c>
      <c r="L2399" t="s">
        <v>8474</v>
      </c>
      <c r="M2399" t="s">
        <v>8473</v>
      </c>
      <c r="N2399" t="s">
        <v>8475</v>
      </c>
      <c r="O2399" t="s">
        <v>8476</v>
      </c>
    </row>
    <row r="2400" spans="1:15" x14ac:dyDescent="0.25">
      <c r="A2400" t="s">
        <v>8477</v>
      </c>
      <c r="B2400" s="1" t="s">
        <v>10690</v>
      </c>
      <c r="C2400" s="1">
        <v>19</v>
      </c>
      <c r="D2400" s="1" t="s">
        <v>10695</v>
      </c>
      <c r="E2400" s="1">
        <v>1</v>
      </c>
      <c r="F2400" s="1">
        <v>0</v>
      </c>
      <c r="G2400" t="s">
        <v>16</v>
      </c>
      <c r="H2400" t="s">
        <v>46</v>
      </c>
      <c r="I2400">
        <v>219011</v>
      </c>
      <c r="K2400">
        <v>890718314</v>
      </c>
      <c r="L2400" t="s">
        <v>8481</v>
      </c>
      <c r="M2400" t="s">
        <v>8477</v>
      </c>
      <c r="N2400" t="s">
        <v>8479</v>
      </c>
      <c r="O2400" t="s">
        <v>8482</v>
      </c>
    </row>
    <row r="2401" spans="1:15" x14ac:dyDescent="0.25">
      <c r="A2401" t="s">
        <v>8477</v>
      </c>
      <c r="B2401" s="1" t="s">
        <v>10693</v>
      </c>
      <c r="C2401" s="1" t="s">
        <v>10699</v>
      </c>
      <c r="D2401" s="1" t="s">
        <v>10698</v>
      </c>
      <c r="E2401" s="1">
        <v>2</v>
      </c>
      <c r="F2401" s="1">
        <v>0</v>
      </c>
      <c r="G2401" t="s">
        <v>16</v>
      </c>
      <c r="H2401" t="s">
        <v>17</v>
      </c>
      <c r="I2401">
        <v>809072</v>
      </c>
      <c r="K2401">
        <v>970770801</v>
      </c>
      <c r="M2401" t="s">
        <v>8477</v>
      </c>
      <c r="N2401" t="s">
        <v>8483</v>
      </c>
      <c r="O2401" t="s">
        <v>8484</v>
      </c>
    </row>
    <row r="2402" spans="1:15" x14ac:dyDescent="0.25">
      <c r="A2402" t="s">
        <v>8477</v>
      </c>
      <c r="B2402" s="1" t="s">
        <v>10690</v>
      </c>
      <c r="C2402" s="1">
        <v>19</v>
      </c>
      <c r="D2402" s="1" t="s">
        <v>10698</v>
      </c>
      <c r="E2402" s="1">
        <v>2</v>
      </c>
      <c r="F2402" s="1">
        <v>0</v>
      </c>
      <c r="G2402" t="s">
        <v>16</v>
      </c>
      <c r="H2402" t="s">
        <v>17</v>
      </c>
      <c r="I2402">
        <v>219072</v>
      </c>
      <c r="K2402">
        <v>890718389</v>
      </c>
      <c r="L2402" t="s">
        <v>8478</v>
      </c>
      <c r="M2402" t="s">
        <v>8477</v>
      </c>
      <c r="N2402" t="s">
        <v>8479</v>
      </c>
      <c r="O2402" t="s">
        <v>8480</v>
      </c>
    </row>
    <row r="2403" spans="1:15" x14ac:dyDescent="0.25">
      <c r="A2403" t="s">
        <v>8485</v>
      </c>
      <c r="B2403" s="1" t="s">
        <v>10692</v>
      </c>
      <c r="C2403" s="1">
        <v>17</v>
      </c>
      <c r="D2403" s="1" t="s">
        <v>10694</v>
      </c>
      <c r="E2403" s="1">
        <v>0</v>
      </c>
      <c r="F2403" s="1">
        <v>1</v>
      </c>
      <c r="G2403" t="s">
        <v>32</v>
      </c>
      <c r="I2403">
        <v>617000</v>
      </c>
      <c r="K2403">
        <v>431019460</v>
      </c>
      <c r="L2403" t="s">
        <v>8486</v>
      </c>
      <c r="M2403" t="s">
        <v>8487</v>
      </c>
      <c r="N2403" t="s">
        <v>8488</v>
      </c>
      <c r="O2403" t="s">
        <v>4564</v>
      </c>
    </row>
    <row r="2404" spans="1:15" x14ac:dyDescent="0.25">
      <c r="A2404" t="s">
        <v>8485</v>
      </c>
      <c r="B2404" s="1" t="s">
        <v>10690</v>
      </c>
      <c r="C2404" s="1">
        <v>19</v>
      </c>
      <c r="D2404" s="1" t="s">
        <v>10694</v>
      </c>
      <c r="E2404" s="1">
        <v>0</v>
      </c>
      <c r="F2404" s="1">
        <v>1</v>
      </c>
      <c r="G2404" t="s">
        <v>32</v>
      </c>
      <c r="I2404">
        <v>219000</v>
      </c>
      <c r="K2404">
        <v>890718308</v>
      </c>
      <c r="L2404" t="s">
        <v>8489</v>
      </c>
      <c r="M2404" t="s">
        <v>8477</v>
      </c>
      <c r="N2404" t="s">
        <v>8479</v>
      </c>
      <c r="O2404" t="s">
        <v>8490</v>
      </c>
    </row>
    <row r="2405" spans="1:15" x14ac:dyDescent="0.25">
      <c r="A2405" t="s">
        <v>8491</v>
      </c>
      <c r="B2405" s="1" t="s">
        <v>10692</v>
      </c>
      <c r="C2405" s="1">
        <v>17</v>
      </c>
      <c r="D2405" s="1" t="s">
        <v>10695</v>
      </c>
      <c r="E2405" s="1">
        <v>1</v>
      </c>
      <c r="F2405" s="1">
        <v>0</v>
      </c>
      <c r="G2405" t="s">
        <v>16</v>
      </c>
      <c r="H2405" t="s">
        <v>46</v>
      </c>
      <c r="I2405">
        <v>617011</v>
      </c>
      <c r="K2405">
        <v>431019359</v>
      </c>
      <c r="M2405" t="s">
        <v>8491</v>
      </c>
      <c r="N2405" t="s">
        <v>8488</v>
      </c>
      <c r="O2405" t="s">
        <v>8492</v>
      </c>
    </row>
    <row r="2406" spans="1:15" x14ac:dyDescent="0.25">
      <c r="A2406" t="s">
        <v>8493</v>
      </c>
      <c r="B2406" s="1">
        <v>32</v>
      </c>
      <c r="C2406" s="1">
        <v>16</v>
      </c>
      <c r="D2406" s="1" t="s">
        <v>10695</v>
      </c>
      <c r="E2406" s="1">
        <v>1</v>
      </c>
      <c r="F2406" s="1">
        <v>0</v>
      </c>
      <c r="G2406" t="s">
        <v>16</v>
      </c>
      <c r="H2406" t="s">
        <v>46</v>
      </c>
      <c r="I2406">
        <v>3216011</v>
      </c>
      <c r="K2406">
        <v>330920825</v>
      </c>
      <c r="L2406" t="s">
        <v>8494</v>
      </c>
      <c r="M2406" t="s">
        <v>8493</v>
      </c>
      <c r="N2406" t="s">
        <v>8495</v>
      </c>
      <c r="O2406" t="s">
        <v>8496</v>
      </c>
    </row>
    <row r="2407" spans="1:15" x14ac:dyDescent="0.25">
      <c r="A2407" t="s">
        <v>8493</v>
      </c>
      <c r="B2407" s="1">
        <v>32</v>
      </c>
      <c r="C2407" s="1">
        <v>16</v>
      </c>
      <c r="D2407" s="1" t="s">
        <v>10692</v>
      </c>
      <c r="E2407" s="1">
        <v>2</v>
      </c>
      <c r="F2407" s="1">
        <v>0</v>
      </c>
      <c r="G2407" t="s">
        <v>16</v>
      </c>
      <c r="H2407" t="s">
        <v>17</v>
      </c>
      <c r="I2407">
        <v>3216062</v>
      </c>
      <c r="K2407">
        <v>330920771</v>
      </c>
      <c r="L2407" t="s">
        <v>8497</v>
      </c>
      <c r="M2407" t="s">
        <v>8493</v>
      </c>
      <c r="N2407" t="s">
        <v>8495</v>
      </c>
      <c r="O2407" t="s">
        <v>8496</v>
      </c>
    </row>
    <row r="2408" spans="1:15" x14ac:dyDescent="0.25">
      <c r="A2408" t="s">
        <v>8498</v>
      </c>
      <c r="B2408" s="1">
        <v>32</v>
      </c>
      <c r="C2408" s="1">
        <v>16</v>
      </c>
      <c r="D2408" s="1" t="s">
        <v>10694</v>
      </c>
      <c r="E2408" s="1">
        <v>0</v>
      </c>
      <c r="F2408" s="1">
        <v>1</v>
      </c>
      <c r="G2408" t="s">
        <v>32</v>
      </c>
      <c r="I2408">
        <v>3216000</v>
      </c>
      <c r="K2408">
        <v>330920788</v>
      </c>
      <c r="L2408" t="s">
        <v>8499</v>
      </c>
      <c r="M2408" t="s">
        <v>8493</v>
      </c>
      <c r="N2408" t="s">
        <v>8495</v>
      </c>
      <c r="O2408" t="s">
        <v>8500</v>
      </c>
    </row>
    <row r="2409" spans="1:15" x14ac:dyDescent="0.25">
      <c r="A2409" t="s">
        <v>8501</v>
      </c>
      <c r="B2409" s="1" t="s">
        <v>10690</v>
      </c>
      <c r="C2409" s="1">
        <v>19</v>
      </c>
      <c r="D2409" s="1" t="s">
        <v>10690</v>
      </c>
      <c r="E2409" s="1">
        <v>1</v>
      </c>
      <c r="F2409" s="1">
        <v>0</v>
      </c>
      <c r="G2409" t="s">
        <v>16</v>
      </c>
      <c r="H2409" t="s">
        <v>46</v>
      </c>
      <c r="I2409">
        <v>219021</v>
      </c>
      <c r="K2409">
        <v>890718337</v>
      </c>
      <c r="L2409" t="s">
        <v>8502</v>
      </c>
      <c r="M2409" t="s">
        <v>8501</v>
      </c>
      <c r="N2409" t="s">
        <v>8503</v>
      </c>
      <c r="O2409" t="s">
        <v>70</v>
      </c>
    </row>
    <row r="2410" spans="1:15" x14ac:dyDescent="0.25">
      <c r="A2410" t="s">
        <v>8504</v>
      </c>
      <c r="B2410" s="1" t="s">
        <v>10693</v>
      </c>
      <c r="C2410" s="1" t="s">
        <v>10693</v>
      </c>
      <c r="D2410" s="1" t="s">
        <v>10697</v>
      </c>
      <c r="E2410" s="1">
        <v>3</v>
      </c>
      <c r="F2410" s="1">
        <v>0</v>
      </c>
      <c r="G2410" t="s">
        <v>16</v>
      </c>
      <c r="H2410" t="s">
        <v>50</v>
      </c>
      <c r="I2410">
        <v>808053</v>
      </c>
      <c r="K2410">
        <v>970770534</v>
      </c>
      <c r="L2410" t="s">
        <v>8505</v>
      </c>
      <c r="M2410" t="s">
        <v>8504</v>
      </c>
      <c r="N2410" t="s">
        <v>8506</v>
      </c>
      <c r="O2410" t="s">
        <v>8507</v>
      </c>
    </row>
    <row r="2411" spans="1:15" x14ac:dyDescent="0.25">
      <c r="A2411" t="s">
        <v>8508</v>
      </c>
      <c r="B2411" s="1" t="s">
        <v>10693</v>
      </c>
      <c r="C2411" s="1" t="s">
        <v>10693</v>
      </c>
      <c r="D2411" s="1" t="s">
        <v>10694</v>
      </c>
      <c r="E2411" s="1">
        <v>0</v>
      </c>
      <c r="F2411" s="1">
        <v>1</v>
      </c>
      <c r="G2411" t="s">
        <v>32</v>
      </c>
      <c r="I2411">
        <v>808000</v>
      </c>
      <c r="K2411">
        <v>970770110</v>
      </c>
      <c r="L2411" t="s">
        <v>8509</v>
      </c>
      <c r="M2411" t="s">
        <v>8504</v>
      </c>
      <c r="N2411" t="s">
        <v>8506</v>
      </c>
      <c r="O2411" t="s">
        <v>2621</v>
      </c>
    </row>
    <row r="2412" spans="1:15" x14ac:dyDescent="0.25">
      <c r="A2412" t="s">
        <v>8510</v>
      </c>
      <c r="B2412" s="1" t="s">
        <v>10691</v>
      </c>
      <c r="C2412" s="1">
        <v>14</v>
      </c>
      <c r="D2412" s="1" t="s">
        <v>10699</v>
      </c>
      <c r="E2412" s="1">
        <v>3</v>
      </c>
      <c r="F2412" s="1">
        <v>0</v>
      </c>
      <c r="G2412" t="s">
        <v>16</v>
      </c>
      <c r="H2412" t="s">
        <v>50</v>
      </c>
      <c r="I2412">
        <v>414093</v>
      </c>
      <c r="K2412">
        <v>92351067</v>
      </c>
      <c r="L2412" t="s">
        <v>8511</v>
      </c>
      <c r="M2412" t="s">
        <v>8510</v>
      </c>
      <c r="N2412" t="s">
        <v>8512</v>
      </c>
      <c r="O2412" t="s">
        <v>8513</v>
      </c>
    </row>
    <row r="2413" spans="1:15" x14ac:dyDescent="0.25">
      <c r="A2413" t="s">
        <v>8514</v>
      </c>
      <c r="B2413" s="1" t="s">
        <v>10691</v>
      </c>
      <c r="C2413" s="1" t="s">
        <v>10692</v>
      </c>
      <c r="D2413" s="1" t="s">
        <v>10692</v>
      </c>
      <c r="E2413" s="1">
        <v>2</v>
      </c>
      <c r="F2413" s="1">
        <v>0</v>
      </c>
      <c r="G2413" t="s">
        <v>16</v>
      </c>
      <c r="H2413" t="s">
        <v>17</v>
      </c>
      <c r="I2413">
        <v>406062</v>
      </c>
      <c r="K2413">
        <v>871118678</v>
      </c>
      <c r="L2413" t="s">
        <v>8515</v>
      </c>
      <c r="M2413" t="s">
        <v>8514</v>
      </c>
      <c r="N2413" t="s">
        <v>8516</v>
      </c>
      <c r="O2413" t="s">
        <v>8517</v>
      </c>
    </row>
    <row r="2414" spans="1:15" x14ac:dyDescent="0.25">
      <c r="A2414" t="s">
        <v>8518</v>
      </c>
      <c r="B2414" s="1" t="s">
        <v>10691</v>
      </c>
      <c r="C2414" s="1">
        <v>14</v>
      </c>
      <c r="D2414" s="1" t="s">
        <v>10694</v>
      </c>
      <c r="E2414" s="1">
        <v>0</v>
      </c>
      <c r="F2414" s="1">
        <v>1</v>
      </c>
      <c r="G2414" t="s">
        <v>32</v>
      </c>
      <c r="I2414">
        <v>414000</v>
      </c>
      <c r="K2414">
        <v>92350978</v>
      </c>
      <c r="L2414" t="s">
        <v>8519</v>
      </c>
      <c r="M2414" t="s">
        <v>8510</v>
      </c>
      <c r="N2414" t="s">
        <v>8512</v>
      </c>
      <c r="O2414" t="s">
        <v>8520</v>
      </c>
    </row>
    <row r="2415" spans="1:15" x14ac:dyDescent="0.25">
      <c r="A2415" t="s">
        <v>8521</v>
      </c>
      <c r="B2415" s="1" t="s">
        <v>10691</v>
      </c>
      <c r="C2415" s="1" t="s">
        <v>10690</v>
      </c>
      <c r="D2415" s="1" t="s">
        <v>10699</v>
      </c>
      <c r="E2415" s="1">
        <v>2</v>
      </c>
      <c r="F2415" s="1">
        <v>0</v>
      </c>
      <c r="G2415" t="s">
        <v>16</v>
      </c>
      <c r="H2415" t="s">
        <v>17</v>
      </c>
      <c r="I2415">
        <v>402092</v>
      </c>
      <c r="K2415">
        <v>871118454</v>
      </c>
      <c r="L2415" t="s">
        <v>8522</v>
      </c>
      <c r="M2415" t="s">
        <v>8521</v>
      </c>
      <c r="N2415" t="s">
        <v>8523</v>
      </c>
      <c r="O2415" t="s">
        <v>8524</v>
      </c>
    </row>
    <row r="2416" spans="1:15" x14ac:dyDescent="0.25">
      <c r="A2416" t="s">
        <v>8525</v>
      </c>
      <c r="B2416" s="1" t="s">
        <v>10691</v>
      </c>
      <c r="C2416" s="1">
        <v>14</v>
      </c>
      <c r="D2416" s="1">
        <v>10</v>
      </c>
      <c r="E2416" s="1">
        <v>2</v>
      </c>
      <c r="F2416" s="1">
        <v>0</v>
      </c>
      <c r="G2416" t="s">
        <v>16</v>
      </c>
      <c r="H2416" t="s">
        <v>17</v>
      </c>
      <c r="I2416">
        <v>414102</v>
      </c>
      <c r="K2416">
        <v>92351073</v>
      </c>
      <c r="L2416" t="s">
        <v>8526</v>
      </c>
      <c r="M2416" t="s">
        <v>8525</v>
      </c>
      <c r="N2416" t="s">
        <v>8527</v>
      </c>
      <c r="O2416" t="s">
        <v>8528</v>
      </c>
    </row>
    <row r="2417" spans="1:15" x14ac:dyDescent="0.25">
      <c r="A2417" t="s">
        <v>8529</v>
      </c>
      <c r="B2417" s="1" t="s">
        <v>10690</v>
      </c>
      <c r="C2417" s="1">
        <v>10</v>
      </c>
      <c r="D2417" s="1" t="s">
        <v>10690</v>
      </c>
      <c r="E2417" s="1">
        <v>1</v>
      </c>
      <c r="F2417" s="1">
        <v>0</v>
      </c>
      <c r="G2417" t="s">
        <v>16</v>
      </c>
      <c r="H2417" t="s">
        <v>46</v>
      </c>
      <c r="I2417">
        <v>210021</v>
      </c>
      <c r="K2417">
        <v>230821397</v>
      </c>
      <c r="L2417" t="s">
        <v>8530</v>
      </c>
      <c r="M2417" t="s">
        <v>8529</v>
      </c>
      <c r="N2417" t="s">
        <v>8531</v>
      </c>
      <c r="O2417" t="s">
        <v>8532</v>
      </c>
    </row>
    <row r="2418" spans="1:15" x14ac:dyDescent="0.25">
      <c r="A2418" t="s">
        <v>8533</v>
      </c>
      <c r="B2418" s="1">
        <v>14</v>
      </c>
      <c r="C2418" s="1">
        <v>24</v>
      </c>
      <c r="D2418" s="1" t="s">
        <v>10697</v>
      </c>
      <c r="E2418" s="1">
        <v>2</v>
      </c>
      <c r="F2418" s="1">
        <v>0</v>
      </c>
      <c r="G2418" t="s">
        <v>16</v>
      </c>
      <c r="H2418" t="s">
        <v>17</v>
      </c>
      <c r="I2418">
        <v>1424052</v>
      </c>
      <c r="K2418">
        <v>130378491</v>
      </c>
      <c r="L2418" t="s">
        <v>8534</v>
      </c>
      <c r="M2418" t="s">
        <v>8533</v>
      </c>
      <c r="N2418" t="str">
        <f>"06-150"</f>
        <v>06-150</v>
      </c>
      <c r="O2418" t="s">
        <v>8535</v>
      </c>
    </row>
    <row r="2419" spans="1:15" x14ac:dyDescent="0.25">
      <c r="A2419" t="s">
        <v>8536</v>
      </c>
      <c r="B2419" s="1">
        <v>16</v>
      </c>
      <c r="C2419" s="1" t="s">
        <v>10692</v>
      </c>
      <c r="D2419" s="1" t="s">
        <v>10691</v>
      </c>
      <c r="E2419" s="1">
        <v>2</v>
      </c>
      <c r="F2419" s="1">
        <v>0</v>
      </c>
      <c r="G2419" t="s">
        <v>16</v>
      </c>
      <c r="H2419" t="s">
        <v>17</v>
      </c>
      <c r="I2419">
        <v>1606042</v>
      </c>
      <c r="K2419">
        <v>531412757</v>
      </c>
      <c r="L2419" t="s">
        <v>8537</v>
      </c>
      <c r="M2419" t="s">
        <v>8536</v>
      </c>
      <c r="N2419" t="s">
        <v>8538</v>
      </c>
      <c r="O2419" t="s">
        <v>8539</v>
      </c>
    </row>
    <row r="2420" spans="1:15" x14ac:dyDescent="0.25">
      <c r="A2420" t="s">
        <v>8540</v>
      </c>
      <c r="B2420" s="1">
        <v>24</v>
      </c>
      <c r="C2420" s="1">
        <v>13</v>
      </c>
      <c r="D2420" s="1" t="s">
        <v>10698</v>
      </c>
      <c r="E2420" s="1">
        <v>2</v>
      </c>
      <c r="F2420" s="1">
        <v>0</v>
      </c>
      <c r="G2420" t="s">
        <v>16</v>
      </c>
      <c r="H2420" t="s">
        <v>17</v>
      </c>
      <c r="I2420">
        <v>2413072</v>
      </c>
      <c r="K2420">
        <v>276258983</v>
      </c>
      <c r="L2420" t="s">
        <v>8541</v>
      </c>
      <c r="M2420" t="s">
        <v>8540</v>
      </c>
      <c r="N2420" t="s">
        <v>8542</v>
      </c>
      <c r="O2420" t="s">
        <v>8543</v>
      </c>
    </row>
    <row r="2421" spans="1:15" x14ac:dyDescent="0.25">
      <c r="A2421" t="s">
        <v>8544</v>
      </c>
      <c r="B2421" s="1">
        <v>24</v>
      </c>
      <c r="C2421" s="1">
        <v>12</v>
      </c>
      <c r="D2421" s="1" t="s">
        <v>10697</v>
      </c>
      <c r="E2421" s="1">
        <v>2</v>
      </c>
      <c r="F2421" s="1">
        <v>0</v>
      </c>
      <c r="G2421" t="s">
        <v>16</v>
      </c>
      <c r="H2421" t="s">
        <v>17</v>
      </c>
      <c r="I2421">
        <v>2412052</v>
      </c>
      <c r="K2421">
        <v>276259008</v>
      </c>
      <c r="L2421" t="s">
        <v>8545</v>
      </c>
      <c r="M2421" t="s">
        <v>8544</v>
      </c>
      <c r="N2421" t="s">
        <v>8546</v>
      </c>
      <c r="O2421" t="s">
        <v>8547</v>
      </c>
    </row>
    <row r="2422" spans="1:15" x14ac:dyDescent="0.25">
      <c r="A2422" t="s">
        <v>8548</v>
      </c>
      <c r="B2422" s="1" t="s">
        <v>10690</v>
      </c>
      <c r="C2422" s="1">
        <v>26</v>
      </c>
      <c r="D2422" s="1" t="s">
        <v>10691</v>
      </c>
      <c r="E2422" s="1">
        <v>3</v>
      </c>
      <c r="F2422" s="1">
        <v>0</v>
      </c>
      <c r="G2422" t="s">
        <v>16</v>
      </c>
      <c r="H2422" t="s">
        <v>50</v>
      </c>
      <c r="I2422">
        <v>226043</v>
      </c>
      <c r="K2422">
        <v>390765884</v>
      </c>
      <c r="L2422" t="s">
        <v>8549</v>
      </c>
      <c r="M2422" t="s">
        <v>8548</v>
      </c>
      <c r="N2422" t="s">
        <v>3025</v>
      </c>
      <c r="O2422" t="s">
        <v>8550</v>
      </c>
    </row>
    <row r="2423" spans="1:15" x14ac:dyDescent="0.25">
      <c r="A2423" t="s">
        <v>8551</v>
      </c>
      <c r="B2423" s="1">
        <v>32</v>
      </c>
      <c r="C2423" s="1" t="s">
        <v>10698</v>
      </c>
      <c r="D2423" s="1" t="s">
        <v>10697</v>
      </c>
      <c r="E2423" s="1">
        <v>2</v>
      </c>
      <c r="F2423" s="1">
        <v>0</v>
      </c>
      <c r="G2423" t="s">
        <v>16</v>
      </c>
      <c r="H2423" t="s">
        <v>17</v>
      </c>
      <c r="I2423">
        <v>3207052</v>
      </c>
      <c r="K2423">
        <v>811685533</v>
      </c>
      <c r="L2423" t="s">
        <v>8552</v>
      </c>
      <c r="M2423" t="s">
        <v>8551</v>
      </c>
      <c r="N2423" t="s">
        <v>8553</v>
      </c>
      <c r="O2423" t="s">
        <v>8554</v>
      </c>
    </row>
    <row r="2424" spans="1:15" x14ac:dyDescent="0.25">
      <c r="A2424" t="s">
        <v>8555</v>
      </c>
      <c r="B2424" s="1">
        <v>32</v>
      </c>
      <c r="C2424" s="1" t="s">
        <v>10699</v>
      </c>
      <c r="D2424" s="1" t="s">
        <v>10693</v>
      </c>
      <c r="E2424" s="1">
        <v>2</v>
      </c>
      <c r="F2424" s="1">
        <v>0</v>
      </c>
      <c r="G2424" t="s">
        <v>16</v>
      </c>
      <c r="H2424" t="s">
        <v>17</v>
      </c>
      <c r="I2424">
        <v>3209082</v>
      </c>
      <c r="K2424">
        <v>330920707</v>
      </c>
      <c r="L2424" t="s">
        <v>8556</v>
      </c>
      <c r="M2424" t="s">
        <v>8555</v>
      </c>
      <c r="N2424" t="s">
        <v>8557</v>
      </c>
      <c r="O2424" t="s">
        <v>8558</v>
      </c>
    </row>
    <row r="2425" spans="1:15" x14ac:dyDescent="0.25">
      <c r="A2425" t="s">
        <v>8559</v>
      </c>
      <c r="B2425" s="1">
        <v>30</v>
      </c>
      <c r="C2425" s="1">
        <v>13</v>
      </c>
      <c r="D2425" s="1" t="s">
        <v>10697</v>
      </c>
      <c r="E2425" s="1">
        <v>2</v>
      </c>
      <c r="F2425" s="1">
        <v>0</v>
      </c>
      <c r="G2425" t="s">
        <v>16</v>
      </c>
      <c r="H2425" t="s">
        <v>17</v>
      </c>
      <c r="I2425">
        <v>3013052</v>
      </c>
      <c r="K2425">
        <v>411050712</v>
      </c>
      <c r="L2425" t="s">
        <v>8560</v>
      </c>
      <c r="M2425" t="s">
        <v>8559</v>
      </c>
      <c r="N2425" t="s">
        <v>8561</v>
      </c>
      <c r="O2425" t="s">
        <v>8562</v>
      </c>
    </row>
    <row r="2426" spans="1:15" x14ac:dyDescent="0.25">
      <c r="A2426" t="s">
        <v>8563</v>
      </c>
      <c r="B2426" s="1">
        <v>28</v>
      </c>
      <c r="C2426" s="1">
        <v>13</v>
      </c>
      <c r="D2426" s="1" t="s">
        <v>10697</v>
      </c>
      <c r="E2426" s="1">
        <v>2</v>
      </c>
      <c r="F2426" s="1">
        <v>0</v>
      </c>
      <c r="G2426" t="s">
        <v>16</v>
      </c>
      <c r="H2426" t="s">
        <v>17</v>
      </c>
      <c r="I2426">
        <v>2813052</v>
      </c>
      <c r="K2426">
        <v>790671314</v>
      </c>
      <c r="L2426" t="s">
        <v>8565</v>
      </c>
      <c r="M2426" t="s">
        <v>8566</v>
      </c>
      <c r="N2426" t="s">
        <v>8567</v>
      </c>
      <c r="O2426" t="s">
        <v>8568</v>
      </c>
    </row>
    <row r="2427" spans="1:15" x14ac:dyDescent="0.25">
      <c r="A2427" t="s">
        <v>8563</v>
      </c>
      <c r="B2427" s="1">
        <v>28</v>
      </c>
      <c r="C2427" s="1">
        <v>17</v>
      </c>
      <c r="D2427" s="1" t="s">
        <v>10698</v>
      </c>
      <c r="E2427" s="1">
        <v>2</v>
      </c>
      <c r="F2427" s="1">
        <v>0</v>
      </c>
      <c r="G2427" t="s">
        <v>16</v>
      </c>
      <c r="H2427" t="s">
        <v>17</v>
      </c>
      <c r="I2427">
        <v>2817072</v>
      </c>
      <c r="K2427">
        <v>510743284</v>
      </c>
      <c r="L2427" t="s">
        <v>8564</v>
      </c>
      <c r="M2427" t="s">
        <v>8563</v>
      </c>
      <c r="N2427" t="str">
        <f>"12-140"</f>
        <v>12-140</v>
      </c>
      <c r="O2427" t="s">
        <v>7304</v>
      </c>
    </row>
    <row r="2428" spans="1:15" x14ac:dyDescent="0.25">
      <c r="A2428" t="s">
        <v>8569</v>
      </c>
      <c r="B2428" s="1">
        <v>24</v>
      </c>
      <c r="C2428" s="1">
        <v>76</v>
      </c>
      <c r="D2428" s="1" t="s">
        <v>10694</v>
      </c>
      <c r="E2428" s="1">
        <v>0</v>
      </c>
      <c r="F2428" s="1">
        <v>2</v>
      </c>
      <c r="G2428" t="s">
        <v>264</v>
      </c>
      <c r="I2428">
        <v>2476000</v>
      </c>
      <c r="K2428">
        <v>276255499</v>
      </c>
      <c r="L2428" t="s">
        <v>8570</v>
      </c>
      <c r="M2428" t="s">
        <v>8571</v>
      </c>
      <c r="N2428" t="s">
        <v>8572</v>
      </c>
      <c r="O2428" t="s">
        <v>8573</v>
      </c>
    </row>
    <row r="2429" spans="1:15" x14ac:dyDescent="0.25">
      <c r="A2429" t="s">
        <v>8574</v>
      </c>
      <c r="B2429" s="1">
        <v>26</v>
      </c>
      <c r="C2429" s="1" t="s">
        <v>10694</v>
      </c>
      <c r="D2429" s="1" t="s">
        <v>10694</v>
      </c>
      <c r="E2429" s="1">
        <v>0</v>
      </c>
      <c r="F2429" s="1">
        <v>0</v>
      </c>
      <c r="G2429" t="s">
        <v>1575</v>
      </c>
      <c r="I2429">
        <v>2600000</v>
      </c>
      <c r="K2429">
        <v>291009337</v>
      </c>
      <c r="L2429" t="s">
        <v>8575</v>
      </c>
      <c r="M2429" t="s">
        <v>3117</v>
      </c>
      <c r="N2429" t="s">
        <v>8576</v>
      </c>
      <c r="O2429" t="s">
        <v>8577</v>
      </c>
    </row>
    <row r="2430" spans="1:15" x14ac:dyDescent="0.25">
      <c r="A2430" t="s">
        <v>8578</v>
      </c>
      <c r="B2430" s="1">
        <v>18</v>
      </c>
      <c r="C2430" s="1">
        <v>16</v>
      </c>
      <c r="D2430" s="1">
        <v>12</v>
      </c>
      <c r="E2430" s="1">
        <v>2</v>
      </c>
      <c r="F2430" s="1">
        <v>0</v>
      </c>
      <c r="G2430" t="s">
        <v>16</v>
      </c>
      <c r="H2430" t="s">
        <v>17</v>
      </c>
      <c r="I2430">
        <v>1816122</v>
      </c>
      <c r="K2430">
        <v>690582140</v>
      </c>
      <c r="L2430" t="s">
        <v>8579</v>
      </c>
      <c r="M2430" t="s">
        <v>8578</v>
      </c>
      <c r="N2430" t="s">
        <v>8580</v>
      </c>
      <c r="O2430" t="s">
        <v>8581</v>
      </c>
    </row>
    <row r="2431" spans="1:15" x14ac:dyDescent="0.25">
      <c r="A2431" t="s">
        <v>8582</v>
      </c>
      <c r="B2431" s="1">
        <v>10</v>
      </c>
      <c r="C2431" s="1" t="s">
        <v>10691</v>
      </c>
      <c r="D2431" s="1" t="s">
        <v>10698</v>
      </c>
      <c r="E2431" s="1">
        <v>2</v>
      </c>
      <c r="F2431" s="1">
        <v>0</v>
      </c>
      <c r="G2431" t="s">
        <v>16</v>
      </c>
      <c r="H2431" t="s">
        <v>17</v>
      </c>
      <c r="I2431">
        <v>1004072</v>
      </c>
      <c r="K2431">
        <v>311019533</v>
      </c>
      <c r="L2431" t="s">
        <v>8583</v>
      </c>
      <c r="M2431" t="s">
        <v>8584</v>
      </c>
      <c r="N2431" t="s">
        <v>8585</v>
      </c>
      <c r="O2431" t="s">
        <v>1569</v>
      </c>
    </row>
    <row r="2432" spans="1:15" x14ac:dyDescent="0.25">
      <c r="A2432" t="s">
        <v>8586</v>
      </c>
      <c r="B2432" s="1">
        <v>24</v>
      </c>
      <c r="C2432" s="1">
        <v>17</v>
      </c>
      <c r="D2432" s="1">
        <v>13</v>
      </c>
      <c r="E2432" s="1">
        <v>2</v>
      </c>
      <c r="F2432" s="1">
        <v>0</v>
      </c>
      <c r="G2432" t="s">
        <v>16</v>
      </c>
      <c r="H2432" t="s">
        <v>17</v>
      </c>
      <c r="I2432">
        <v>2417132</v>
      </c>
      <c r="K2432">
        <v>72182723</v>
      </c>
      <c r="L2432" t="s">
        <v>8587</v>
      </c>
      <c r="M2432" t="s">
        <v>8586</v>
      </c>
      <c r="N2432" t="s">
        <v>8588</v>
      </c>
      <c r="O2432" t="s">
        <v>8589</v>
      </c>
    </row>
    <row r="2433" spans="1:15" x14ac:dyDescent="0.25">
      <c r="A2433" t="s">
        <v>8590</v>
      </c>
      <c r="B2433" s="1">
        <v>32</v>
      </c>
      <c r="C2433" s="1">
        <v>63</v>
      </c>
      <c r="D2433" s="1" t="s">
        <v>10694</v>
      </c>
      <c r="E2433" s="1">
        <v>0</v>
      </c>
      <c r="F2433" s="1">
        <v>2</v>
      </c>
      <c r="G2433" t="s">
        <v>264</v>
      </c>
      <c r="I2433">
        <v>3263000</v>
      </c>
      <c r="K2433">
        <v>811684290</v>
      </c>
      <c r="L2433" t="s">
        <v>8591</v>
      </c>
      <c r="M2433" t="s">
        <v>8592</v>
      </c>
      <c r="N2433" t="s">
        <v>8593</v>
      </c>
      <c r="O2433" t="s">
        <v>8594</v>
      </c>
    </row>
    <row r="2434" spans="1:15" x14ac:dyDescent="0.25">
      <c r="A2434" t="s">
        <v>8595</v>
      </c>
      <c r="B2434" s="1">
        <v>14</v>
      </c>
      <c r="C2434" s="1">
        <v>18</v>
      </c>
      <c r="D2434" s="1" t="s">
        <v>10692</v>
      </c>
      <c r="E2434" s="1">
        <v>3</v>
      </c>
      <c r="F2434" s="1">
        <v>0</v>
      </c>
      <c r="G2434" t="s">
        <v>16</v>
      </c>
      <c r="H2434" t="s">
        <v>50</v>
      </c>
      <c r="I2434">
        <v>1418063</v>
      </c>
      <c r="K2434">
        <v>15891250</v>
      </c>
      <c r="M2434" t="s">
        <v>8595</v>
      </c>
      <c r="N2434" t="str">
        <f>"05-555"</f>
        <v>05-555</v>
      </c>
      <c r="O2434" t="s">
        <v>8596</v>
      </c>
    </row>
    <row r="2435" spans="1:15" x14ac:dyDescent="0.25">
      <c r="A2435" t="s">
        <v>8597</v>
      </c>
      <c r="B2435" s="1">
        <v>26</v>
      </c>
      <c r="C2435" s="1" t="s">
        <v>10692</v>
      </c>
      <c r="D2435" s="1" t="s">
        <v>10698</v>
      </c>
      <c r="E2435" s="1">
        <v>2</v>
      </c>
      <c r="F2435" s="1">
        <v>0</v>
      </c>
      <c r="G2435" t="s">
        <v>16</v>
      </c>
      <c r="H2435" t="s">
        <v>17</v>
      </c>
      <c r="I2435">
        <v>2606072</v>
      </c>
      <c r="K2435">
        <v>830410020</v>
      </c>
      <c r="L2435" t="s">
        <v>8598</v>
      </c>
      <c r="M2435" t="s">
        <v>8597</v>
      </c>
      <c r="N2435" t="s">
        <v>8599</v>
      </c>
      <c r="O2435" t="s">
        <v>8600</v>
      </c>
    </row>
    <row r="2436" spans="1:15" x14ac:dyDescent="0.25">
      <c r="A2436" t="s">
        <v>8601</v>
      </c>
      <c r="B2436" s="1" t="s">
        <v>10692</v>
      </c>
      <c r="C2436" s="1">
        <v>18</v>
      </c>
      <c r="D2436" s="1" t="s">
        <v>10699</v>
      </c>
      <c r="E2436" s="1">
        <v>2</v>
      </c>
      <c r="F2436" s="1">
        <v>0</v>
      </c>
      <c r="G2436" t="s">
        <v>16</v>
      </c>
      <c r="H2436" t="s">
        <v>17</v>
      </c>
      <c r="I2436">
        <v>618092</v>
      </c>
      <c r="K2436">
        <v>950368983</v>
      </c>
      <c r="L2436" t="s">
        <v>8602</v>
      </c>
      <c r="M2436" t="s">
        <v>8601</v>
      </c>
      <c r="N2436" t="s">
        <v>8603</v>
      </c>
      <c r="O2436" t="s">
        <v>8604</v>
      </c>
    </row>
    <row r="2437" spans="1:15" x14ac:dyDescent="0.25">
      <c r="A2437" t="s">
        <v>8605</v>
      </c>
      <c r="B2437" s="1">
        <v>18</v>
      </c>
      <c r="C2437" s="1">
        <v>64</v>
      </c>
      <c r="D2437" s="1" t="s">
        <v>10694</v>
      </c>
      <c r="E2437" s="1">
        <v>0</v>
      </c>
      <c r="F2437" s="1">
        <v>2</v>
      </c>
      <c r="G2437" t="s">
        <v>264</v>
      </c>
      <c r="I2437">
        <v>1864000</v>
      </c>
      <c r="K2437">
        <v>830409092</v>
      </c>
      <c r="L2437" t="s">
        <v>8606</v>
      </c>
      <c r="M2437" t="s">
        <v>8605</v>
      </c>
      <c r="N2437" t="s">
        <v>8607</v>
      </c>
      <c r="O2437" t="s">
        <v>8608</v>
      </c>
    </row>
    <row r="2438" spans="1:15" x14ac:dyDescent="0.25">
      <c r="A2438" t="s">
        <v>8609</v>
      </c>
      <c r="B2438" s="1">
        <v>18</v>
      </c>
      <c r="C2438" s="1">
        <v>20</v>
      </c>
      <c r="D2438" s="1" t="s">
        <v>10694</v>
      </c>
      <c r="E2438" s="1">
        <v>0</v>
      </c>
      <c r="F2438" s="1">
        <v>1</v>
      </c>
      <c r="G2438" t="s">
        <v>32</v>
      </c>
      <c r="I2438">
        <v>1820000</v>
      </c>
      <c r="K2438">
        <v>830409070</v>
      </c>
      <c r="M2438" t="s">
        <v>8610</v>
      </c>
      <c r="N2438" t="s">
        <v>8607</v>
      </c>
      <c r="O2438" t="s">
        <v>8611</v>
      </c>
    </row>
    <row r="2439" spans="1:15" x14ac:dyDescent="0.25">
      <c r="A2439" t="s">
        <v>8612</v>
      </c>
      <c r="B2439" s="1">
        <v>24</v>
      </c>
      <c r="C2439" s="1">
        <v>13</v>
      </c>
      <c r="D2439" s="1" t="s">
        <v>10694</v>
      </c>
      <c r="E2439" s="1">
        <v>0</v>
      </c>
      <c r="F2439" s="1">
        <v>1</v>
      </c>
      <c r="G2439" t="s">
        <v>32</v>
      </c>
      <c r="I2439">
        <v>2413000</v>
      </c>
      <c r="K2439">
        <v>276255170</v>
      </c>
      <c r="L2439" t="s">
        <v>8613</v>
      </c>
      <c r="M2439" t="s">
        <v>8614</v>
      </c>
      <c r="N2439" t="s">
        <v>4997</v>
      </c>
      <c r="O2439" t="s">
        <v>8615</v>
      </c>
    </row>
    <row r="2440" spans="1:15" x14ac:dyDescent="0.25">
      <c r="A2440" t="s">
        <v>8616</v>
      </c>
      <c r="B2440" s="1" t="s">
        <v>10692</v>
      </c>
      <c r="C2440" s="1" t="s">
        <v>10690</v>
      </c>
      <c r="D2440" s="1">
        <v>12</v>
      </c>
      <c r="E2440" s="1">
        <v>3</v>
      </c>
      <c r="F2440" s="1">
        <v>0</v>
      </c>
      <c r="G2440" t="s">
        <v>16</v>
      </c>
      <c r="H2440" t="s">
        <v>50</v>
      </c>
      <c r="I2440">
        <v>602123</v>
      </c>
      <c r="K2440">
        <v>950369161</v>
      </c>
      <c r="L2440" t="s">
        <v>8617</v>
      </c>
      <c r="M2440" t="s">
        <v>8616</v>
      </c>
      <c r="N2440" t="s">
        <v>8618</v>
      </c>
      <c r="O2440" t="s">
        <v>8619</v>
      </c>
    </row>
    <row r="2441" spans="1:15" x14ac:dyDescent="0.25">
      <c r="A2441" t="s">
        <v>8620</v>
      </c>
      <c r="B2441" s="1">
        <v>18</v>
      </c>
      <c r="C2441" s="1" t="s">
        <v>10697</v>
      </c>
      <c r="D2441" s="1">
        <v>11</v>
      </c>
      <c r="E2441" s="1">
        <v>2</v>
      </c>
      <c r="F2441" s="1">
        <v>0</v>
      </c>
      <c r="G2441" t="s">
        <v>16</v>
      </c>
      <c r="H2441" t="s">
        <v>17</v>
      </c>
      <c r="I2441">
        <v>1805112</v>
      </c>
      <c r="K2441">
        <v>370440399</v>
      </c>
      <c r="L2441" t="s">
        <v>8621</v>
      </c>
      <c r="M2441" t="s">
        <v>8620</v>
      </c>
      <c r="N2441" t="s">
        <v>8622</v>
      </c>
      <c r="O2441" t="s">
        <v>8623</v>
      </c>
    </row>
    <row r="2442" spans="1:15" x14ac:dyDescent="0.25">
      <c r="A2442" t="s">
        <v>8624</v>
      </c>
      <c r="B2442" s="1">
        <v>30</v>
      </c>
      <c r="C2442" s="1">
        <v>21</v>
      </c>
      <c r="D2442" s="1">
        <v>17</v>
      </c>
      <c r="E2442" s="1">
        <v>2</v>
      </c>
      <c r="F2442" s="1">
        <v>0</v>
      </c>
      <c r="G2442" t="s">
        <v>16</v>
      </c>
      <c r="H2442" t="s">
        <v>17</v>
      </c>
      <c r="I2442">
        <v>3021172</v>
      </c>
      <c r="K2442">
        <v>631258454</v>
      </c>
      <c r="L2442" t="s">
        <v>8625</v>
      </c>
      <c r="M2442" t="s">
        <v>8624</v>
      </c>
      <c r="N2442" t="s">
        <v>8626</v>
      </c>
      <c r="O2442" t="s">
        <v>8627</v>
      </c>
    </row>
    <row r="2443" spans="1:15" x14ac:dyDescent="0.25">
      <c r="A2443" t="s">
        <v>8628</v>
      </c>
      <c r="B2443" s="1">
        <v>12</v>
      </c>
      <c r="C2443" s="1">
        <v>16</v>
      </c>
      <c r="D2443" s="1" t="s">
        <v>10694</v>
      </c>
      <c r="E2443" s="1">
        <v>0</v>
      </c>
      <c r="F2443" s="1">
        <v>1</v>
      </c>
      <c r="G2443" t="s">
        <v>32</v>
      </c>
      <c r="I2443">
        <v>1216000</v>
      </c>
      <c r="K2443">
        <v>851660520</v>
      </c>
      <c r="L2443" t="s">
        <v>8629</v>
      </c>
      <c r="M2443" t="s">
        <v>8630</v>
      </c>
      <c r="N2443" t="s">
        <v>8631</v>
      </c>
      <c r="O2443" t="s">
        <v>8632</v>
      </c>
    </row>
    <row r="2444" spans="1:15" x14ac:dyDescent="0.25">
      <c r="A2444" t="s">
        <v>8614</v>
      </c>
      <c r="B2444" s="1">
        <v>24</v>
      </c>
      <c r="C2444" s="1">
        <v>13</v>
      </c>
      <c r="D2444" s="1" t="s">
        <v>10691</v>
      </c>
      <c r="E2444" s="1">
        <v>1</v>
      </c>
      <c r="F2444" s="1">
        <v>0</v>
      </c>
      <c r="G2444" t="s">
        <v>16</v>
      </c>
      <c r="H2444" t="s">
        <v>46</v>
      </c>
      <c r="I2444">
        <v>2413041</v>
      </c>
      <c r="K2444">
        <v>276258820</v>
      </c>
      <c r="L2444" t="s">
        <v>8633</v>
      </c>
      <c r="M2444" t="s">
        <v>8614</v>
      </c>
      <c r="N2444" t="s">
        <v>4997</v>
      </c>
      <c r="O2444" t="s">
        <v>3485</v>
      </c>
    </row>
    <row r="2445" spans="1:15" x14ac:dyDescent="0.25">
      <c r="A2445" t="s">
        <v>8634</v>
      </c>
      <c r="B2445" s="1">
        <v>12</v>
      </c>
      <c r="C2445" s="1">
        <v>63</v>
      </c>
      <c r="D2445" s="1" t="s">
        <v>10694</v>
      </c>
      <c r="E2445" s="1">
        <v>0</v>
      </c>
      <c r="F2445" s="1">
        <v>2</v>
      </c>
      <c r="G2445" t="s">
        <v>264</v>
      </c>
      <c r="I2445">
        <v>1263000</v>
      </c>
      <c r="K2445">
        <v>851661323</v>
      </c>
      <c r="L2445" t="s">
        <v>8635</v>
      </c>
      <c r="M2445" t="s">
        <v>8630</v>
      </c>
      <c r="N2445" t="s">
        <v>8631</v>
      </c>
      <c r="O2445" t="s">
        <v>4227</v>
      </c>
    </row>
    <row r="2446" spans="1:15" x14ac:dyDescent="0.25">
      <c r="A2446" t="s">
        <v>8630</v>
      </c>
      <c r="B2446" s="1">
        <v>12</v>
      </c>
      <c r="C2446" s="1">
        <v>16</v>
      </c>
      <c r="D2446" s="1" t="s">
        <v>10699</v>
      </c>
      <c r="E2446" s="1">
        <v>2</v>
      </c>
      <c r="F2446" s="1">
        <v>0</v>
      </c>
      <c r="G2446" t="s">
        <v>16</v>
      </c>
      <c r="H2446" t="s">
        <v>17</v>
      </c>
      <c r="I2446">
        <v>1216092</v>
      </c>
      <c r="K2446">
        <v>851661004</v>
      </c>
      <c r="L2446" t="s">
        <v>8636</v>
      </c>
      <c r="M2446" t="s">
        <v>8630</v>
      </c>
      <c r="N2446" t="s">
        <v>8631</v>
      </c>
      <c r="O2446" t="s">
        <v>8637</v>
      </c>
    </row>
    <row r="2447" spans="1:15" x14ac:dyDescent="0.25">
      <c r="A2447" t="s">
        <v>8638</v>
      </c>
      <c r="B2447" s="1">
        <v>16</v>
      </c>
      <c r="C2447" s="1" t="s">
        <v>10699</v>
      </c>
      <c r="D2447" s="1">
        <v>11</v>
      </c>
      <c r="E2447" s="1">
        <v>2</v>
      </c>
      <c r="F2447" s="1">
        <v>0</v>
      </c>
      <c r="G2447" t="s">
        <v>16</v>
      </c>
      <c r="H2447" t="s">
        <v>17</v>
      </c>
      <c r="I2447">
        <v>1609112</v>
      </c>
      <c r="K2447">
        <v>531413283</v>
      </c>
      <c r="L2447" t="s">
        <v>8639</v>
      </c>
      <c r="M2447" t="s">
        <v>8638</v>
      </c>
      <c r="N2447" t="s">
        <v>8640</v>
      </c>
      <c r="O2447" t="s">
        <v>1191</v>
      </c>
    </row>
    <row r="2448" spans="1:15" x14ac:dyDescent="0.25">
      <c r="A2448" t="s">
        <v>8641</v>
      </c>
      <c r="B2448" s="1">
        <v>30</v>
      </c>
      <c r="C2448" s="1">
        <v>31</v>
      </c>
      <c r="D2448" s="1" t="s">
        <v>10692</v>
      </c>
      <c r="E2448" s="1">
        <v>2</v>
      </c>
      <c r="F2448" s="1">
        <v>0</v>
      </c>
      <c r="G2448" t="s">
        <v>16</v>
      </c>
      <c r="H2448" t="s">
        <v>17</v>
      </c>
      <c r="I2448">
        <v>3031062</v>
      </c>
      <c r="K2448">
        <v>570791394</v>
      </c>
      <c r="L2448" t="s">
        <v>8642</v>
      </c>
      <c r="M2448" t="s">
        <v>8641</v>
      </c>
      <c r="N2448" t="s">
        <v>8643</v>
      </c>
      <c r="O2448" t="s">
        <v>8644</v>
      </c>
    </row>
    <row r="2449" spans="1:15" x14ac:dyDescent="0.25">
      <c r="A2449" t="s">
        <v>8645</v>
      </c>
      <c r="B2449" s="1">
        <v>12</v>
      </c>
      <c r="C2449" s="1">
        <v>17</v>
      </c>
      <c r="D2449" s="1" t="s">
        <v>10694</v>
      </c>
      <c r="E2449" s="1">
        <v>0</v>
      </c>
      <c r="F2449" s="1">
        <v>1</v>
      </c>
      <c r="G2449" t="s">
        <v>32</v>
      </c>
      <c r="I2449">
        <v>1217000</v>
      </c>
      <c r="K2449">
        <v>491893121</v>
      </c>
      <c r="L2449" t="s">
        <v>8646</v>
      </c>
      <c r="M2449" t="s">
        <v>8647</v>
      </c>
      <c r="N2449" t="s">
        <v>8648</v>
      </c>
      <c r="O2449" t="s">
        <v>8649</v>
      </c>
    </row>
    <row r="2450" spans="1:15" x14ac:dyDescent="0.25">
      <c r="A2450" t="s">
        <v>8650</v>
      </c>
      <c r="B2450" s="1">
        <v>22</v>
      </c>
      <c r="C2450" s="1">
        <v>14</v>
      </c>
      <c r="D2450" s="1" t="s">
        <v>10695</v>
      </c>
      <c r="E2450" s="1">
        <v>1</v>
      </c>
      <c r="F2450" s="1">
        <v>0</v>
      </c>
      <c r="G2450" t="s">
        <v>16</v>
      </c>
      <c r="H2450" t="s">
        <v>46</v>
      </c>
      <c r="I2450">
        <v>2214011</v>
      </c>
      <c r="K2450">
        <v>191675273</v>
      </c>
      <c r="L2450" t="s">
        <v>8651</v>
      </c>
      <c r="M2450" t="s">
        <v>8650</v>
      </c>
      <c r="N2450" t="s">
        <v>8652</v>
      </c>
      <c r="O2450" t="s">
        <v>8653</v>
      </c>
    </row>
    <row r="2451" spans="1:15" x14ac:dyDescent="0.25">
      <c r="A2451" t="s">
        <v>8650</v>
      </c>
      <c r="B2451" s="1">
        <v>22</v>
      </c>
      <c r="C2451" s="1">
        <v>14</v>
      </c>
      <c r="D2451" s="1" t="s">
        <v>10692</v>
      </c>
      <c r="E2451" s="1">
        <v>2</v>
      </c>
      <c r="F2451" s="1">
        <v>0</v>
      </c>
      <c r="G2451" t="s">
        <v>16</v>
      </c>
      <c r="H2451" t="s">
        <v>17</v>
      </c>
      <c r="I2451">
        <v>2214062</v>
      </c>
      <c r="K2451">
        <v>191675379</v>
      </c>
      <c r="L2451" t="s">
        <v>8654</v>
      </c>
      <c r="M2451" t="s">
        <v>8650</v>
      </c>
      <c r="N2451" t="s">
        <v>8652</v>
      </c>
      <c r="O2451" t="s">
        <v>8655</v>
      </c>
    </row>
    <row r="2452" spans="1:15" x14ac:dyDescent="0.25">
      <c r="A2452" t="s">
        <v>8656</v>
      </c>
      <c r="B2452" s="1">
        <v>22</v>
      </c>
      <c r="C2452" s="1">
        <v>14</v>
      </c>
      <c r="D2452" s="1" t="s">
        <v>10694</v>
      </c>
      <c r="E2452" s="1">
        <v>0</v>
      </c>
      <c r="F2452" s="1">
        <v>1</v>
      </c>
      <c r="G2452" t="s">
        <v>32</v>
      </c>
      <c r="I2452">
        <v>2214000</v>
      </c>
      <c r="K2452">
        <v>191675267</v>
      </c>
      <c r="L2452" t="s">
        <v>8657</v>
      </c>
      <c r="M2452" t="s">
        <v>8650</v>
      </c>
      <c r="N2452" t="s">
        <v>8652</v>
      </c>
      <c r="O2452" t="s">
        <v>8658</v>
      </c>
    </row>
    <row r="2453" spans="1:15" x14ac:dyDescent="0.25">
      <c r="A2453" t="s">
        <v>8659</v>
      </c>
      <c r="B2453" s="1">
        <v>14</v>
      </c>
      <c r="C2453" s="1">
        <v>36</v>
      </c>
      <c r="D2453" s="1" t="s">
        <v>10691</v>
      </c>
      <c r="E2453" s="1">
        <v>2</v>
      </c>
      <c r="F2453" s="1">
        <v>0</v>
      </c>
      <c r="G2453" t="s">
        <v>16</v>
      </c>
      <c r="H2453" t="s">
        <v>17</v>
      </c>
      <c r="I2453">
        <v>1436042</v>
      </c>
      <c r="K2453">
        <v>670224031</v>
      </c>
      <c r="L2453" t="s">
        <v>8660</v>
      </c>
      <c r="M2453" t="s">
        <v>8659</v>
      </c>
      <c r="N2453" t="s">
        <v>8661</v>
      </c>
      <c r="O2453" t="s">
        <v>8662</v>
      </c>
    </row>
    <row r="2454" spans="1:15" x14ac:dyDescent="0.25">
      <c r="A2454" t="s">
        <v>8663</v>
      </c>
      <c r="B2454" s="1" t="s">
        <v>10692</v>
      </c>
      <c r="C2454" s="1">
        <v>18</v>
      </c>
      <c r="D2454" s="1">
        <v>10</v>
      </c>
      <c r="E2454" s="1">
        <v>2</v>
      </c>
      <c r="F2454" s="1">
        <v>0</v>
      </c>
      <c r="G2454" t="s">
        <v>16</v>
      </c>
      <c r="H2454" t="s">
        <v>17</v>
      </c>
      <c r="I2454">
        <v>618102</v>
      </c>
      <c r="K2454">
        <v>950368990</v>
      </c>
      <c r="L2454" t="s">
        <v>8664</v>
      </c>
      <c r="M2454" t="s">
        <v>8663</v>
      </c>
      <c r="N2454" t="s">
        <v>8665</v>
      </c>
      <c r="O2454" t="s">
        <v>8666</v>
      </c>
    </row>
    <row r="2455" spans="1:15" x14ac:dyDescent="0.25">
      <c r="A2455" t="s">
        <v>8667</v>
      </c>
      <c r="B2455" s="1">
        <v>14</v>
      </c>
      <c r="C2455" s="1">
        <v>28</v>
      </c>
      <c r="D2455" s="1" t="s">
        <v>10693</v>
      </c>
      <c r="E2455" s="1">
        <v>2</v>
      </c>
      <c r="F2455" s="1">
        <v>0</v>
      </c>
      <c r="G2455" t="s">
        <v>16</v>
      </c>
      <c r="H2455" t="s">
        <v>17</v>
      </c>
      <c r="I2455">
        <v>1428082</v>
      </c>
      <c r="K2455">
        <v>750148532</v>
      </c>
      <c r="L2455" t="s">
        <v>8668</v>
      </c>
      <c r="M2455" t="s">
        <v>8667</v>
      </c>
      <c r="N2455" t="s">
        <v>8669</v>
      </c>
      <c r="O2455" t="s">
        <v>8670</v>
      </c>
    </row>
    <row r="2456" spans="1:15" x14ac:dyDescent="0.25">
      <c r="A2456" t="s">
        <v>8671</v>
      </c>
      <c r="B2456" s="1" t="s">
        <v>10692</v>
      </c>
      <c r="C2456" s="1" t="s">
        <v>10695</v>
      </c>
      <c r="D2456" s="1" t="s">
        <v>10690</v>
      </c>
      <c r="E2456" s="1">
        <v>1</v>
      </c>
      <c r="F2456" s="1">
        <v>0</v>
      </c>
      <c r="G2456" t="s">
        <v>16</v>
      </c>
      <c r="H2456" t="s">
        <v>46</v>
      </c>
      <c r="I2456">
        <v>601021</v>
      </c>
      <c r="K2456">
        <v>30237463</v>
      </c>
      <c r="L2456" t="s">
        <v>8672</v>
      </c>
      <c r="M2456" t="s">
        <v>8671</v>
      </c>
      <c r="N2456" t="s">
        <v>8673</v>
      </c>
      <c r="O2456" t="s">
        <v>8674</v>
      </c>
    </row>
    <row r="2457" spans="1:15" x14ac:dyDescent="0.25">
      <c r="A2457" t="s">
        <v>8671</v>
      </c>
      <c r="B2457" s="1" t="s">
        <v>10692</v>
      </c>
      <c r="C2457" s="1" t="s">
        <v>10695</v>
      </c>
      <c r="D2457" s="1">
        <v>16</v>
      </c>
      <c r="E2457" s="1">
        <v>2</v>
      </c>
      <c r="F2457" s="1">
        <v>0</v>
      </c>
      <c r="G2457" t="s">
        <v>16</v>
      </c>
      <c r="H2457" t="s">
        <v>17</v>
      </c>
      <c r="I2457">
        <v>601162</v>
      </c>
      <c r="K2457">
        <v>30237470</v>
      </c>
      <c r="L2457" t="s">
        <v>8675</v>
      </c>
      <c r="M2457" t="s">
        <v>8676</v>
      </c>
      <c r="N2457" t="s">
        <v>8677</v>
      </c>
      <c r="O2457" t="s">
        <v>8678</v>
      </c>
    </row>
    <row r="2458" spans="1:15" x14ac:dyDescent="0.25">
      <c r="A2458" t="s">
        <v>8679</v>
      </c>
      <c r="B2458" s="1" t="s">
        <v>10692</v>
      </c>
      <c r="C2458" s="1" t="s">
        <v>10690</v>
      </c>
      <c r="D2458" s="1">
        <v>13</v>
      </c>
      <c r="E2458" s="1">
        <v>2</v>
      </c>
      <c r="F2458" s="1">
        <v>0</v>
      </c>
      <c r="G2458" t="s">
        <v>16</v>
      </c>
      <c r="H2458" t="s">
        <v>17</v>
      </c>
      <c r="I2458">
        <v>602132</v>
      </c>
      <c r="K2458">
        <v>950369178</v>
      </c>
      <c r="L2458" t="s">
        <v>8680</v>
      </c>
      <c r="M2458" t="s">
        <v>8681</v>
      </c>
      <c r="N2458" t="s">
        <v>8682</v>
      </c>
      <c r="O2458" t="s">
        <v>8683</v>
      </c>
    </row>
    <row r="2459" spans="1:15" x14ac:dyDescent="0.25">
      <c r="A2459" t="s">
        <v>8684</v>
      </c>
      <c r="B2459" s="1" t="s">
        <v>10691</v>
      </c>
      <c r="C2459" s="1" t="s">
        <v>10693</v>
      </c>
      <c r="D2459" s="1" t="s">
        <v>10693</v>
      </c>
      <c r="E2459" s="1">
        <v>2</v>
      </c>
      <c r="F2459" s="1">
        <v>0</v>
      </c>
      <c r="G2459" t="s">
        <v>16</v>
      </c>
      <c r="H2459" t="s">
        <v>17</v>
      </c>
      <c r="I2459">
        <v>408082</v>
      </c>
      <c r="K2459">
        <v>910866577</v>
      </c>
      <c r="L2459" t="s">
        <v>8685</v>
      </c>
      <c r="M2459" t="s">
        <v>8684</v>
      </c>
      <c r="N2459" t="s">
        <v>8686</v>
      </c>
      <c r="O2459" t="s">
        <v>8687</v>
      </c>
    </row>
    <row r="2460" spans="1:15" x14ac:dyDescent="0.25">
      <c r="A2460" t="s">
        <v>8688</v>
      </c>
      <c r="B2460" s="1">
        <v>14</v>
      </c>
      <c r="C2460" s="1">
        <v>34</v>
      </c>
      <c r="D2460" s="1">
        <v>11</v>
      </c>
      <c r="E2460" s="1">
        <v>3</v>
      </c>
      <c r="F2460" s="1">
        <v>0</v>
      </c>
      <c r="G2460" t="s">
        <v>16</v>
      </c>
      <c r="H2460" t="s">
        <v>50</v>
      </c>
      <c r="I2460">
        <v>1434113</v>
      </c>
      <c r="K2460">
        <v>550668166</v>
      </c>
      <c r="L2460" t="s">
        <v>8689</v>
      </c>
      <c r="M2460" t="s">
        <v>8688</v>
      </c>
      <c r="N2460" t="str">
        <f>"05-240"</f>
        <v>05-240</v>
      </c>
      <c r="O2460" t="s">
        <v>8690</v>
      </c>
    </row>
    <row r="2461" spans="1:15" x14ac:dyDescent="0.25">
      <c r="A2461" t="s">
        <v>8691</v>
      </c>
      <c r="B2461" s="1">
        <v>12</v>
      </c>
      <c r="C2461" s="1" t="s">
        <v>10699</v>
      </c>
      <c r="D2461" s="1" t="s">
        <v>10693</v>
      </c>
      <c r="E2461" s="1">
        <v>2</v>
      </c>
      <c r="F2461" s="1">
        <v>0</v>
      </c>
      <c r="G2461" t="s">
        <v>16</v>
      </c>
      <c r="H2461" t="s">
        <v>17</v>
      </c>
      <c r="I2461">
        <v>1209082</v>
      </c>
      <c r="K2461">
        <v>351556292</v>
      </c>
      <c r="L2461" t="s">
        <v>8692</v>
      </c>
      <c r="M2461" t="s">
        <v>8691</v>
      </c>
      <c r="N2461" t="s">
        <v>8693</v>
      </c>
      <c r="O2461" t="s">
        <v>8694</v>
      </c>
    </row>
    <row r="2462" spans="1:15" x14ac:dyDescent="0.25">
      <c r="A2462" t="s">
        <v>8695</v>
      </c>
      <c r="B2462" s="1">
        <v>28</v>
      </c>
      <c r="C2462" s="1" t="s">
        <v>10691</v>
      </c>
      <c r="D2462" s="1" t="s">
        <v>10699</v>
      </c>
      <c r="E2462" s="1">
        <v>3</v>
      </c>
      <c r="F2462" s="1">
        <v>0</v>
      </c>
      <c r="G2462" t="s">
        <v>16</v>
      </c>
      <c r="H2462" t="s">
        <v>50</v>
      </c>
      <c r="I2462">
        <v>2804093</v>
      </c>
      <c r="K2462">
        <v>170748011</v>
      </c>
      <c r="L2462" t="s">
        <v>8696</v>
      </c>
      <c r="M2462" t="s">
        <v>8695</v>
      </c>
      <c r="N2462" t="s">
        <v>8697</v>
      </c>
      <c r="O2462" t="s">
        <v>8698</v>
      </c>
    </row>
    <row r="2463" spans="1:15" x14ac:dyDescent="0.25">
      <c r="A2463" t="s">
        <v>8699</v>
      </c>
      <c r="B2463" s="1">
        <v>10</v>
      </c>
      <c r="C2463" s="1">
        <v>16</v>
      </c>
      <c r="D2463" s="1" t="s">
        <v>10694</v>
      </c>
      <c r="E2463" s="1">
        <v>0</v>
      </c>
      <c r="F2463" s="1">
        <v>1</v>
      </c>
      <c r="G2463" t="s">
        <v>32</v>
      </c>
      <c r="I2463">
        <v>1016000</v>
      </c>
      <c r="K2463">
        <v>590648451</v>
      </c>
      <c r="L2463" t="s">
        <v>8700</v>
      </c>
      <c r="M2463" t="s">
        <v>8701</v>
      </c>
      <c r="N2463" t="s">
        <v>8702</v>
      </c>
      <c r="O2463" t="s">
        <v>8703</v>
      </c>
    </row>
    <row r="2464" spans="1:15" x14ac:dyDescent="0.25">
      <c r="A2464" t="s">
        <v>8699</v>
      </c>
      <c r="B2464" s="1" t="s">
        <v>10692</v>
      </c>
      <c r="C2464" s="1">
        <v>18</v>
      </c>
      <c r="D2464" s="1" t="s">
        <v>10694</v>
      </c>
      <c r="E2464" s="1">
        <v>0</v>
      </c>
      <c r="F2464" s="1">
        <v>1</v>
      </c>
      <c r="G2464" t="s">
        <v>32</v>
      </c>
      <c r="I2464">
        <v>618000</v>
      </c>
      <c r="K2464">
        <v>950369149</v>
      </c>
      <c r="L2464" t="s">
        <v>8704</v>
      </c>
      <c r="M2464" t="s">
        <v>8705</v>
      </c>
      <c r="N2464" t="s">
        <v>8706</v>
      </c>
      <c r="O2464" t="s">
        <v>8707</v>
      </c>
    </row>
    <row r="2465" spans="1:15" x14ac:dyDescent="0.25">
      <c r="A2465" t="s">
        <v>8705</v>
      </c>
      <c r="B2465" s="1" t="s">
        <v>10692</v>
      </c>
      <c r="C2465" s="1">
        <v>18</v>
      </c>
      <c r="D2465" s="1" t="s">
        <v>10695</v>
      </c>
      <c r="E2465" s="1">
        <v>1</v>
      </c>
      <c r="F2465" s="1">
        <v>0</v>
      </c>
      <c r="G2465" t="s">
        <v>16</v>
      </c>
      <c r="H2465" t="s">
        <v>46</v>
      </c>
      <c r="I2465">
        <v>618011</v>
      </c>
      <c r="K2465">
        <v>950369110</v>
      </c>
      <c r="L2465" t="s">
        <v>8708</v>
      </c>
      <c r="M2465" t="s">
        <v>8705</v>
      </c>
      <c r="N2465" t="s">
        <v>8706</v>
      </c>
      <c r="O2465" t="s">
        <v>8709</v>
      </c>
    </row>
    <row r="2466" spans="1:15" x14ac:dyDescent="0.25">
      <c r="A2466" t="s">
        <v>8705</v>
      </c>
      <c r="B2466" s="1" t="s">
        <v>10692</v>
      </c>
      <c r="C2466" s="1">
        <v>18</v>
      </c>
      <c r="D2466" s="1">
        <v>11</v>
      </c>
      <c r="E2466" s="1">
        <v>2</v>
      </c>
      <c r="F2466" s="1">
        <v>0</v>
      </c>
      <c r="G2466" t="s">
        <v>16</v>
      </c>
      <c r="H2466" t="s">
        <v>17</v>
      </c>
      <c r="I2466">
        <v>618112</v>
      </c>
      <c r="K2466">
        <v>950369089</v>
      </c>
      <c r="L2466" t="s">
        <v>8710</v>
      </c>
      <c r="M2466" t="s">
        <v>8705</v>
      </c>
      <c r="N2466" t="s">
        <v>8706</v>
      </c>
      <c r="O2466" t="s">
        <v>8711</v>
      </c>
    </row>
    <row r="2467" spans="1:15" x14ac:dyDescent="0.25">
      <c r="A2467" t="s">
        <v>8701</v>
      </c>
      <c r="B2467" s="1">
        <v>10</v>
      </c>
      <c r="C2467" s="1">
        <v>16</v>
      </c>
      <c r="D2467" s="1" t="s">
        <v>10695</v>
      </c>
      <c r="E2467" s="1">
        <v>1</v>
      </c>
      <c r="F2467" s="1">
        <v>0</v>
      </c>
      <c r="G2467" t="s">
        <v>16</v>
      </c>
      <c r="H2467" t="s">
        <v>46</v>
      </c>
      <c r="I2467">
        <v>1016011</v>
      </c>
      <c r="K2467">
        <v>590648310</v>
      </c>
      <c r="M2467" t="s">
        <v>8701</v>
      </c>
      <c r="N2467" t="s">
        <v>8702</v>
      </c>
      <c r="O2467" t="s">
        <v>8712</v>
      </c>
    </row>
    <row r="2468" spans="1:15" x14ac:dyDescent="0.25">
      <c r="A2468" t="s">
        <v>8701</v>
      </c>
      <c r="B2468" s="1">
        <v>10</v>
      </c>
      <c r="C2468" s="1">
        <v>16</v>
      </c>
      <c r="D2468" s="1" t="s">
        <v>10699</v>
      </c>
      <c r="E2468" s="1">
        <v>2</v>
      </c>
      <c r="F2468" s="1">
        <v>0</v>
      </c>
      <c r="G2468" t="s">
        <v>16</v>
      </c>
      <c r="H2468" t="s">
        <v>17</v>
      </c>
      <c r="I2468">
        <v>1016092</v>
      </c>
      <c r="K2468">
        <v>590648333</v>
      </c>
      <c r="L2468" t="s">
        <v>8713</v>
      </c>
      <c r="M2468" t="s">
        <v>8701</v>
      </c>
      <c r="N2468" t="s">
        <v>8702</v>
      </c>
      <c r="O2468" t="s">
        <v>8714</v>
      </c>
    </row>
    <row r="2469" spans="1:15" x14ac:dyDescent="0.25">
      <c r="A2469" t="s">
        <v>8715</v>
      </c>
      <c r="B2469" s="1">
        <v>12</v>
      </c>
      <c r="C2469" s="1">
        <v>18</v>
      </c>
      <c r="D2469" s="1" t="s">
        <v>10693</v>
      </c>
      <c r="E2469" s="1">
        <v>2</v>
      </c>
      <c r="F2469" s="1">
        <v>0</v>
      </c>
      <c r="G2469" t="s">
        <v>16</v>
      </c>
      <c r="H2469" t="s">
        <v>17</v>
      </c>
      <c r="I2469">
        <v>1218082</v>
      </c>
      <c r="K2469">
        <v>72182120</v>
      </c>
      <c r="L2469" t="s">
        <v>8716</v>
      </c>
      <c r="M2469" t="s">
        <v>8717</v>
      </c>
      <c r="N2469" t="s">
        <v>8718</v>
      </c>
      <c r="O2469" t="s">
        <v>8719</v>
      </c>
    </row>
    <row r="2470" spans="1:15" x14ac:dyDescent="0.25">
      <c r="A2470" t="s">
        <v>8720</v>
      </c>
      <c r="B2470" s="1" t="s">
        <v>10691</v>
      </c>
      <c r="C2470" s="1">
        <v>11</v>
      </c>
      <c r="D2470" s="1" t="s">
        <v>10698</v>
      </c>
      <c r="E2470" s="1">
        <v>2</v>
      </c>
      <c r="F2470" s="1">
        <v>0</v>
      </c>
      <c r="G2470" t="s">
        <v>16</v>
      </c>
      <c r="H2470" t="s">
        <v>17</v>
      </c>
      <c r="I2470">
        <v>411072</v>
      </c>
      <c r="K2470">
        <v>910866689</v>
      </c>
      <c r="L2470" t="s">
        <v>8721</v>
      </c>
      <c r="M2470" t="s">
        <v>8720</v>
      </c>
      <c r="N2470" t="s">
        <v>8722</v>
      </c>
      <c r="O2470" t="s">
        <v>8723</v>
      </c>
    </row>
    <row r="2471" spans="1:15" x14ac:dyDescent="0.25">
      <c r="A2471" t="s">
        <v>3920</v>
      </c>
      <c r="B2471" s="1" t="s">
        <v>10691</v>
      </c>
      <c r="C2471" s="1">
        <v>63</v>
      </c>
      <c r="D2471" s="1" t="s">
        <v>10694</v>
      </c>
      <c r="E2471" s="1">
        <v>0</v>
      </c>
      <c r="F2471" s="1">
        <v>2</v>
      </c>
      <c r="G2471" t="s">
        <v>264</v>
      </c>
      <c r="I2471">
        <v>463000</v>
      </c>
      <c r="K2471">
        <v>871118856</v>
      </c>
      <c r="L2471" t="s">
        <v>8724</v>
      </c>
      <c r="M2471" t="s">
        <v>8725</v>
      </c>
      <c r="N2471" t="s">
        <v>3921</v>
      </c>
      <c r="O2471" t="s">
        <v>8726</v>
      </c>
    </row>
    <row r="2472" spans="1:15" x14ac:dyDescent="0.25">
      <c r="A2472" t="s">
        <v>8727</v>
      </c>
      <c r="B2472" s="1" t="s">
        <v>10691</v>
      </c>
      <c r="C2472" s="1">
        <v>15</v>
      </c>
      <c r="D2472" s="1" t="s">
        <v>10694</v>
      </c>
      <c r="E2472" s="1">
        <v>0</v>
      </c>
      <c r="F2472" s="1">
        <v>1</v>
      </c>
      <c r="G2472" t="s">
        <v>32</v>
      </c>
      <c r="I2472">
        <v>415000</v>
      </c>
      <c r="K2472">
        <v>871118684</v>
      </c>
      <c r="L2472" t="s">
        <v>8728</v>
      </c>
      <c r="M2472" t="s">
        <v>8725</v>
      </c>
      <c r="N2472" t="s">
        <v>3921</v>
      </c>
      <c r="O2472" t="s">
        <v>8729</v>
      </c>
    </row>
    <row r="2473" spans="1:15" x14ac:dyDescent="0.25">
      <c r="A2473" t="s">
        <v>8730</v>
      </c>
      <c r="B2473" s="1" t="s">
        <v>10693</v>
      </c>
      <c r="C2473" s="1" t="s">
        <v>10698</v>
      </c>
      <c r="D2473" s="1" t="s">
        <v>10697</v>
      </c>
      <c r="E2473" s="1">
        <v>3</v>
      </c>
      <c r="F2473" s="1">
        <v>0</v>
      </c>
      <c r="G2473" t="s">
        <v>16</v>
      </c>
      <c r="H2473" t="s">
        <v>50</v>
      </c>
      <c r="I2473">
        <v>807053</v>
      </c>
      <c r="K2473">
        <v>970770439</v>
      </c>
      <c r="L2473" t="s">
        <v>8731</v>
      </c>
      <c r="M2473" t="s">
        <v>8730</v>
      </c>
      <c r="N2473" t="s">
        <v>8732</v>
      </c>
      <c r="O2473" t="s">
        <v>8733</v>
      </c>
    </row>
    <row r="2474" spans="1:15" x14ac:dyDescent="0.25">
      <c r="A2474" t="s">
        <v>8734</v>
      </c>
      <c r="B2474" s="1">
        <v>24</v>
      </c>
      <c r="C2474" s="1" t="s">
        <v>10697</v>
      </c>
      <c r="D2474" s="1" t="s">
        <v>10698</v>
      </c>
      <c r="E2474" s="1">
        <v>3</v>
      </c>
      <c r="F2474" s="1">
        <v>0</v>
      </c>
      <c r="G2474" t="s">
        <v>16</v>
      </c>
      <c r="H2474" t="s">
        <v>50</v>
      </c>
      <c r="I2474">
        <v>2405073</v>
      </c>
      <c r="K2474">
        <v>276257771</v>
      </c>
      <c r="L2474" t="s">
        <v>8735</v>
      </c>
      <c r="M2474" t="s">
        <v>8736</v>
      </c>
      <c r="N2474" t="s">
        <v>8737</v>
      </c>
      <c r="O2474" t="s">
        <v>7200</v>
      </c>
    </row>
    <row r="2475" spans="1:15" x14ac:dyDescent="0.25">
      <c r="A2475" t="s">
        <v>8738</v>
      </c>
      <c r="B2475" s="1">
        <v>22</v>
      </c>
      <c r="C2475" s="1" t="s">
        <v>10698</v>
      </c>
      <c r="D2475" s="1" t="s">
        <v>10695</v>
      </c>
      <c r="E2475" s="1" t="s">
        <v>219</v>
      </c>
      <c r="F2475" s="1">
        <v>8</v>
      </c>
      <c r="G2475" t="s">
        <v>220</v>
      </c>
      <c r="I2475" t="s">
        <v>8739</v>
      </c>
      <c r="J2475">
        <v>128</v>
      </c>
      <c r="K2475">
        <v>170268802</v>
      </c>
    </row>
    <row r="2476" spans="1:15" x14ac:dyDescent="0.25">
      <c r="A2476" t="s">
        <v>8740</v>
      </c>
      <c r="B2476" s="1" t="s">
        <v>10692</v>
      </c>
      <c r="C2476" s="1">
        <v>17</v>
      </c>
      <c r="D2476" s="1" t="s">
        <v>10697</v>
      </c>
      <c r="E2476" s="1">
        <v>2</v>
      </c>
      <c r="F2476" s="1">
        <v>0</v>
      </c>
      <c r="G2476" t="s">
        <v>16</v>
      </c>
      <c r="H2476" t="s">
        <v>17</v>
      </c>
      <c r="I2476">
        <v>617052</v>
      </c>
      <c r="K2476">
        <v>431019840</v>
      </c>
      <c r="L2476" t="s">
        <v>8741</v>
      </c>
      <c r="M2476" t="s">
        <v>8740</v>
      </c>
      <c r="N2476" t="s">
        <v>8742</v>
      </c>
      <c r="O2476" t="s">
        <v>8743</v>
      </c>
    </row>
    <row r="2477" spans="1:15" x14ac:dyDescent="0.25">
      <c r="A2477" t="s">
        <v>8744</v>
      </c>
      <c r="B2477" s="1">
        <v>22</v>
      </c>
      <c r="C2477" s="1" t="s">
        <v>10691</v>
      </c>
      <c r="D2477" s="1" t="s">
        <v>10693</v>
      </c>
      <c r="E2477" s="1">
        <v>2</v>
      </c>
      <c r="F2477" s="1">
        <v>0</v>
      </c>
      <c r="G2477" t="s">
        <v>16</v>
      </c>
      <c r="H2477" t="s">
        <v>17</v>
      </c>
      <c r="I2477">
        <v>2204082</v>
      </c>
      <c r="K2477">
        <v>548614</v>
      </c>
      <c r="L2477" t="s">
        <v>8745</v>
      </c>
      <c r="M2477" t="s">
        <v>8744</v>
      </c>
      <c r="N2477" t="s">
        <v>8746</v>
      </c>
      <c r="O2477" t="s">
        <v>474</v>
      </c>
    </row>
    <row r="2478" spans="1:15" x14ac:dyDescent="0.25">
      <c r="A2478" t="s">
        <v>8747</v>
      </c>
      <c r="B2478" s="1">
        <v>14</v>
      </c>
      <c r="C2478" s="1" t="s">
        <v>10696</v>
      </c>
      <c r="D2478" s="1">
        <v>12</v>
      </c>
      <c r="E2478" s="1">
        <v>2</v>
      </c>
      <c r="F2478" s="1">
        <v>0</v>
      </c>
      <c r="G2478" t="s">
        <v>16</v>
      </c>
      <c r="H2478" t="s">
        <v>17</v>
      </c>
      <c r="I2478">
        <v>1403122</v>
      </c>
      <c r="K2478">
        <v>711582316</v>
      </c>
      <c r="L2478" t="s">
        <v>8748</v>
      </c>
      <c r="M2478" t="s">
        <v>8747</v>
      </c>
      <c r="N2478" t="str">
        <f>"08-455"</f>
        <v>08-455</v>
      </c>
      <c r="O2478" t="s">
        <v>8749</v>
      </c>
    </row>
    <row r="2479" spans="1:15" x14ac:dyDescent="0.25">
      <c r="A2479" t="s">
        <v>8750</v>
      </c>
      <c r="B2479" s="1">
        <v>14</v>
      </c>
      <c r="C2479" s="1">
        <v>15</v>
      </c>
      <c r="D2479" s="1">
        <v>11</v>
      </c>
      <c r="E2479" s="1">
        <v>2</v>
      </c>
      <c r="F2479" s="1">
        <v>0</v>
      </c>
      <c r="G2479" t="s">
        <v>16</v>
      </c>
      <c r="H2479" t="s">
        <v>17</v>
      </c>
      <c r="I2479">
        <v>1415112</v>
      </c>
      <c r="K2479">
        <v>550667942</v>
      </c>
      <c r="M2479" t="s">
        <v>8750</v>
      </c>
      <c r="N2479" t="str">
        <f>"07-405"</f>
        <v>07-405</v>
      </c>
      <c r="O2479" t="s">
        <v>8751</v>
      </c>
    </row>
    <row r="2480" spans="1:15" x14ac:dyDescent="0.25">
      <c r="A2480" t="s">
        <v>8752</v>
      </c>
      <c r="B2480" s="1">
        <v>18</v>
      </c>
      <c r="C2480" s="1">
        <v>14</v>
      </c>
      <c r="D2480" s="1" t="s">
        <v>10693</v>
      </c>
      <c r="E2480" s="1">
        <v>2</v>
      </c>
      <c r="F2480" s="1">
        <v>0</v>
      </c>
      <c r="G2480" t="s">
        <v>16</v>
      </c>
      <c r="H2480" t="s">
        <v>17</v>
      </c>
      <c r="I2480">
        <v>1814082</v>
      </c>
      <c r="K2480">
        <v>650900565</v>
      </c>
      <c r="L2480" t="s">
        <v>8753</v>
      </c>
      <c r="M2480" t="s">
        <v>8752</v>
      </c>
      <c r="N2480" t="s">
        <v>8754</v>
      </c>
      <c r="O2480" t="s">
        <v>8755</v>
      </c>
    </row>
    <row r="2481" spans="1:15" x14ac:dyDescent="0.25">
      <c r="A2481" t="s">
        <v>8756</v>
      </c>
      <c r="B2481" s="1">
        <v>12</v>
      </c>
      <c r="C2481" s="1" t="s">
        <v>10695</v>
      </c>
      <c r="D2481" s="1" t="s">
        <v>10693</v>
      </c>
      <c r="E2481" s="1">
        <v>2</v>
      </c>
      <c r="F2481" s="1">
        <v>0</v>
      </c>
      <c r="G2481" t="s">
        <v>16</v>
      </c>
      <c r="H2481" t="s">
        <v>17</v>
      </c>
      <c r="I2481">
        <v>1201082</v>
      </c>
      <c r="K2481">
        <v>850340120</v>
      </c>
      <c r="M2481" t="s">
        <v>8756</v>
      </c>
      <c r="N2481" t="s">
        <v>8757</v>
      </c>
      <c r="O2481" t="s">
        <v>8758</v>
      </c>
    </row>
    <row r="2482" spans="1:15" x14ac:dyDescent="0.25">
      <c r="A2482" t="s">
        <v>8759</v>
      </c>
      <c r="B2482" s="1">
        <v>30</v>
      </c>
      <c r="C2482" s="1" t="s">
        <v>10690</v>
      </c>
      <c r="D2482" s="1" t="s">
        <v>10698</v>
      </c>
      <c r="E2482" s="1">
        <v>3</v>
      </c>
      <c r="F2482" s="1">
        <v>0</v>
      </c>
      <c r="G2482" t="s">
        <v>16</v>
      </c>
      <c r="H2482" t="s">
        <v>50</v>
      </c>
      <c r="I2482">
        <v>3002073</v>
      </c>
      <c r="K2482">
        <v>570791129</v>
      </c>
      <c r="L2482" t="s">
        <v>8760</v>
      </c>
      <c r="M2482" t="s">
        <v>8759</v>
      </c>
      <c r="N2482" t="s">
        <v>8761</v>
      </c>
      <c r="O2482" t="s">
        <v>4568</v>
      </c>
    </row>
    <row r="2483" spans="1:15" x14ac:dyDescent="0.25">
      <c r="A2483" t="s">
        <v>8762</v>
      </c>
      <c r="B2483" s="1">
        <v>20</v>
      </c>
      <c r="C2483" s="1" t="s">
        <v>10693</v>
      </c>
      <c r="D2483" s="1" t="s">
        <v>10698</v>
      </c>
      <c r="E2483" s="1">
        <v>2</v>
      </c>
      <c r="F2483" s="1">
        <v>0</v>
      </c>
      <c r="G2483" t="s">
        <v>16</v>
      </c>
      <c r="H2483" t="s">
        <v>17</v>
      </c>
      <c r="I2483">
        <v>2008072</v>
      </c>
      <c r="K2483">
        <v>450669795</v>
      </c>
      <c r="L2483" t="s">
        <v>8763</v>
      </c>
      <c r="M2483" t="s">
        <v>8762</v>
      </c>
      <c r="N2483" t="s">
        <v>8764</v>
      </c>
      <c r="O2483" t="s">
        <v>8765</v>
      </c>
    </row>
    <row r="2484" spans="1:15" x14ac:dyDescent="0.25">
      <c r="A2484" t="s">
        <v>8766</v>
      </c>
      <c r="B2484" s="1" t="s">
        <v>10693</v>
      </c>
      <c r="C2484" s="1" t="s">
        <v>10696</v>
      </c>
      <c r="D2484" s="1" t="s">
        <v>10692</v>
      </c>
      <c r="E2484" s="1">
        <v>3</v>
      </c>
      <c r="F2484" s="1">
        <v>0</v>
      </c>
      <c r="G2484" t="s">
        <v>16</v>
      </c>
      <c r="H2484" t="s">
        <v>50</v>
      </c>
      <c r="I2484">
        <v>803063</v>
      </c>
      <c r="K2484">
        <v>210966898</v>
      </c>
      <c r="L2484" t="s">
        <v>8767</v>
      </c>
      <c r="M2484" t="s">
        <v>8766</v>
      </c>
      <c r="N2484" t="s">
        <v>8768</v>
      </c>
      <c r="O2484" t="s">
        <v>8769</v>
      </c>
    </row>
    <row r="2485" spans="1:15" x14ac:dyDescent="0.25">
      <c r="A2485" t="s">
        <v>8770</v>
      </c>
      <c r="B2485" s="1">
        <v>30</v>
      </c>
      <c r="C2485" s="1" t="s">
        <v>10693</v>
      </c>
      <c r="D2485" s="1" t="s">
        <v>10698</v>
      </c>
      <c r="E2485" s="1">
        <v>2</v>
      </c>
      <c r="F2485" s="1">
        <v>0</v>
      </c>
      <c r="G2485" t="s">
        <v>16</v>
      </c>
      <c r="H2485" t="s">
        <v>17</v>
      </c>
      <c r="I2485">
        <v>3008072</v>
      </c>
      <c r="K2485">
        <v>547980</v>
      </c>
      <c r="L2485" t="s">
        <v>8771</v>
      </c>
      <c r="M2485" t="s">
        <v>8770</v>
      </c>
      <c r="N2485" t="s">
        <v>8772</v>
      </c>
      <c r="O2485" t="s">
        <v>8773</v>
      </c>
    </row>
    <row r="2486" spans="1:15" x14ac:dyDescent="0.25">
      <c r="A2486" t="s">
        <v>8774</v>
      </c>
      <c r="B2486" s="1">
        <v>32</v>
      </c>
      <c r="C2486" s="1" t="s">
        <v>10692</v>
      </c>
      <c r="D2486" s="1" t="s">
        <v>10693</v>
      </c>
      <c r="E2486" s="1">
        <v>3</v>
      </c>
      <c r="F2486" s="1">
        <v>0</v>
      </c>
      <c r="G2486" t="s">
        <v>16</v>
      </c>
      <c r="H2486" t="s">
        <v>50</v>
      </c>
      <c r="I2486">
        <v>3206083</v>
      </c>
      <c r="K2486">
        <v>811684835</v>
      </c>
      <c r="L2486" t="s">
        <v>8775</v>
      </c>
      <c r="M2486" t="s">
        <v>8774</v>
      </c>
      <c r="N2486" t="s">
        <v>8776</v>
      </c>
      <c r="O2486" t="s">
        <v>6039</v>
      </c>
    </row>
    <row r="2487" spans="1:15" x14ac:dyDescent="0.25">
      <c r="A2487" t="s">
        <v>8777</v>
      </c>
      <c r="B2487" s="1">
        <v>32</v>
      </c>
      <c r="C2487" s="1" t="s">
        <v>10697</v>
      </c>
      <c r="D2487" s="1" t="s">
        <v>10693</v>
      </c>
      <c r="E2487" s="1">
        <v>3</v>
      </c>
      <c r="F2487" s="1">
        <v>0</v>
      </c>
      <c r="G2487" t="s">
        <v>16</v>
      </c>
      <c r="H2487" t="s">
        <v>50</v>
      </c>
      <c r="I2487">
        <v>3205083</v>
      </c>
      <c r="K2487">
        <v>811684611</v>
      </c>
      <c r="L2487" t="s">
        <v>8778</v>
      </c>
      <c r="M2487" t="s">
        <v>8777</v>
      </c>
      <c r="N2487" t="s">
        <v>8779</v>
      </c>
      <c r="O2487" t="s">
        <v>333</v>
      </c>
    </row>
    <row r="2488" spans="1:15" x14ac:dyDescent="0.25">
      <c r="A2488" t="s">
        <v>8780</v>
      </c>
      <c r="B2488" s="1" t="s">
        <v>10693</v>
      </c>
      <c r="C2488" s="1" t="s">
        <v>10699</v>
      </c>
      <c r="D2488" s="1" t="s">
        <v>10693</v>
      </c>
      <c r="E2488" s="1">
        <v>2</v>
      </c>
      <c r="F2488" s="1">
        <v>0</v>
      </c>
      <c r="G2488" t="s">
        <v>16</v>
      </c>
      <c r="H2488" t="s">
        <v>17</v>
      </c>
      <c r="I2488">
        <v>809082</v>
      </c>
      <c r="K2488">
        <v>970770741</v>
      </c>
      <c r="L2488" t="s">
        <v>8781</v>
      </c>
      <c r="M2488" t="s">
        <v>8780</v>
      </c>
      <c r="N2488" t="s">
        <v>8782</v>
      </c>
      <c r="O2488" t="s">
        <v>8783</v>
      </c>
    </row>
    <row r="2489" spans="1:15" x14ac:dyDescent="0.25">
      <c r="A2489" t="s">
        <v>8784</v>
      </c>
      <c r="B2489" s="1" t="s">
        <v>10693</v>
      </c>
      <c r="C2489" s="1">
        <v>11</v>
      </c>
      <c r="D2489" s="1" t="s">
        <v>10693</v>
      </c>
      <c r="E2489" s="1">
        <v>2</v>
      </c>
      <c r="F2489" s="1">
        <v>0</v>
      </c>
      <c r="G2489" t="s">
        <v>16</v>
      </c>
      <c r="H2489" t="s">
        <v>17</v>
      </c>
      <c r="I2489">
        <v>811082</v>
      </c>
      <c r="K2489">
        <v>970770669</v>
      </c>
      <c r="L2489" t="s">
        <v>8785</v>
      </c>
      <c r="M2489" t="s">
        <v>8784</v>
      </c>
      <c r="N2489" t="s">
        <v>8786</v>
      </c>
      <c r="O2489" t="s">
        <v>8787</v>
      </c>
    </row>
    <row r="2490" spans="1:15" x14ac:dyDescent="0.25">
      <c r="A2490" t="s">
        <v>8788</v>
      </c>
      <c r="B2490" s="1">
        <v>22</v>
      </c>
      <c r="C2490" s="1" t="s">
        <v>10695</v>
      </c>
      <c r="D2490" s="1" t="s">
        <v>10699</v>
      </c>
      <c r="E2490" s="1">
        <v>2</v>
      </c>
      <c r="F2490" s="1">
        <v>0</v>
      </c>
      <c r="G2490" t="s">
        <v>16</v>
      </c>
      <c r="H2490" t="s">
        <v>17</v>
      </c>
      <c r="I2490">
        <v>2201092</v>
      </c>
      <c r="K2490">
        <v>770979565</v>
      </c>
      <c r="L2490" t="s">
        <v>8789</v>
      </c>
      <c r="M2490" t="s">
        <v>8788</v>
      </c>
      <c r="N2490" t="s">
        <v>8790</v>
      </c>
      <c r="O2490" t="s">
        <v>8791</v>
      </c>
    </row>
    <row r="2491" spans="1:15" x14ac:dyDescent="0.25">
      <c r="A2491" t="s">
        <v>8792</v>
      </c>
      <c r="B2491" s="1" t="s">
        <v>10692</v>
      </c>
      <c r="C2491" s="1">
        <v>11</v>
      </c>
      <c r="D2491" s="1" t="s">
        <v>10699</v>
      </c>
      <c r="E2491" s="1">
        <v>2</v>
      </c>
      <c r="F2491" s="1">
        <v>0</v>
      </c>
      <c r="G2491" t="s">
        <v>16</v>
      </c>
      <c r="H2491" t="s">
        <v>17</v>
      </c>
      <c r="I2491">
        <v>611092</v>
      </c>
      <c r="K2491">
        <v>711582517</v>
      </c>
      <c r="L2491" t="s">
        <v>8793</v>
      </c>
      <c r="M2491" t="s">
        <v>8794</v>
      </c>
      <c r="N2491" t="s">
        <v>8795</v>
      </c>
      <c r="O2491" t="s">
        <v>8794</v>
      </c>
    </row>
    <row r="2492" spans="1:15" x14ac:dyDescent="0.25">
      <c r="A2492" t="s">
        <v>8796</v>
      </c>
      <c r="B2492" s="1">
        <v>12</v>
      </c>
      <c r="C2492" s="1" t="s">
        <v>10696</v>
      </c>
      <c r="D2492" s="1" t="s">
        <v>10697</v>
      </c>
      <c r="E2492" s="1">
        <v>3</v>
      </c>
      <c r="F2492" s="1">
        <v>0</v>
      </c>
      <c r="G2492" t="s">
        <v>16</v>
      </c>
      <c r="H2492" t="s">
        <v>50</v>
      </c>
      <c r="I2492">
        <v>1203053</v>
      </c>
      <c r="K2492">
        <v>276258032</v>
      </c>
      <c r="L2492" t="s">
        <v>8797</v>
      </c>
      <c r="M2492" t="s">
        <v>8796</v>
      </c>
      <c r="N2492" t="s">
        <v>8798</v>
      </c>
      <c r="O2492" t="s">
        <v>8799</v>
      </c>
    </row>
    <row r="2493" spans="1:15" x14ac:dyDescent="0.25">
      <c r="A2493" t="s">
        <v>8800</v>
      </c>
      <c r="B2493" s="1" t="s">
        <v>10690</v>
      </c>
      <c r="C2493" s="1">
        <v>20</v>
      </c>
      <c r="D2493" s="1" t="s">
        <v>10696</v>
      </c>
      <c r="E2493" s="1">
        <v>3</v>
      </c>
      <c r="F2493" s="1">
        <v>0</v>
      </c>
      <c r="G2493" t="s">
        <v>16</v>
      </c>
      <c r="H2493" t="s">
        <v>50</v>
      </c>
      <c r="I2493">
        <v>220033</v>
      </c>
      <c r="K2493">
        <v>931935135</v>
      </c>
      <c r="L2493" t="s">
        <v>8801</v>
      </c>
      <c r="M2493" t="s">
        <v>8800</v>
      </c>
      <c r="N2493" t="s">
        <v>8802</v>
      </c>
      <c r="O2493" t="s">
        <v>5254</v>
      </c>
    </row>
    <row r="2494" spans="1:15" x14ac:dyDescent="0.25">
      <c r="A2494" t="s">
        <v>8803</v>
      </c>
      <c r="B2494" s="1" t="s">
        <v>10690</v>
      </c>
      <c r="C2494" s="1">
        <v>20</v>
      </c>
      <c r="D2494" s="1" t="s">
        <v>10694</v>
      </c>
      <c r="E2494" s="1">
        <v>0</v>
      </c>
      <c r="F2494" s="1">
        <v>1</v>
      </c>
      <c r="G2494" t="s">
        <v>32</v>
      </c>
      <c r="I2494">
        <v>220000</v>
      </c>
      <c r="K2494">
        <v>931934785</v>
      </c>
      <c r="L2494" t="s">
        <v>8804</v>
      </c>
      <c r="M2494" t="s">
        <v>8800</v>
      </c>
      <c r="N2494" t="s">
        <v>8802</v>
      </c>
      <c r="O2494" t="s">
        <v>8805</v>
      </c>
    </row>
    <row r="2495" spans="1:15" x14ac:dyDescent="0.25">
      <c r="A2495" t="s">
        <v>8806</v>
      </c>
      <c r="B2495" s="1">
        <v>18</v>
      </c>
      <c r="C2495" s="1">
        <v>16</v>
      </c>
      <c r="D2495" s="1">
        <v>13</v>
      </c>
      <c r="E2495" s="1">
        <v>2</v>
      </c>
      <c r="F2495" s="1">
        <v>0</v>
      </c>
      <c r="G2495" t="s">
        <v>16</v>
      </c>
      <c r="H2495" t="s">
        <v>17</v>
      </c>
      <c r="I2495">
        <v>1816132</v>
      </c>
      <c r="K2495">
        <v>690582157</v>
      </c>
      <c r="L2495" t="s">
        <v>8807</v>
      </c>
      <c r="M2495" t="s">
        <v>8806</v>
      </c>
      <c r="N2495" t="s">
        <v>8808</v>
      </c>
      <c r="O2495" t="s">
        <v>8809</v>
      </c>
    </row>
    <row r="2496" spans="1:15" x14ac:dyDescent="0.25">
      <c r="A2496" t="s">
        <v>8810</v>
      </c>
      <c r="B2496" s="1">
        <v>30</v>
      </c>
      <c r="C2496" s="1" t="s">
        <v>10696</v>
      </c>
      <c r="D2496" s="1" t="s">
        <v>10699</v>
      </c>
      <c r="E2496" s="1">
        <v>3</v>
      </c>
      <c r="F2496" s="1">
        <v>0</v>
      </c>
      <c r="G2496" t="s">
        <v>16</v>
      </c>
      <c r="H2496" t="s">
        <v>50</v>
      </c>
      <c r="I2496">
        <v>3003093</v>
      </c>
      <c r="K2496">
        <v>92351280</v>
      </c>
      <c r="L2496" t="s">
        <v>8811</v>
      </c>
      <c r="M2496" t="s">
        <v>8810</v>
      </c>
      <c r="N2496" t="s">
        <v>8812</v>
      </c>
      <c r="O2496" t="s">
        <v>8813</v>
      </c>
    </row>
    <row r="2497" spans="1:15" x14ac:dyDescent="0.25">
      <c r="A2497" t="s">
        <v>8814</v>
      </c>
      <c r="B2497" s="1" t="s">
        <v>10692</v>
      </c>
      <c r="C2497" s="1" t="s">
        <v>10691</v>
      </c>
      <c r="D2497" s="1" t="s">
        <v>10692</v>
      </c>
      <c r="E2497" s="1">
        <v>2</v>
      </c>
      <c r="F2497" s="1">
        <v>0</v>
      </c>
      <c r="G2497" t="s">
        <v>16</v>
      </c>
      <c r="H2497" t="s">
        <v>17</v>
      </c>
      <c r="I2497">
        <v>604062</v>
      </c>
      <c r="K2497">
        <v>950368836</v>
      </c>
      <c r="L2497" t="s">
        <v>8815</v>
      </c>
      <c r="M2497" t="s">
        <v>8814</v>
      </c>
      <c r="N2497" t="s">
        <v>8816</v>
      </c>
      <c r="O2497" t="s">
        <v>8817</v>
      </c>
    </row>
    <row r="2498" spans="1:15" x14ac:dyDescent="0.25">
      <c r="A2498" t="s">
        <v>8818</v>
      </c>
      <c r="B2498" s="1">
        <v>12</v>
      </c>
      <c r="C2498" s="1">
        <v>12</v>
      </c>
      <c r="D2498" s="1" t="s">
        <v>10692</v>
      </c>
      <c r="E2498" s="1">
        <v>2</v>
      </c>
      <c r="F2498" s="1">
        <v>0</v>
      </c>
      <c r="G2498" t="s">
        <v>16</v>
      </c>
      <c r="H2498" t="s">
        <v>17</v>
      </c>
      <c r="I2498">
        <v>1212062</v>
      </c>
      <c r="K2498">
        <v>351556270</v>
      </c>
      <c r="L2498" t="s">
        <v>8819</v>
      </c>
      <c r="M2498" t="s">
        <v>8818</v>
      </c>
      <c r="N2498" t="s">
        <v>8820</v>
      </c>
      <c r="O2498" t="s">
        <v>8821</v>
      </c>
    </row>
    <row r="2499" spans="1:15" x14ac:dyDescent="0.25">
      <c r="A2499" t="s">
        <v>8822</v>
      </c>
      <c r="B2499" s="1" t="s">
        <v>10692</v>
      </c>
      <c r="C2499" s="1" t="s">
        <v>10698</v>
      </c>
      <c r="D2499" s="1" t="s">
        <v>10698</v>
      </c>
      <c r="E2499" s="1">
        <v>2</v>
      </c>
      <c r="F2499" s="1">
        <v>0</v>
      </c>
      <c r="G2499" t="s">
        <v>16</v>
      </c>
      <c r="H2499" t="s">
        <v>17</v>
      </c>
      <c r="I2499">
        <v>607072</v>
      </c>
      <c r="K2499">
        <v>830409672</v>
      </c>
      <c r="L2499" t="s">
        <v>8823</v>
      </c>
      <c r="M2499" t="s">
        <v>8822</v>
      </c>
      <c r="N2499" t="s">
        <v>8824</v>
      </c>
      <c r="O2499" t="s">
        <v>8825</v>
      </c>
    </row>
    <row r="2500" spans="1:15" x14ac:dyDescent="0.25">
      <c r="A2500" t="s">
        <v>8826</v>
      </c>
      <c r="B2500" s="1" t="s">
        <v>10691</v>
      </c>
      <c r="C2500" s="1">
        <v>16</v>
      </c>
      <c r="D2500" s="1" t="s">
        <v>10692</v>
      </c>
      <c r="E2500" s="1">
        <v>3</v>
      </c>
      <c r="F2500" s="1">
        <v>0</v>
      </c>
      <c r="G2500" t="s">
        <v>16</v>
      </c>
      <c r="H2500" t="s">
        <v>50</v>
      </c>
      <c r="I2500">
        <v>416063</v>
      </c>
      <c r="K2500">
        <v>92351156</v>
      </c>
      <c r="L2500" t="s">
        <v>8827</v>
      </c>
      <c r="M2500" t="s">
        <v>8826</v>
      </c>
      <c r="N2500" t="s">
        <v>8828</v>
      </c>
      <c r="O2500" t="s">
        <v>1048</v>
      </c>
    </row>
    <row r="2501" spans="1:15" x14ac:dyDescent="0.25">
      <c r="A2501" t="s">
        <v>8829</v>
      </c>
      <c r="B2501" s="1" t="s">
        <v>10691</v>
      </c>
      <c r="C2501" s="1">
        <v>16</v>
      </c>
      <c r="D2501" s="1" t="s">
        <v>10694</v>
      </c>
      <c r="E2501" s="1">
        <v>0</v>
      </c>
      <c r="F2501" s="1">
        <v>1</v>
      </c>
      <c r="G2501" t="s">
        <v>32</v>
      </c>
      <c r="I2501">
        <v>416000</v>
      </c>
      <c r="K2501">
        <v>92351096</v>
      </c>
      <c r="L2501" t="s">
        <v>8830</v>
      </c>
      <c r="M2501" t="s">
        <v>8826</v>
      </c>
      <c r="N2501" t="s">
        <v>8828</v>
      </c>
      <c r="O2501" t="s">
        <v>8831</v>
      </c>
    </row>
    <row r="2502" spans="1:15" x14ac:dyDescent="0.25">
      <c r="A2502" t="s">
        <v>8832</v>
      </c>
      <c r="B2502" s="1">
        <v>22</v>
      </c>
      <c r="C2502" s="1" t="s">
        <v>10695</v>
      </c>
      <c r="D2502" s="1">
        <v>10</v>
      </c>
      <c r="E2502" s="1">
        <v>2</v>
      </c>
      <c r="F2502" s="1">
        <v>0</v>
      </c>
      <c r="G2502" t="s">
        <v>16</v>
      </c>
      <c r="H2502" t="s">
        <v>17</v>
      </c>
      <c r="I2502">
        <v>2201102</v>
      </c>
      <c r="K2502">
        <v>770979594</v>
      </c>
      <c r="L2502" t="s">
        <v>8833</v>
      </c>
      <c r="M2502" t="s">
        <v>8832</v>
      </c>
      <c r="N2502" t="s">
        <v>8834</v>
      </c>
      <c r="O2502" t="s">
        <v>8835</v>
      </c>
    </row>
    <row r="2503" spans="1:15" x14ac:dyDescent="0.25">
      <c r="A2503" t="s">
        <v>8836</v>
      </c>
      <c r="B2503" s="1">
        <v>12</v>
      </c>
      <c r="C2503" s="1">
        <v>16</v>
      </c>
      <c r="D2503" s="1">
        <v>10</v>
      </c>
      <c r="E2503" s="1">
        <v>3</v>
      </c>
      <c r="F2503" s="1">
        <v>0</v>
      </c>
      <c r="G2503" t="s">
        <v>16</v>
      </c>
      <c r="H2503" t="s">
        <v>50</v>
      </c>
      <c r="I2503">
        <v>1216103</v>
      </c>
      <c r="K2503">
        <v>851661168</v>
      </c>
      <c r="L2503" t="s">
        <v>8837</v>
      </c>
      <c r="M2503" t="s">
        <v>8836</v>
      </c>
      <c r="N2503" t="s">
        <v>8838</v>
      </c>
      <c r="O2503" t="s">
        <v>333</v>
      </c>
    </row>
    <row r="2504" spans="1:15" x14ac:dyDescent="0.25">
      <c r="A2504" t="s">
        <v>8839</v>
      </c>
      <c r="B2504" s="1">
        <v>26</v>
      </c>
      <c r="C2504" s="1" t="s">
        <v>10695</v>
      </c>
      <c r="D2504" s="1" t="s">
        <v>10698</v>
      </c>
      <c r="E2504" s="1">
        <v>2</v>
      </c>
      <c r="F2504" s="1">
        <v>0</v>
      </c>
      <c r="G2504" t="s">
        <v>16</v>
      </c>
      <c r="H2504" t="s">
        <v>17</v>
      </c>
      <c r="I2504">
        <v>2601072</v>
      </c>
      <c r="K2504">
        <v>29101082000000</v>
      </c>
      <c r="L2504" t="s">
        <v>8840</v>
      </c>
      <c r="M2504" t="s">
        <v>8839</v>
      </c>
      <c r="N2504" t="s">
        <v>1800</v>
      </c>
      <c r="O2504" t="s">
        <v>8841</v>
      </c>
    </row>
    <row r="2505" spans="1:15" x14ac:dyDescent="0.25">
      <c r="A2505" t="s">
        <v>8842</v>
      </c>
      <c r="B2505" s="1" t="s">
        <v>10692</v>
      </c>
      <c r="C2505" s="1" t="s">
        <v>10695</v>
      </c>
      <c r="D2505" s="1">
        <v>17</v>
      </c>
      <c r="E2505" s="1">
        <v>2</v>
      </c>
      <c r="F2505" s="1">
        <v>0</v>
      </c>
      <c r="G2505" t="s">
        <v>16</v>
      </c>
      <c r="H2505" t="s">
        <v>17</v>
      </c>
      <c r="I2505">
        <v>601172</v>
      </c>
      <c r="K2505">
        <v>30237730</v>
      </c>
      <c r="L2505" t="s">
        <v>8843</v>
      </c>
      <c r="M2505" t="s">
        <v>8842</v>
      </c>
      <c r="N2505" t="s">
        <v>8844</v>
      </c>
      <c r="O2505" t="s">
        <v>8845</v>
      </c>
    </row>
    <row r="2506" spans="1:15" x14ac:dyDescent="0.25">
      <c r="A2506" t="s">
        <v>8846</v>
      </c>
      <c r="B2506" s="1">
        <v>32</v>
      </c>
      <c r="C2506" s="1">
        <v>17</v>
      </c>
      <c r="D2506" s="1" t="s">
        <v>10691</v>
      </c>
      <c r="E2506" s="1">
        <v>3</v>
      </c>
      <c r="F2506" s="1">
        <v>0</v>
      </c>
      <c r="G2506" t="s">
        <v>16</v>
      </c>
      <c r="H2506" t="s">
        <v>50</v>
      </c>
      <c r="I2506">
        <v>3217043</v>
      </c>
      <c r="K2506">
        <v>570791514</v>
      </c>
      <c r="L2506" t="s">
        <v>8847</v>
      </c>
      <c r="M2506" t="s">
        <v>8846</v>
      </c>
      <c r="N2506" t="s">
        <v>8848</v>
      </c>
      <c r="O2506" t="s">
        <v>5768</v>
      </c>
    </row>
    <row r="2507" spans="1:15" x14ac:dyDescent="0.25">
      <c r="A2507" t="s">
        <v>8849</v>
      </c>
      <c r="B2507" s="1">
        <v>30</v>
      </c>
      <c r="C2507" s="1">
        <v>27</v>
      </c>
      <c r="D2507" s="1" t="s">
        <v>10698</v>
      </c>
      <c r="E2507" s="1">
        <v>3</v>
      </c>
      <c r="F2507" s="1">
        <v>0</v>
      </c>
      <c r="G2507" t="s">
        <v>16</v>
      </c>
      <c r="H2507" t="s">
        <v>50</v>
      </c>
      <c r="I2507">
        <v>3027073</v>
      </c>
      <c r="K2507">
        <v>311019527</v>
      </c>
      <c r="L2507" t="s">
        <v>8850</v>
      </c>
      <c r="M2507" t="s">
        <v>8849</v>
      </c>
      <c r="N2507" t="s">
        <v>8851</v>
      </c>
      <c r="O2507" t="s">
        <v>8852</v>
      </c>
    </row>
    <row r="2508" spans="1:15" x14ac:dyDescent="0.25">
      <c r="A2508" t="s">
        <v>8853</v>
      </c>
      <c r="B2508" s="1">
        <v>16</v>
      </c>
      <c r="C2508" s="1" t="s">
        <v>10699</v>
      </c>
      <c r="D2508" s="1">
        <v>12</v>
      </c>
      <c r="E2508" s="1">
        <v>3</v>
      </c>
      <c r="F2508" s="1">
        <v>0</v>
      </c>
      <c r="G2508" t="s">
        <v>16</v>
      </c>
      <c r="H2508" t="s">
        <v>50</v>
      </c>
      <c r="I2508">
        <v>1609123</v>
      </c>
      <c r="K2508">
        <v>531413308</v>
      </c>
      <c r="L2508" t="s">
        <v>8854</v>
      </c>
      <c r="M2508" t="s">
        <v>8855</v>
      </c>
      <c r="N2508" t="s">
        <v>8856</v>
      </c>
      <c r="O2508" t="s">
        <v>1569</v>
      </c>
    </row>
    <row r="2509" spans="1:15" x14ac:dyDescent="0.25">
      <c r="A2509" t="s">
        <v>8857</v>
      </c>
      <c r="B2509" s="1" t="s">
        <v>10693</v>
      </c>
      <c r="C2509" s="1">
        <v>11</v>
      </c>
      <c r="D2509" s="1" t="s">
        <v>10699</v>
      </c>
      <c r="E2509" s="1">
        <v>2</v>
      </c>
      <c r="F2509" s="1">
        <v>0</v>
      </c>
      <c r="G2509" t="s">
        <v>16</v>
      </c>
      <c r="H2509" t="s">
        <v>17</v>
      </c>
      <c r="I2509">
        <v>811092</v>
      </c>
      <c r="K2509">
        <v>548465</v>
      </c>
      <c r="L2509" t="s">
        <v>8858</v>
      </c>
      <c r="M2509" t="s">
        <v>8857</v>
      </c>
      <c r="N2509" t="s">
        <v>8859</v>
      </c>
      <c r="O2509" t="s">
        <v>8860</v>
      </c>
    </row>
    <row r="2510" spans="1:15" x14ac:dyDescent="0.25">
      <c r="A2510" t="s">
        <v>8861</v>
      </c>
      <c r="B2510" s="1">
        <v>16</v>
      </c>
      <c r="C2510" s="1" t="s">
        <v>10699</v>
      </c>
      <c r="D2510" s="1">
        <v>13</v>
      </c>
      <c r="E2510" s="1">
        <v>2</v>
      </c>
      <c r="F2510" s="1">
        <v>0</v>
      </c>
      <c r="G2510" t="s">
        <v>16</v>
      </c>
      <c r="H2510" t="s">
        <v>17</v>
      </c>
      <c r="I2510">
        <v>1609132</v>
      </c>
      <c r="K2510">
        <v>531413320</v>
      </c>
      <c r="L2510" t="s">
        <v>8862</v>
      </c>
      <c r="M2510" t="s">
        <v>8861</v>
      </c>
      <c r="N2510" t="s">
        <v>8863</v>
      </c>
      <c r="O2510" t="s">
        <v>8864</v>
      </c>
    </row>
    <row r="2511" spans="1:15" x14ac:dyDescent="0.25">
      <c r="A2511" t="s">
        <v>8865</v>
      </c>
      <c r="B2511" s="1">
        <v>30</v>
      </c>
      <c r="C2511" s="1">
        <v>27</v>
      </c>
      <c r="D2511" s="1" t="s">
        <v>10694</v>
      </c>
      <c r="E2511" s="1">
        <v>0</v>
      </c>
      <c r="F2511" s="1">
        <v>1</v>
      </c>
      <c r="G2511" t="s">
        <v>32</v>
      </c>
      <c r="I2511">
        <v>3027000</v>
      </c>
      <c r="K2511">
        <v>311018982</v>
      </c>
      <c r="L2511" t="s">
        <v>8866</v>
      </c>
      <c r="M2511" t="s">
        <v>8867</v>
      </c>
      <c r="N2511" t="s">
        <v>8868</v>
      </c>
      <c r="O2511" t="s">
        <v>8869</v>
      </c>
    </row>
    <row r="2512" spans="1:15" x14ac:dyDescent="0.25">
      <c r="A2512" t="s">
        <v>8867</v>
      </c>
      <c r="B2512" s="1">
        <v>30</v>
      </c>
      <c r="C2512" s="1">
        <v>27</v>
      </c>
      <c r="D2512" s="1" t="s">
        <v>10695</v>
      </c>
      <c r="E2512" s="1">
        <v>1</v>
      </c>
      <c r="F2512" s="1">
        <v>0</v>
      </c>
      <c r="G2512" t="s">
        <v>16</v>
      </c>
      <c r="H2512" t="s">
        <v>46</v>
      </c>
      <c r="I2512">
        <v>3027011</v>
      </c>
      <c r="K2512">
        <v>311019384</v>
      </c>
      <c r="L2512" t="s">
        <v>8870</v>
      </c>
      <c r="M2512" t="s">
        <v>8867</v>
      </c>
      <c r="N2512" t="s">
        <v>8868</v>
      </c>
      <c r="O2512" t="s">
        <v>8869</v>
      </c>
    </row>
    <row r="2513" spans="1:15" x14ac:dyDescent="0.25">
      <c r="A2513" t="s">
        <v>8867</v>
      </c>
      <c r="B2513" s="1">
        <v>30</v>
      </c>
      <c r="C2513" s="1">
        <v>27</v>
      </c>
      <c r="D2513" s="1" t="s">
        <v>10693</v>
      </c>
      <c r="E2513" s="1">
        <v>2</v>
      </c>
      <c r="F2513" s="1">
        <v>0</v>
      </c>
      <c r="G2513" t="s">
        <v>16</v>
      </c>
      <c r="H2513" t="s">
        <v>17</v>
      </c>
      <c r="I2513">
        <v>3027082</v>
      </c>
      <c r="K2513">
        <v>311019556</v>
      </c>
      <c r="L2513" t="s">
        <v>8871</v>
      </c>
      <c r="M2513" t="s">
        <v>8867</v>
      </c>
      <c r="N2513" t="s">
        <v>8868</v>
      </c>
      <c r="O2513" t="s">
        <v>8872</v>
      </c>
    </row>
    <row r="2514" spans="1:15" x14ac:dyDescent="0.25">
      <c r="A2514" t="s">
        <v>8873</v>
      </c>
      <c r="B2514" s="1" t="s">
        <v>10692</v>
      </c>
      <c r="C2514" s="1" t="s">
        <v>10690</v>
      </c>
      <c r="D2514" s="1">
        <v>14</v>
      </c>
      <c r="E2514" s="1">
        <v>2</v>
      </c>
      <c r="F2514" s="1">
        <v>0</v>
      </c>
      <c r="G2514" t="s">
        <v>16</v>
      </c>
      <c r="H2514" t="s">
        <v>17</v>
      </c>
      <c r="I2514">
        <v>602142</v>
      </c>
      <c r="K2514">
        <v>950369184</v>
      </c>
      <c r="L2514" t="s">
        <v>8874</v>
      </c>
      <c r="M2514" t="s">
        <v>8873</v>
      </c>
      <c r="N2514" t="s">
        <v>8875</v>
      </c>
      <c r="O2514" t="s">
        <v>8064</v>
      </c>
    </row>
    <row r="2515" spans="1:15" x14ac:dyDescent="0.25">
      <c r="A2515" t="s">
        <v>8876</v>
      </c>
      <c r="B2515" s="1">
        <v>20</v>
      </c>
      <c r="C2515" s="1" t="s">
        <v>10692</v>
      </c>
      <c r="D2515" s="1" t="s">
        <v>10692</v>
      </c>
      <c r="E2515" s="1">
        <v>2</v>
      </c>
      <c r="F2515" s="1">
        <v>0</v>
      </c>
      <c r="G2515" t="s">
        <v>16</v>
      </c>
      <c r="H2515" t="s">
        <v>17</v>
      </c>
      <c r="I2515">
        <v>2006062</v>
      </c>
      <c r="K2515">
        <v>450669890</v>
      </c>
      <c r="L2515" t="s">
        <v>8877</v>
      </c>
      <c r="M2515" t="s">
        <v>8876</v>
      </c>
      <c r="N2515" t="s">
        <v>8878</v>
      </c>
      <c r="O2515" t="s">
        <v>8879</v>
      </c>
    </row>
    <row r="2516" spans="1:15" x14ac:dyDescent="0.25">
      <c r="A2516" t="s">
        <v>8880</v>
      </c>
      <c r="B2516" s="1">
        <v>20</v>
      </c>
      <c r="C2516" s="1" t="s">
        <v>10690</v>
      </c>
      <c r="D2516" s="1">
        <v>11</v>
      </c>
      <c r="E2516" s="1">
        <v>2</v>
      </c>
      <c r="F2516" s="1">
        <v>0</v>
      </c>
      <c r="G2516" t="s">
        <v>16</v>
      </c>
      <c r="H2516" t="s">
        <v>17</v>
      </c>
      <c r="I2516">
        <v>2002112</v>
      </c>
      <c r="K2516">
        <v>50659651</v>
      </c>
      <c r="L2516" t="s">
        <v>8881</v>
      </c>
      <c r="M2516" t="s">
        <v>8880</v>
      </c>
      <c r="N2516" t="s">
        <v>8882</v>
      </c>
      <c r="O2516" t="s">
        <v>8883</v>
      </c>
    </row>
    <row r="2517" spans="1:15" x14ac:dyDescent="0.25">
      <c r="A2517" t="s">
        <v>8884</v>
      </c>
      <c r="B2517" s="1" t="s">
        <v>10693</v>
      </c>
      <c r="C2517" s="1" t="s">
        <v>10698</v>
      </c>
      <c r="D2517" s="1" t="s">
        <v>10690</v>
      </c>
      <c r="E2517" s="1" t="s">
        <v>219</v>
      </c>
      <c r="F2517" s="1">
        <v>8</v>
      </c>
      <c r="G2517" t="s">
        <v>220</v>
      </c>
      <c r="I2517" t="s">
        <v>8885</v>
      </c>
      <c r="J2517">
        <v>258</v>
      </c>
    </row>
    <row r="2518" spans="1:15" x14ac:dyDescent="0.25">
      <c r="A2518" t="s">
        <v>8886</v>
      </c>
      <c r="B2518" s="1">
        <v>18</v>
      </c>
      <c r="C2518" s="1">
        <v>11</v>
      </c>
      <c r="D2518" s="1" t="s">
        <v>10699</v>
      </c>
      <c r="E2518" s="1">
        <v>2</v>
      </c>
      <c r="F2518" s="1">
        <v>0</v>
      </c>
      <c r="G2518" t="s">
        <v>16</v>
      </c>
      <c r="H2518" t="s">
        <v>17</v>
      </c>
      <c r="I2518">
        <v>1811092</v>
      </c>
      <c r="K2518">
        <v>548152</v>
      </c>
      <c r="L2518" t="s">
        <v>8887</v>
      </c>
      <c r="M2518" t="s">
        <v>8886</v>
      </c>
      <c r="N2518" t="s">
        <v>8888</v>
      </c>
      <c r="O2518" t="s">
        <v>8889</v>
      </c>
    </row>
    <row r="2519" spans="1:15" x14ac:dyDescent="0.25">
      <c r="A2519" t="s">
        <v>8890</v>
      </c>
      <c r="B2519" s="1">
        <v>10</v>
      </c>
      <c r="C2519" s="1" t="s">
        <v>10692</v>
      </c>
      <c r="D2519" s="1">
        <v>11</v>
      </c>
      <c r="E2519" s="1">
        <v>3</v>
      </c>
      <c r="F2519" s="1">
        <v>0</v>
      </c>
      <c r="G2519" t="s">
        <v>16</v>
      </c>
      <c r="H2519" t="s">
        <v>50</v>
      </c>
      <c r="I2519">
        <v>1006113</v>
      </c>
      <c r="K2519">
        <v>590648304</v>
      </c>
      <c r="L2519" t="s">
        <v>8891</v>
      </c>
      <c r="M2519" t="s">
        <v>8890</v>
      </c>
      <c r="N2519" t="s">
        <v>8892</v>
      </c>
      <c r="O2519" t="s">
        <v>8893</v>
      </c>
    </row>
    <row r="2520" spans="1:15" x14ac:dyDescent="0.25">
      <c r="A2520" t="s">
        <v>8894</v>
      </c>
      <c r="B2520" s="1" t="s">
        <v>10690</v>
      </c>
      <c r="C2520" s="1">
        <v>14</v>
      </c>
      <c r="D2520" s="1" t="s">
        <v>10693</v>
      </c>
      <c r="E2520" s="1">
        <v>3</v>
      </c>
      <c r="F2520" s="1">
        <v>0</v>
      </c>
      <c r="G2520" t="s">
        <v>16</v>
      </c>
      <c r="H2520" t="s">
        <v>50</v>
      </c>
      <c r="I2520">
        <v>214083</v>
      </c>
      <c r="K2520">
        <v>931934822</v>
      </c>
      <c r="L2520" t="s">
        <v>8895</v>
      </c>
      <c r="M2520" t="s">
        <v>8894</v>
      </c>
      <c r="N2520" t="s">
        <v>8896</v>
      </c>
      <c r="O2520" t="s">
        <v>8897</v>
      </c>
    </row>
    <row r="2521" spans="1:15" x14ac:dyDescent="0.25">
      <c r="A2521" t="s">
        <v>8898</v>
      </c>
      <c r="B2521" s="1">
        <v>24</v>
      </c>
      <c r="C2521" s="1">
        <v>13</v>
      </c>
      <c r="D2521" s="1" t="s">
        <v>10693</v>
      </c>
      <c r="E2521" s="1">
        <v>2</v>
      </c>
      <c r="F2521" s="1">
        <v>0</v>
      </c>
      <c r="G2521" t="s">
        <v>16</v>
      </c>
      <c r="H2521" t="s">
        <v>17</v>
      </c>
      <c r="I2521">
        <v>2413082</v>
      </c>
      <c r="K2521">
        <v>276258374</v>
      </c>
      <c r="L2521" t="s">
        <v>8899</v>
      </c>
      <c r="M2521" t="s">
        <v>8898</v>
      </c>
      <c r="N2521" t="s">
        <v>8900</v>
      </c>
      <c r="O2521" t="s">
        <v>8901</v>
      </c>
    </row>
    <row r="2522" spans="1:15" x14ac:dyDescent="0.25">
      <c r="A2522" t="s">
        <v>8902</v>
      </c>
      <c r="B2522" s="1">
        <v>32</v>
      </c>
      <c r="C2522" s="1" t="s">
        <v>10695</v>
      </c>
      <c r="D2522" s="1" t="s">
        <v>10691</v>
      </c>
      <c r="E2522" s="1">
        <v>3</v>
      </c>
      <c r="F2522" s="1">
        <v>0</v>
      </c>
      <c r="G2522" t="s">
        <v>16</v>
      </c>
      <c r="H2522" t="s">
        <v>50</v>
      </c>
      <c r="I2522">
        <v>3201043</v>
      </c>
      <c r="K2522">
        <v>330920506</v>
      </c>
      <c r="M2522" t="s">
        <v>8902</v>
      </c>
      <c r="N2522" t="s">
        <v>8903</v>
      </c>
      <c r="O2522" t="s">
        <v>8904</v>
      </c>
    </row>
    <row r="2523" spans="1:15" x14ac:dyDescent="0.25">
      <c r="A2523" t="s">
        <v>8905</v>
      </c>
      <c r="B2523" s="1">
        <v>24</v>
      </c>
      <c r="C2523" s="1">
        <v>77</v>
      </c>
      <c r="D2523" s="1" t="s">
        <v>10694</v>
      </c>
      <c r="E2523" s="1">
        <v>0</v>
      </c>
      <c r="F2523" s="1">
        <v>2</v>
      </c>
      <c r="G2523" t="s">
        <v>264</v>
      </c>
      <c r="I2523">
        <v>2477000</v>
      </c>
      <c r="K2523">
        <v>276255507</v>
      </c>
      <c r="L2523" t="s">
        <v>8906</v>
      </c>
      <c r="M2523" t="s">
        <v>8907</v>
      </c>
      <c r="N2523" t="s">
        <v>8908</v>
      </c>
      <c r="O2523" t="s">
        <v>8909</v>
      </c>
    </row>
    <row r="2524" spans="1:15" x14ac:dyDescent="0.25">
      <c r="A2524" t="s">
        <v>8910</v>
      </c>
      <c r="B2524" s="1">
        <v>18</v>
      </c>
      <c r="C2524" s="1">
        <v>16</v>
      </c>
      <c r="D2524" s="1">
        <v>14</v>
      </c>
      <c r="E2524" s="1">
        <v>3</v>
      </c>
      <c r="F2524" s="1">
        <v>0</v>
      </c>
      <c r="G2524" t="s">
        <v>16</v>
      </c>
      <c r="H2524" t="s">
        <v>50</v>
      </c>
      <c r="I2524">
        <v>1816143</v>
      </c>
      <c r="K2524">
        <v>690582163</v>
      </c>
      <c r="L2524" t="s">
        <v>8911</v>
      </c>
      <c r="M2524" t="s">
        <v>8910</v>
      </c>
      <c r="N2524" t="s">
        <v>8912</v>
      </c>
      <c r="O2524" t="s">
        <v>2685</v>
      </c>
    </row>
    <row r="2525" spans="1:15" x14ac:dyDescent="0.25">
      <c r="A2525" t="s">
        <v>8913</v>
      </c>
      <c r="B2525" s="1">
        <v>20</v>
      </c>
      <c r="C2525" s="1" t="s">
        <v>10690</v>
      </c>
      <c r="D2525" s="1">
        <v>12</v>
      </c>
      <c r="E2525" s="1">
        <v>3</v>
      </c>
      <c r="F2525" s="1">
        <v>0</v>
      </c>
      <c r="G2525" t="s">
        <v>16</v>
      </c>
      <c r="H2525" t="s">
        <v>50</v>
      </c>
      <c r="I2525">
        <v>2002123</v>
      </c>
      <c r="K2525">
        <v>50659177</v>
      </c>
      <c r="L2525" t="s">
        <v>8914</v>
      </c>
      <c r="M2525" t="s">
        <v>8913</v>
      </c>
      <c r="N2525" t="s">
        <v>8915</v>
      </c>
      <c r="O2525" t="s">
        <v>8916</v>
      </c>
    </row>
    <row r="2526" spans="1:15" x14ac:dyDescent="0.25">
      <c r="A2526" t="s">
        <v>8917</v>
      </c>
      <c r="B2526" s="1">
        <v>12</v>
      </c>
      <c r="C2526" s="1" t="s">
        <v>10698</v>
      </c>
      <c r="D2526" s="1">
        <v>12</v>
      </c>
      <c r="E2526" s="1">
        <v>2</v>
      </c>
      <c r="F2526" s="1">
        <v>0</v>
      </c>
      <c r="G2526" t="s">
        <v>16</v>
      </c>
      <c r="H2526" t="s">
        <v>17</v>
      </c>
      <c r="I2526">
        <v>1207122</v>
      </c>
      <c r="K2526">
        <v>491892742</v>
      </c>
      <c r="L2526" t="s">
        <v>8918</v>
      </c>
      <c r="M2526" t="s">
        <v>8917</v>
      </c>
      <c r="N2526" t="s">
        <v>8919</v>
      </c>
      <c r="O2526" t="s">
        <v>8920</v>
      </c>
    </row>
    <row r="2527" spans="1:15" x14ac:dyDescent="0.25">
      <c r="A2527" t="s">
        <v>8921</v>
      </c>
      <c r="B2527" s="1">
        <v>18</v>
      </c>
      <c r="C2527" s="1">
        <v>17</v>
      </c>
      <c r="D2527" s="1" t="s">
        <v>10692</v>
      </c>
      <c r="E2527" s="1">
        <v>2</v>
      </c>
      <c r="F2527" s="1">
        <v>0</v>
      </c>
      <c r="G2527" t="s">
        <v>16</v>
      </c>
      <c r="H2527" t="s">
        <v>17</v>
      </c>
      <c r="I2527">
        <v>1817062</v>
      </c>
      <c r="K2527">
        <v>370440761</v>
      </c>
      <c r="L2527" t="s">
        <v>8922</v>
      </c>
      <c r="M2527" t="s">
        <v>8921</v>
      </c>
      <c r="N2527" t="s">
        <v>8923</v>
      </c>
      <c r="O2527" t="s">
        <v>8924</v>
      </c>
    </row>
    <row r="2528" spans="1:15" x14ac:dyDescent="0.25">
      <c r="A2528" t="s">
        <v>8925</v>
      </c>
      <c r="B2528" s="1" t="s">
        <v>10692</v>
      </c>
      <c r="C2528" s="1">
        <v>18</v>
      </c>
      <c r="D2528" s="1">
        <v>12</v>
      </c>
      <c r="E2528" s="1">
        <v>3</v>
      </c>
      <c r="F2528" s="1">
        <v>0</v>
      </c>
      <c r="G2528" t="s">
        <v>16</v>
      </c>
      <c r="H2528" t="s">
        <v>50</v>
      </c>
      <c r="I2528">
        <v>618123</v>
      </c>
      <c r="K2528">
        <v>950369050</v>
      </c>
      <c r="L2528" t="s">
        <v>8926</v>
      </c>
      <c r="M2528" t="s">
        <v>8925</v>
      </c>
      <c r="N2528" t="s">
        <v>8927</v>
      </c>
      <c r="O2528" t="s">
        <v>8928</v>
      </c>
    </row>
    <row r="2529" spans="1:15" x14ac:dyDescent="0.25">
      <c r="A2529" t="s">
        <v>8929</v>
      </c>
      <c r="B2529" s="1" t="s">
        <v>10692</v>
      </c>
      <c r="C2529" s="1" t="s">
        <v>10691</v>
      </c>
      <c r="D2529" s="1" t="s">
        <v>10698</v>
      </c>
      <c r="E2529" s="1">
        <v>2</v>
      </c>
      <c r="F2529" s="1">
        <v>0</v>
      </c>
      <c r="G2529" t="s">
        <v>16</v>
      </c>
      <c r="H2529" t="s">
        <v>17</v>
      </c>
      <c r="I2529">
        <v>604072</v>
      </c>
      <c r="K2529">
        <v>950368842</v>
      </c>
      <c r="L2529" t="s">
        <v>8930</v>
      </c>
      <c r="M2529" t="s">
        <v>8929</v>
      </c>
      <c r="N2529" t="s">
        <v>8931</v>
      </c>
      <c r="O2529" t="s">
        <v>835</v>
      </c>
    </row>
    <row r="2530" spans="1:15" x14ac:dyDescent="0.25">
      <c r="A2530" t="s">
        <v>8932</v>
      </c>
      <c r="B2530" s="1" t="s">
        <v>10690</v>
      </c>
      <c r="C2530" s="1">
        <v>18</v>
      </c>
      <c r="D2530" s="1" t="s">
        <v>10697</v>
      </c>
      <c r="E2530" s="1">
        <v>2</v>
      </c>
      <c r="F2530" s="1">
        <v>0</v>
      </c>
      <c r="G2530" t="s">
        <v>16</v>
      </c>
      <c r="H2530" t="s">
        <v>17</v>
      </c>
      <c r="I2530">
        <v>218052</v>
      </c>
      <c r="K2530">
        <v>390648109</v>
      </c>
      <c r="L2530" t="s">
        <v>8933</v>
      </c>
      <c r="M2530" t="s">
        <v>8932</v>
      </c>
      <c r="N2530" t="s">
        <v>8934</v>
      </c>
      <c r="O2530" t="s">
        <v>8935</v>
      </c>
    </row>
    <row r="2531" spans="1:15" x14ac:dyDescent="0.25">
      <c r="A2531" t="s">
        <v>8936</v>
      </c>
      <c r="B2531" s="1">
        <v>16</v>
      </c>
      <c r="C2531" s="1">
        <v>11</v>
      </c>
      <c r="D2531" s="1" t="s">
        <v>10692</v>
      </c>
      <c r="E2531" s="1">
        <v>3</v>
      </c>
      <c r="F2531" s="1">
        <v>0</v>
      </c>
      <c r="G2531" t="s">
        <v>16</v>
      </c>
      <c r="H2531" t="s">
        <v>50</v>
      </c>
      <c r="I2531">
        <v>1611063</v>
      </c>
      <c r="K2531">
        <v>531413290</v>
      </c>
      <c r="L2531" t="s">
        <v>8937</v>
      </c>
      <c r="M2531" t="s">
        <v>8936</v>
      </c>
      <c r="N2531" t="s">
        <v>8938</v>
      </c>
      <c r="O2531" t="s">
        <v>8939</v>
      </c>
    </row>
    <row r="2532" spans="1:15" x14ac:dyDescent="0.25">
      <c r="A2532" t="s">
        <v>8936</v>
      </c>
      <c r="B2532" s="1">
        <v>10</v>
      </c>
      <c r="C2532" s="1">
        <v>16</v>
      </c>
      <c r="D2532" s="1">
        <v>10</v>
      </c>
      <c r="E2532" s="1">
        <v>2</v>
      </c>
      <c r="F2532" s="1">
        <v>0</v>
      </c>
      <c r="G2532" t="s">
        <v>16</v>
      </c>
      <c r="H2532" t="s">
        <v>17</v>
      </c>
      <c r="I2532">
        <v>1016102</v>
      </c>
      <c r="K2532">
        <v>590648014</v>
      </c>
      <c r="M2532" t="s">
        <v>8940</v>
      </c>
      <c r="N2532" t="s">
        <v>8941</v>
      </c>
      <c r="O2532" t="s">
        <v>8942</v>
      </c>
    </row>
    <row r="2533" spans="1:15" x14ac:dyDescent="0.25">
      <c r="A2533" t="s">
        <v>8943</v>
      </c>
      <c r="B2533" s="1">
        <v>24</v>
      </c>
      <c r="C2533" s="1">
        <v>17</v>
      </c>
      <c r="D2533" s="1">
        <v>14</v>
      </c>
      <c r="E2533" s="1">
        <v>2</v>
      </c>
      <c r="F2533" s="1">
        <v>0</v>
      </c>
      <c r="G2533" t="s">
        <v>16</v>
      </c>
      <c r="H2533" t="s">
        <v>17</v>
      </c>
      <c r="I2533">
        <v>2417142</v>
      </c>
      <c r="K2533">
        <v>72182730</v>
      </c>
      <c r="L2533" t="s">
        <v>8944</v>
      </c>
      <c r="M2533" t="s">
        <v>8943</v>
      </c>
      <c r="N2533" t="s">
        <v>8945</v>
      </c>
      <c r="O2533" t="s">
        <v>8946</v>
      </c>
    </row>
    <row r="2534" spans="1:15" x14ac:dyDescent="0.25">
      <c r="A2534" t="s">
        <v>8947</v>
      </c>
      <c r="B2534" s="1">
        <v>30</v>
      </c>
      <c r="C2534" s="1">
        <v>19</v>
      </c>
      <c r="D2534" s="1" t="s">
        <v>10698</v>
      </c>
      <c r="E2534" s="1">
        <v>3</v>
      </c>
      <c r="F2534" s="1">
        <v>0</v>
      </c>
      <c r="G2534" t="s">
        <v>16</v>
      </c>
      <c r="H2534" t="s">
        <v>50</v>
      </c>
      <c r="I2534">
        <v>3019073</v>
      </c>
      <c r="K2534">
        <v>570791253</v>
      </c>
      <c r="L2534" t="s">
        <v>8948</v>
      </c>
      <c r="M2534" t="s">
        <v>8947</v>
      </c>
      <c r="N2534" t="s">
        <v>8949</v>
      </c>
      <c r="O2534" t="s">
        <v>8950</v>
      </c>
    </row>
    <row r="2535" spans="1:15" x14ac:dyDescent="0.25">
      <c r="A2535" t="s">
        <v>8951</v>
      </c>
      <c r="B2535" s="1" t="s">
        <v>10692</v>
      </c>
      <c r="C2535" s="1">
        <v>15</v>
      </c>
      <c r="D2535" s="1" t="s">
        <v>10698</v>
      </c>
      <c r="E2535" s="1">
        <v>2</v>
      </c>
      <c r="F2535" s="1">
        <v>0</v>
      </c>
      <c r="G2535" t="s">
        <v>16</v>
      </c>
      <c r="H2535" t="s">
        <v>17</v>
      </c>
      <c r="I2535">
        <v>615072</v>
      </c>
      <c r="K2535">
        <v>30237747</v>
      </c>
      <c r="M2535" t="s">
        <v>8951</v>
      </c>
      <c r="N2535" t="s">
        <v>8952</v>
      </c>
      <c r="O2535" t="s">
        <v>8953</v>
      </c>
    </row>
    <row r="2536" spans="1:15" x14ac:dyDescent="0.25">
      <c r="A2536" t="s">
        <v>8954</v>
      </c>
      <c r="B2536" s="1">
        <v>18</v>
      </c>
      <c r="C2536" s="1">
        <v>12</v>
      </c>
      <c r="D2536" s="1" t="s">
        <v>10698</v>
      </c>
      <c r="E2536" s="1">
        <v>3</v>
      </c>
      <c r="F2536" s="1">
        <v>0</v>
      </c>
      <c r="G2536" t="s">
        <v>16</v>
      </c>
      <c r="H2536" t="s">
        <v>50</v>
      </c>
      <c r="I2536">
        <v>1812073</v>
      </c>
      <c r="K2536">
        <v>530494</v>
      </c>
      <c r="L2536" t="s">
        <v>8955</v>
      </c>
      <c r="M2536" t="s">
        <v>8954</v>
      </c>
      <c r="N2536" t="s">
        <v>8956</v>
      </c>
      <c r="O2536" t="s">
        <v>8957</v>
      </c>
    </row>
    <row r="2537" spans="1:15" x14ac:dyDescent="0.25">
      <c r="A2537" t="s">
        <v>8958</v>
      </c>
      <c r="B2537" s="1" t="s">
        <v>10692</v>
      </c>
      <c r="C2537" s="1">
        <v>18</v>
      </c>
      <c r="D2537" s="1">
        <v>13</v>
      </c>
      <c r="E2537" s="1">
        <v>2</v>
      </c>
      <c r="F2537" s="1">
        <v>0</v>
      </c>
      <c r="G2537" t="s">
        <v>16</v>
      </c>
      <c r="H2537" t="s">
        <v>17</v>
      </c>
      <c r="I2537">
        <v>618132</v>
      </c>
      <c r="K2537">
        <v>950369072</v>
      </c>
      <c r="L2537" t="s">
        <v>8959</v>
      </c>
      <c r="M2537" t="s">
        <v>8958</v>
      </c>
      <c r="N2537" t="s">
        <v>8960</v>
      </c>
      <c r="O2537" t="s">
        <v>8961</v>
      </c>
    </row>
    <row r="2538" spans="1:15" x14ac:dyDescent="0.25">
      <c r="A2538" t="s">
        <v>8962</v>
      </c>
      <c r="B2538" s="1" t="s">
        <v>10692</v>
      </c>
      <c r="C2538" s="1">
        <v>16</v>
      </c>
      <c r="D2538" s="1" t="s">
        <v>10692</v>
      </c>
      <c r="E2538" s="1">
        <v>2</v>
      </c>
      <c r="F2538" s="1">
        <v>0</v>
      </c>
      <c r="G2538" t="s">
        <v>16</v>
      </c>
      <c r="H2538" t="s">
        <v>17</v>
      </c>
      <c r="I2538">
        <v>616062</v>
      </c>
      <c r="K2538">
        <v>431019827</v>
      </c>
      <c r="L2538" t="s">
        <v>8963</v>
      </c>
      <c r="M2538" t="s">
        <v>8962</v>
      </c>
      <c r="N2538" t="str">
        <f>"08-504"</f>
        <v>08-504</v>
      </c>
      <c r="O2538" t="s">
        <v>8964</v>
      </c>
    </row>
    <row r="2539" spans="1:15" x14ac:dyDescent="0.25">
      <c r="A2539" t="s">
        <v>8965</v>
      </c>
      <c r="B2539" s="1">
        <v>16</v>
      </c>
      <c r="C2539" s="1" t="s">
        <v>10698</v>
      </c>
      <c r="D2539" s="1" t="s">
        <v>10692</v>
      </c>
      <c r="E2539" s="1" t="s">
        <v>219</v>
      </c>
      <c r="F2539" s="1">
        <v>8</v>
      </c>
      <c r="G2539" t="s">
        <v>220</v>
      </c>
      <c r="I2539" t="s">
        <v>8966</v>
      </c>
      <c r="J2539">
        <v>184</v>
      </c>
    </row>
    <row r="2540" spans="1:15" x14ac:dyDescent="0.25">
      <c r="A2540" t="s">
        <v>8967</v>
      </c>
      <c r="B2540" s="1">
        <v>16</v>
      </c>
      <c r="C2540" s="1" t="s">
        <v>10698</v>
      </c>
      <c r="D2540" s="1" t="s">
        <v>10697</v>
      </c>
      <c r="E2540" s="1" t="s">
        <v>219</v>
      </c>
      <c r="F2540" s="1">
        <v>8</v>
      </c>
      <c r="G2540" t="s">
        <v>220</v>
      </c>
      <c r="I2540" t="s">
        <v>8968</v>
      </c>
      <c r="J2540">
        <v>158</v>
      </c>
      <c r="K2540">
        <v>531255163</v>
      </c>
    </row>
    <row r="2541" spans="1:15" x14ac:dyDescent="0.25">
      <c r="A2541" t="s">
        <v>8969</v>
      </c>
      <c r="B2541" s="1">
        <v>32</v>
      </c>
      <c r="C2541" s="1" t="s">
        <v>10697</v>
      </c>
      <c r="D2541" s="1" t="s">
        <v>10690</v>
      </c>
      <c r="E2541" s="1" t="s">
        <v>219</v>
      </c>
      <c r="F2541" s="1">
        <v>8</v>
      </c>
      <c r="G2541" t="s">
        <v>220</v>
      </c>
      <c r="I2541" t="s">
        <v>8970</v>
      </c>
      <c r="J2541">
        <v>35</v>
      </c>
      <c r="K2541">
        <v>810188927</v>
      </c>
    </row>
    <row r="2542" spans="1:15" x14ac:dyDescent="0.25">
      <c r="A2542" t="s">
        <v>8971</v>
      </c>
      <c r="B2542" s="1">
        <v>10</v>
      </c>
      <c r="C2542" s="1">
        <v>11</v>
      </c>
      <c r="D2542" s="1" t="s">
        <v>10691</v>
      </c>
      <c r="E2542" s="1">
        <v>3</v>
      </c>
      <c r="F2542" s="1">
        <v>0</v>
      </c>
      <c r="G2542" t="s">
        <v>16</v>
      </c>
      <c r="H2542" t="s">
        <v>50</v>
      </c>
      <c r="I2542">
        <v>1011043</v>
      </c>
      <c r="K2542">
        <v>311019579</v>
      </c>
      <c r="L2542" t="s">
        <v>8972</v>
      </c>
      <c r="M2542" t="s">
        <v>8971</v>
      </c>
      <c r="N2542" t="s">
        <v>8973</v>
      </c>
      <c r="O2542" t="s">
        <v>8974</v>
      </c>
    </row>
    <row r="2543" spans="1:15" x14ac:dyDescent="0.25">
      <c r="A2543" t="s">
        <v>8975</v>
      </c>
      <c r="B2543" s="1" t="s">
        <v>10691</v>
      </c>
      <c r="C2543" s="1" t="s">
        <v>10691</v>
      </c>
      <c r="D2543" s="1" t="s">
        <v>10698</v>
      </c>
      <c r="E2543" s="1">
        <v>2</v>
      </c>
      <c r="F2543" s="1">
        <v>0</v>
      </c>
      <c r="G2543" t="s">
        <v>16</v>
      </c>
      <c r="H2543" t="s">
        <v>17</v>
      </c>
      <c r="I2543">
        <v>404072</v>
      </c>
      <c r="K2543">
        <v>871118543</v>
      </c>
      <c r="L2543" t="s">
        <v>8976</v>
      </c>
      <c r="M2543" t="s">
        <v>8975</v>
      </c>
      <c r="N2543" t="s">
        <v>8977</v>
      </c>
      <c r="O2543" t="s">
        <v>8978</v>
      </c>
    </row>
    <row r="2544" spans="1:15" x14ac:dyDescent="0.25">
      <c r="A2544" t="s">
        <v>8979</v>
      </c>
      <c r="B2544" s="1" t="s">
        <v>10692</v>
      </c>
      <c r="C2544" s="1">
        <v>19</v>
      </c>
      <c r="D2544" s="1" t="s">
        <v>10697</v>
      </c>
      <c r="E2544" s="1">
        <v>2</v>
      </c>
      <c r="F2544" s="1">
        <v>0</v>
      </c>
      <c r="G2544" t="s">
        <v>16</v>
      </c>
      <c r="H2544" t="s">
        <v>17</v>
      </c>
      <c r="I2544">
        <v>619052</v>
      </c>
      <c r="K2544">
        <v>110197871</v>
      </c>
      <c r="L2544" t="s">
        <v>8980</v>
      </c>
      <c r="M2544" t="s">
        <v>8979</v>
      </c>
      <c r="N2544" t="s">
        <v>8981</v>
      </c>
      <c r="O2544" t="s">
        <v>8982</v>
      </c>
    </row>
    <row r="2545" spans="1:15" x14ac:dyDescent="0.25">
      <c r="A2545" t="s">
        <v>8983</v>
      </c>
      <c r="B2545" s="1" t="s">
        <v>10692</v>
      </c>
      <c r="C2545" s="1" t="s">
        <v>10698</v>
      </c>
      <c r="D2545" s="1" t="s">
        <v>10693</v>
      </c>
      <c r="E2545" s="1">
        <v>3</v>
      </c>
      <c r="F2545" s="1">
        <v>0</v>
      </c>
      <c r="G2545" t="s">
        <v>16</v>
      </c>
      <c r="H2545" t="s">
        <v>50</v>
      </c>
      <c r="I2545">
        <v>607083</v>
      </c>
      <c r="K2545">
        <v>431020049</v>
      </c>
      <c r="L2545" t="s">
        <v>8984</v>
      </c>
      <c r="M2545" t="s">
        <v>8983</v>
      </c>
      <c r="N2545" t="s">
        <v>8985</v>
      </c>
      <c r="O2545" t="s">
        <v>1503</v>
      </c>
    </row>
    <row r="2546" spans="1:15" x14ac:dyDescent="0.25">
      <c r="A2546" t="s">
        <v>8986</v>
      </c>
      <c r="B2546" s="1">
        <v>22</v>
      </c>
      <c r="C2546" s="1">
        <v>12</v>
      </c>
      <c r="D2546" s="1" t="s">
        <v>10695</v>
      </c>
      <c r="E2546" s="1">
        <v>1</v>
      </c>
      <c r="F2546" s="1">
        <v>0</v>
      </c>
      <c r="G2546" t="s">
        <v>16</v>
      </c>
      <c r="H2546" t="s">
        <v>46</v>
      </c>
      <c r="I2546">
        <v>2212011</v>
      </c>
      <c r="K2546">
        <v>770979789</v>
      </c>
      <c r="L2546" t="s">
        <v>8987</v>
      </c>
      <c r="M2546" t="s">
        <v>8986</v>
      </c>
      <c r="N2546" t="s">
        <v>8988</v>
      </c>
      <c r="O2546" t="s">
        <v>8989</v>
      </c>
    </row>
    <row r="2547" spans="1:15" x14ac:dyDescent="0.25">
      <c r="A2547" t="s">
        <v>8986</v>
      </c>
      <c r="B2547" s="1">
        <v>22</v>
      </c>
      <c r="C2547" s="1">
        <v>12</v>
      </c>
      <c r="D2547" s="1">
        <v>10</v>
      </c>
      <c r="E2547" s="1">
        <v>2</v>
      </c>
      <c r="F2547" s="1">
        <v>0</v>
      </c>
      <c r="G2547" t="s">
        <v>16</v>
      </c>
      <c r="H2547" t="s">
        <v>17</v>
      </c>
      <c r="I2547">
        <v>2212102</v>
      </c>
      <c r="K2547">
        <v>770979878</v>
      </c>
      <c r="L2547" t="s">
        <v>8990</v>
      </c>
      <c r="M2547" t="s">
        <v>8986</v>
      </c>
      <c r="N2547" t="s">
        <v>8988</v>
      </c>
      <c r="O2547" t="s">
        <v>8991</v>
      </c>
    </row>
    <row r="2548" spans="1:15" x14ac:dyDescent="0.25">
      <c r="A2548" t="s">
        <v>8992</v>
      </c>
      <c r="B2548" s="1">
        <v>32</v>
      </c>
      <c r="C2548" s="1" t="s">
        <v>10693</v>
      </c>
      <c r="D2548" s="1" t="s">
        <v>10698</v>
      </c>
      <c r="E2548" s="1">
        <v>2</v>
      </c>
      <c r="F2548" s="1">
        <v>0</v>
      </c>
      <c r="G2548" t="s">
        <v>16</v>
      </c>
      <c r="H2548" t="s">
        <v>17</v>
      </c>
      <c r="I2548">
        <v>3208072</v>
      </c>
      <c r="K2548">
        <v>330920512</v>
      </c>
      <c r="L2548" t="s">
        <v>8993</v>
      </c>
      <c r="M2548" t="s">
        <v>8992</v>
      </c>
      <c r="N2548" t="s">
        <v>8994</v>
      </c>
      <c r="O2548" t="s">
        <v>8995</v>
      </c>
    </row>
    <row r="2549" spans="1:15" x14ac:dyDescent="0.25">
      <c r="A2549" t="s">
        <v>8996</v>
      </c>
      <c r="B2549" s="1">
        <v>24</v>
      </c>
      <c r="C2549" s="1" t="s">
        <v>10696</v>
      </c>
      <c r="D2549" s="1" t="s">
        <v>10690</v>
      </c>
      <c r="E2549" s="1">
        <v>1</v>
      </c>
      <c r="F2549" s="1">
        <v>0</v>
      </c>
      <c r="G2549" t="s">
        <v>16</v>
      </c>
      <c r="H2549" t="s">
        <v>46</v>
      </c>
      <c r="I2549">
        <v>2403021</v>
      </c>
      <c r="K2549">
        <v>72182344</v>
      </c>
      <c r="L2549" t="s">
        <v>8997</v>
      </c>
      <c r="M2549" t="s">
        <v>8996</v>
      </c>
      <c r="N2549" t="s">
        <v>8998</v>
      </c>
      <c r="O2549" t="s">
        <v>70</v>
      </c>
    </row>
    <row r="2550" spans="1:15" x14ac:dyDescent="0.25">
      <c r="A2550" t="s">
        <v>8999</v>
      </c>
      <c r="B2550" s="1">
        <v>18</v>
      </c>
      <c r="C2550" s="1" t="s">
        <v>10695</v>
      </c>
      <c r="D2550" s="1" t="s">
        <v>10693</v>
      </c>
      <c r="E2550" s="1">
        <v>3</v>
      </c>
      <c r="F2550" s="1">
        <v>0</v>
      </c>
      <c r="G2550" t="s">
        <v>16</v>
      </c>
      <c r="H2550" t="s">
        <v>50</v>
      </c>
      <c r="I2550">
        <v>1801083</v>
      </c>
      <c r="K2550">
        <v>525843</v>
      </c>
      <c r="M2550" t="s">
        <v>8999</v>
      </c>
      <c r="N2550" t="s">
        <v>396</v>
      </c>
      <c r="O2550" t="s">
        <v>5464</v>
      </c>
    </row>
    <row r="2551" spans="1:15" x14ac:dyDescent="0.25">
      <c r="A2551" t="s">
        <v>9000</v>
      </c>
      <c r="B2551" s="1">
        <v>12</v>
      </c>
      <c r="C2551" s="1" t="s">
        <v>10697</v>
      </c>
      <c r="D2551" s="1">
        <v>10</v>
      </c>
      <c r="E2551" s="1">
        <v>2</v>
      </c>
      <c r="F2551" s="1">
        <v>0</v>
      </c>
      <c r="G2551" t="s">
        <v>16</v>
      </c>
      <c r="H2551" t="s">
        <v>17</v>
      </c>
      <c r="I2551">
        <v>1205102</v>
      </c>
      <c r="K2551">
        <v>491892759</v>
      </c>
      <c r="L2551" t="s">
        <v>9001</v>
      </c>
      <c r="M2551" t="s">
        <v>9000</v>
      </c>
      <c r="N2551" t="s">
        <v>9002</v>
      </c>
      <c r="O2551" t="s">
        <v>9003</v>
      </c>
    </row>
    <row r="2552" spans="1:15" x14ac:dyDescent="0.25">
      <c r="A2552" t="s">
        <v>9004</v>
      </c>
      <c r="B2552" s="1" t="s">
        <v>10692</v>
      </c>
      <c r="C2552" s="1" t="s">
        <v>10693</v>
      </c>
      <c r="D2552" s="1">
        <v>13</v>
      </c>
      <c r="E2552" s="1">
        <v>2</v>
      </c>
      <c r="F2552" s="1">
        <v>0</v>
      </c>
      <c r="G2552" t="s">
        <v>16</v>
      </c>
      <c r="H2552" t="s">
        <v>17</v>
      </c>
      <c r="I2552">
        <v>608132</v>
      </c>
      <c r="K2552">
        <v>431019804</v>
      </c>
      <c r="L2552" t="s">
        <v>9005</v>
      </c>
      <c r="M2552" t="s">
        <v>9006</v>
      </c>
      <c r="N2552" t="s">
        <v>9007</v>
      </c>
      <c r="O2552" t="s">
        <v>9008</v>
      </c>
    </row>
    <row r="2553" spans="1:15" x14ac:dyDescent="0.25">
      <c r="A2553" t="s">
        <v>9009</v>
      </c>
      <c r="B2553" s="1">
        <v>12</v>
      </c>
      <c r="C2553" s="1">
        <v>18</v>
      </c>
      <c r="D2553" s="1" t="s">
        <v>10699</v>
      </c>
      <c r="E2553" s="1">
        <v>3</v>
      </c>
      <c r="F2553" s="1">
        <v>0</v>
      </c>
      <c r="G2553" t="s">
        <v>16</v>
      </c>
      <c r="H2553" t="s">
        <v>50</v>
      </c>
      <c r="I2553">
        <v>1218093</v>
      </c>
      <c r="K2553">
        <v>72182137</v>
      </c>
      <c r="L2553" t="s">
        <v>9010</v>
      </c>
      <c r="M2553" t="s">
        <v>9009</v>
      </c>
      <c r="N2553" t="s">
        <v>8718</v>
      </c>
      <c r="O2553" t="s">
        <v>9011</v>
      </c>
    </row>
    <row r="2554" spans="1:15" x14ac:dyDescent="0.25">
      <c r="A2554" t="s">
        <v>9012</v>
      </c>
      <c r="B2554" s="1">
        <v>18</v>
      </c>
      <c r="C2554" s="1">
        <v>11</v>
      </c>
      <c r="D2554" s="1">
        <v>10</v>
      </c>
      <c r="E2554" s="1">
        <v>2</v>
      </c>
      <c r="F2554" s="1">
        <v>0</v>
      </c>
      <c r="G2554" t="s">
        <v>16</v>
      </c>
      <c r="H2554" t="s">
        <v>17</v>
      </c>
      <c r="I2554">
        <v>1811102</v>
      </c>
      <c r="K2554">
        <v>549424</v>
      </c>
      <c r="L2554" t="s">
        <v>9013</v>
      </c>
      <c r="M2554" t="s">
        <v>5021</v>
      </c>
      <c r="N2554" t="s">
        <v>5022</v>
      </c>
      <c r="O2554" t="s">
        <v>9014</v>
      </c>
    </row>
    <row r="2555" spans="1:15" x14ac:dyDescent="0.25">
      <c r="A2555" t="s">
        <v>9015</v>
      </c>
      <c r="B2555" s="1">
        <v>12</v>
      </c>
      <c r="C2555" s="1">
        <v>18</v>
      </c>
      <c r="D2555" s="1" t="s">
        <v>10694</v>
      </c>
      <c r="E2555" s="1">
        <v>0</v>
      </c>
      <c r="F2555" s="1">
        <v>1</v>
      </c>
      <c r="G2555" t="s">
        <v>32</v>
      </c>
      <c r="I2555">
        <v>1218000</v>
      </c>
      <c r="K2555">
        <v>72181681</v>
      </c>
      <c r="L2555" t="s">
        <v>9016</v>
      </c>
      <c r="M2555" t="s">
        <v>9009</v>
      </c>
      <c r="N2555" t="s">
        <v>8718</v>
      </c>
      <c r="O2555" t="s">
        <v>9017</v>
      </c>
    </row>
    <row r="2556" spans="1:15" x14ac:dyDescent="0.25">
      <c r="A2556" t="s">
        <v>9018</v>
      </c>
      <c r="B2556" s="1" t="s">
        <v>10691</v>
      </c>
      <c r="C2556" s="1" t="s">
        <v>10695</v>
      </c>
      <c r="D2556" s="1" t="s">
        <v>10693</v>
      </c>
      <c r="E2556" s="1">
        <v>2</v>
      </c>
      <c r="F2556" s="1">
        <v>0</v>
      </c>
      <c r="G2556" t="s">
        <v>16</v>
      </c>
      <c r="H2556" t="s">
        <v>17</v>
      </c>
      <c r="I2556">
        <v>401082</v>
      </c>
      <c r="K2556">
        <v>910866459</v>
      </c>
      <c r="L2556" t="s">
        <v>9019</v>
      </c>
      <c r="M2556" t="s">
        <v>9018</v>
      </c>
      <c r="N2556" t="s">
        <v>9020</v>
      </c>
      <c r="O2556" t="s">
        <v>9021</v>
      </c>
    </row>
    <row r="2557" spans="1:15" x14ac:dyDescent="0.25">
      <c r="A2557" t="s">
        <v>9022</v>
      </c>
      <c r="B2557" s="1">
        <v>16</v>
      </c>
      <c r="C2557" s="1" t="s">
        <v>10697</v>
      </c>
      <c r="D2557" s="1" t="s">
        <v>10691</v>
      </c>
      <c r="E2557" s="1">
        <v>2</v>
      </c>
      <c r="F2557" s="1">
        <v>0</v>
      </c>
      <c r="G2557" t="s">
        <v>16</v>
      </c>
      <c r="H2557" t="s">
        <v>17</v>
      </c>
      <c r="I2557">
        <v>1605042</v>
      </c>
      <c r="K2557">
        <v>531413113</v>
      </c>
      <c r="L2557" t="s">
        <v>9023</v>
      </c>
      <c r="M2557" t="s">
        <v>9024</v>
      </c>
      <c r="N2557" t="s">
        <v>9025</v>
      </c>
      <c r="O2557" t="s">
        <v>9026</v>
      </c>
    </row>
    <row r="2558" spans="1:15" x14ac:dyDescent="0.25">
      <c r="A2558" t="s">
        <v>9027</v>
      </c>
      <c r="B2558" s="1" t="s">
        <v>10690</v>
      </c>
      <c r="C2558" s="1">
        <v>21</v>
      </c>
      <c r="D2558" s="1" t="s">
        <v>10693</v>
      </c>
      <c r="E2558" s="1">
        <v>2</v>
      </c>
      <c r="F2558" s="1">
        <v>0</v>
      </c>
      <c r="G2558" t="s">
        <v>16</v>
      </c>
      <c r="H2558" t="s">
        <v>17</v>
      </c>
      <c r="I2558">
        <v>221082</v>
      </c>
      <c r="K2558">
        <v>541990</v>
      </c>
      <c r="L2558" t="s">
        <v>9028</v>
      </c>
      <c r="M2558" t="s">
        <v>9027</v>
      </c>
      <c r="N2558" t="s">
        <v>9029</v>
      </c>
      <c r="O2558" t="s">
        <v>9030</v>
      </c>
    </row>
    <row r="2559" spans="1:15" x14ac:dyDescent="0.25">
      <c r="A2559" t="s">
        <v>9031</v>
      </c>
      <c r="B2559" s="1" t="s">
        <v>10690</v>
      </c>
      <c r="C2559" s="1">
        <v>65</v>
      </c>
      <c r="D2559" s="1" t="s">
        <v>10694</v>
      </c>
      <c r="E2559" s="1">
        <v>0</v>
      </c>
      <c r="F2559" s="1">
        <v>2</v>
      </c>
      <c r="G2559" t="s">
        <v>264</v>
      </c>
      <c r="I2559">
        <v>265000</v>
      </c>
      <c r="K2559">
        <v>890718490</v>
      </c>
      <c r="M2559" t="s">
        <v>9032</v>
      </c>
      <c r="N2559" t="s">
        <v>9033</v>
      </c>
      <c r="O2559" t="s">
        <v>9034</v>
      </c>
    </row>
    <row r="2560" spans="1:15" x14ac:dyDescent="0.25">
      <c r="A2560" t="s">
        <v>9035</v>
      </c>
      <c r="B2560" s="1" t="s">
        <v>10690</v>
      </c>
      <c r="C2560" s="1">
        <v>21</v>
      </c>
      <c r="D2560" s="1" t="s">
        <v>10694</v>
      </c>
      <c r="E2560" s="1">
        <v>0</v>
      </c>
      <c r="F2560" s="1">
        <v>1</v>
      </c>
      <c r="G2560" t="s">
        <v>32</v>
      </c>
      <c r="I2560">
        <v>221000</v>
      </c>
      <c r="K2560">
        <v>890718018</v>
      </c>
      <c r="L2560" t="s">
        <v>9036</v>
      </c>
      <c r="M2560" t="s">
        <v>9032</v>
      </c>
      <c r="N2560" t="s">
        <v>9033</v>
      </c>
      <c r="O2560" t="s">
        <v>9037</v>
      </c>
    </row>
    <row r="2561" spans="1:15" x14ac:dyDescent="0.25">
      <c r="A2561" t="s">
        <v>9038</v>
      </c>
      <c r="B2561" s="1" t="s">
        <v>10690</v>
      </c>
      <c r="C2561" s="1">
        <v>63</v>
      </c>
      <c r="D2561" s="1" t="s">
        <v>10695</v>
      </c>
      <c r="E2561" s="1" t="s">
        <v>219</v>
      </c>
      <c r="F2561" s="1">
        <v>8</v>
      </c>
      <c r="G2561" t="s">
        <v>220</v>
      </c>
      <c r="I2561" t="s">
        <v>9039</v>
      </c>
      <c r="J2561">
        <v>15</v>
      </c>
      <c r="K2561">
        <v>890451905</v>
      </c>
      <c r="L2561" t="s">
        <v>9040</v>
      </c>
      <c r="M2561" t="s">
        <v>9031</v>
      </c>
      <c r="N2561" t="s">
        <v>9033</v>
      </c>
      <c r="O2561" t="s">
        <v>9041</v>
      </c>
    </row>
    <row r="2562" spans="1:15" x14ac:dyDescent="0.25">
      <c r="A2562" t="s">
        <v>9042</v>
      </c>
      <c r="B2562" s="1">
        <v>32</v>
      </c>
      <c r="C2562" s="1">
        <v>17</v>
      </c>
      <c r="D2562" s="1" t="s">
        <v>10695</v>
      </c>
      <c r="E2562" s="1">
        <v>1</v>
      </c>
      <c r="F2562" s="1">
        <v>0</v>
      </c>
      <c r="G2562" t="s">
        <v>16</v>
      </c>
      <c r="H2562" t="s">
        <v>46</v>
      </c>
      <c r="I2562">
        <v>3217011</v>
      </c>
      <c r="K2562">
        <v>570791483</v>
      </c>
      <c r="L2562" t="s">
        <v>9043</v>
      </c>
      <c r="M2562" t="s">
        <v>9042</v>
      </c>
      <c r="N2562" t="s">
        <v>9044</v>
      </c>
      <c r="O2562" t="s">
        <v>339</v>
      </c>
    </row>
    <row r="2563" spans="1:15" x14ac:dyDescent="0.25">
      <c r="A2563" t="s">
        <v>9042</v>
      </c>
      <c r="B2563" s="1">
        <v>32</v>
      </c>
      <c r="C2563" s="1">
        <v>17</v>
      </c>
      <c r="D2563" s="1" t="s">
        <v>10697</v>
      </c>
      <c r="E2563" s="1">
        <v>2</v>
      </c>
      <c r="F2563" s="1">
        <v>0</v>
      </c>
      <c r="G2563" t="s">
        <v>16</v>
      </c>
      <c r="H2563" t="s">
        <v>17</v>
      </c>
      <c r="I2563">
        <v>3217052</v>
      </c>
      <c r="K2563">
        <v>570791520</v>
      </c>
      <c r="L2563" t="s">
        <v>9045</v>
      </c>
      <c r="M2563" t="s">
        <v>9042</v>
      </c>
      <c r="N2563" t="s">
        <v>9044</v>
      </c>
      <c r="O2563" t="s">
        <v>9046</v>
      </c>
    </row>
    <row r="2564" spans="1:15" x14ac:dyDescent="0.25">
      <c r="A2564" t="s">
        <v>9047</v>
      </c>
      <c r="B2564" s="1">
        <v>32</v>
      </c>
      <c r="C2564" s="1">
        <v>17</v>
      </c>
      <c r="D2564" s="1" t="s">
        <v>10694</v>
      </c>
      <c r="E2564" s="1">
        <v>0</v>
      </c>
      <c r="F2564" s="1">
        <v>1</v>
      </c>
      <c r="G2564" t="s">
        <v>32</v>
      </c>
      <c r="I2564">
        <v>3217000</v>
      </c>
      <c r="K2564">
        <v>570799533</v>
      </c>
      <c r="L2564" t="s">
        <v>9048</v>
      </c>
      <c r="M2564" t="s">
        <v>9042</v>
      </c>
      <c r="N2564" t="s">
        <v>9044</v>
      </c>
      <c r="O2564" t="s">
        <v>9049</v>
      </c>
    </row>
    <row r="2565" spans="1:15" x14ac:dyDescent="0.25">
      <c r="A2565" t="s">
        <v>9050</v>
      </c>
      <c r="B2565" s="1">
        <v>30</v>
      </c>
      <c r="C2565" s="1">
        <v>28</v>
      </c>
      <c r="D2565" s="1" t="s">
        <v>10692</v>
      </c>
      <c r="E2565" s="1">
        <v>2</v>
      </c>
      <c r="F2565" s="1">
        <v>0</v>
      </c>
      <c r="G2565" t="s">
        <v>16</v>
      </c>
      <c r="H2565" t="s">
        <v>17</v>
      </c>
      <c r="I2565">
        <v>3028062</v>
      </c>
      <c r="K2565">
        <v>570791320</v>
      </c>
      <c r="M2565" t="s">
        <v>9050</v>
      </c>
      <c r="N2565" t="s">
        <v>9051</v>
      </c>
      <c r="O2565" t="s">
        <v>9052</v>
      </c>
    </row>
    <row r="2566" spans="1:15" x14ac:dyDescent="0.25">
      <c r="A2566" t="s">
        <v>9053</v>
      </c>
      <c r="B2566" s="1">
        <v>14</v>
      </c>
      <c r="C2566" s="1" t="s">
        <v>10692</v>
      </c>
      <c r="D2566" s="1">
        <v>11</v>
      </c>
      <c r="E2566" s="1">
        <v>3</v>
      </c>
      <c r="F2566" s="1">
        <v>0</v>
      </c>
      <c r="G2566" t="s">
        <v>16</v>
      </c>
      <c r="H2566" t="s">
        <v>50</v>
      </c>
      <c r="I2566">
        <v>1406113</v>
      </c>
      <c r="K2566">
        <v>670223400</v>
      </c>
      <c r="L2566" t="s">
        <v>9054</v>
      </c>
      <c r="M2566" t="s">
        <v>9053</v>
      </c>
      <c r="N2566" t="str">
        <f>"05-660"</f>
        <v>05-660</v>
      </c>
      <c r="O2566" t="s">
        <v>9055</v>
      </c>
    </row>
    <row r="2567" spans="1:15" x14ac:dyDescent="0.25">
      <c r="A2567" t="s">
        <v>9056</v>
      </c>
      <c r="B2567" s="1" t="s">
        <v>10691</v>
      </c>
      <c r="C2567" s="1">
        <v>14</v>
      </c>
      <c r="D2567" s="1">
        <v>11</v>
      </c>
      <c r="E2567" s="1">
        <v>2</v>
      </c>
      <c r="F2567" s="1">
        <v>0</v>
      </c>
      <c r="G2567" t="s">
        <v>16</v>
      </c>
      <c r="H2567" t="s">
        <v>17</v>
      </c>
      <c r="I2567">
        <v>414112</v>
      </c>
      <c r="K2567">
        <v>92351080</v>
      </c>
      <c r="L2567" t="s">
        <v>9057</v>
      </c>
      <c r="M2567" t="s">
        <v>9056</v>
      </c>
      <c r="N2567" t="s">
        <v>9058</v>
      </c>
      <c r="O2567" t="s">
        <v>6022</v>
      </c>
    </row>
    <row r="2568" spans="1:15" x14ac:dyDescent="0.25">
      <c r="A2568" t="s">
        <v>9059</v>
      </c>
      <c r="B2568" s="1">
        <v>28</v>
      </c>
      <c r="C2568" s="1">
        <v>14</v>
      </c>
      <c r="D2568" s="1" t="s">
        <v>10695</v>
      </c>
      <c r="E2568" s="1" t="s">
        <v>219</v>
      </c>
      <c r="F2568" s="1">
        <v>8</v>
      </c>
      <c r="G2568" t="s">
        <v>220</v>
      </c>
      <c r="I2568" t="s">
        <v>9060</v>
      </c>
      <c r="J2568">
        <v>164</v>
      </c>
      <c r="K2568">
        <v>510657627</v>
      </c>
      <c r="L2568" t="s">
        <v>9061</v>
      </c>
      <c r="M2568" t="s">
        <v>5759</v>
      </c>
      <c r="N2568" t="str">
        <f>"10-516"</f>
        <v>10-516</v>
      </c>
      <c r="O2568" t="s">
        <v>9062</v>
      </c>
    </row>
    <row r="2569" spans="1:15" x14ac:dyDescent="0.25">
      <c r="A2569" t="s">
        <v>9063</v>
      </c>
      <c r="B2569" s="1">
        <v>28</v>
      </c>
      <c r="C2569" s="1" t="s">
        <v>10694</v>
      </c>
      <c r="D2569" s="1" t="s">
        <v>10694</v>
      </c>
      <c r="E2569" s="1">
        <v>0</v>
      </c>
      <c r="F2569" s="1">
        <v>0</v>
      </c>
      <c r="G2569" t="s">
        <v>1575</v>
      </c>
      <c r="I2569">
        <v>2800000</v>
      </c>
      <c r="K2569">
        <v>510750309</v>
      </c>
      <c r="L2569" t="s">
        <v>9064</v>
      </c>
      <c r="M2569" t="s">
        <v>5759</v>
      </c>
      <c r="N2569" t="str">
        <f>"10-562"</f>
        <v>10-562</v>
      </c>
      <c r="O2569" t="s">
        <v>9065</v>
      </c>
    </row>
    <row r="2570" spans="1:15" x14ac:dyDescent="0.25">
      <c r="A2570" t="s">
        <v>9066</v>
      </c>
      <c r="B2570" s="1">
        <v>32</v>
      </c>
      <c r="C2570" s="1">
        <v>12</v>
      </c>
      <c r="D2570" s="1" t="s">
        <v>10692</v>
      </c>
      <c r="E2570" s="1">
        <v>2</v>
      </c>
      <c r="F2570" s="1">
        <v>0</v>
      </c>
      <c r="G2570" t="s">
        <v>16</v>
      </c>
      <c r="H2570" t="s">
        <v>17</v>
      </c>
      <c r="I2570">
        <v>3212062</v>
      </c>
      <c r="K2570">
        <v>811685705</v>
      </c>
      <c r="L2570" t="s">
        <v>9067</v>
      </c>
      <c r="M2570" t="s">
        <v>9066</v>
      </c>
      <c r="N2570" t="s">
        <v>9068</v>
      </c>
      <c r="O2570" t="s">
        <v>9069</v>
      </c>
    </row>
    <row r="2571" spans="1:15" x14ac:dyDescent="0.25">
      <c r="A2571" t="s">
        <v>9070</v>
      </c>
      <c r="B2571" s="1">
        <v>14</v>
      </c>
      <c r="C2571" s="1">
        <v>32</v>
      </c>
      <c r="D2571" s="1" t="s">
        <v>10694</v>
      </c>
      <c r="E2571" s="1">
        <v>0</v>
      </c>
      <c r="F2571" s="1">
        <v>1</v>
      </c>
      <c r="G2571" t="s">
        <v>32</v>
      </c>
      <c r="I2571">
        <v>1432000</v>
      </c>
      <c r="K2571">
        <v>13271996</v>
      </c>
      <c r="L2571" t="s">
        <v>9071</v>
      </c>
      <c r="M2571" t="s">
        <v>6027</v>
      </c>
      <c r="N2571" t="str">
        <f>"05-850"</f>
        <v>05-850</v>
      </c>
      <c r="O2571" t="s">
        <v>9072</v>
      </c>
    </row>
    <row r="2572" spans="1:15" x14ac:dyDescent="0.25">
      <c r="A2572" t="s">
        <v>9073</v>
      </c>
      <c r="B2572" s="1">
        <v>10</v>
      </c>
      <c r="C2572" s="1">
        <v>14</v>
      </c>
      <c r="D2572" s="1" t="s">
        <v>10699</v>
      </c>
      <c r="E2572" s="1">
        <v>3</v>
      </c>
      <c r="F2572" s="1">
        <v>0</v>
      </c>
      <c r="G2572" t="s">
        <v>16</v>
      </c>
      <c r="H2572" t="s">
        <v>50</v>
      </c>
      <c r="I2572">
        <v>1014093</v>
      </c>
      <c r="K2572">
        <v>730934542</v>
      </c>
      <c r="L2572" t="s">
        <v>9074</v>
      </c>
      <c r="M2572" t="s">
        <v>9073</v>
      </c>
      <c r="N2572" t="s">
        <v>9075</v>
      </c>
      <c r="O2572" t="s">
        <v>9076</v>
      </c>
    </row>
    <row r="2573" spans="1:15" x14ac:dyDescent="0.25">
      <c r="A2573" t="s">
        <v>9077</v>
      </c>
      <c r="B2573" s="1" t="s">
        <v>10690</v>
      </c>
      <c r="C2573" s="1" t="s">
        <v>10695</v>
      </c>
      <c r="D2573" s="1" t="s">
        <v>10692</v>
      </c>
      <c r="E2573" s="1">
        <v>2</v>
      </c>
      <c r="F2573" s="1">
        <v>0</v>
      </c>
      <c r="G2573" t="s">
        <v>16</v>
      </c>
      <c r="H2573" t="s">
        <v>17</v>
      </c>
      <c r="I2573">
        <v>201062</v>
      </c>
      <c r="K2573">
        <v>390648115</v>
      </c>
      <c r="L2573" t="s">
        <v>9078</v>
      </c>
      <c r="M2573" t="s">
        <v>9077</v>
      </c>
      <c r="N2573" t="s">
        <v>9079</v>
      </c>
      <c r="O2573" t="s">
        <v>9080</v>
      </c>
    </row>
    <row r="2574" spans="1:15" x14ac:dyDescent="0.25">
      <c r="A2574" t="s">
        <v>9081</v>
      </c>
      <c r="B2574" s="1">
        <v>10</v>
      </c>
      <c r="C2574" s="1">
        <v>11</v>
      </c>
      <c r="D2574" s="1" t="s">
        <v>10697</v>
      </c>
      <c r="E2574" s="1">
        <v>2</v>
      </c>
      <c r="F2574" s="1">
        <v>0</v>
      </c>
      <c r="G2574" t="s">
        <v>16</v>
      </c>
      <c r="H2574" t="s">
        <v>17</v>
      </c>
      <c r="I2574">
        <v>1011052</v>
      </c>
      <c r="K2574">
        <v>730934364</v>
      </c>
      <c r="L2574" t="s">
        <v>9082</v>
      </c>
      <c r="M2574" t="s">
        <v>9083</v>
      </c>
      <c r="N2574" t="s">
        <v>9084</v>
      </c>
      <c r="O2574" t="s">
        <v>9085</v>
      </c>
    </row>
    <row r="2575" spans="1:15" x14ac:dyDescent="0.25">
      <c r="A2575" t="s">
        <v>9086</v>
      </c>
      <c r="B2575" s="1">
        <v>20</v>
      </c>
      <c r="C2575" s="1" t="s">
        <v>10690</v>
      </c>
      <c r="D2575" s="1">
        <v>13</v>
      </c>
      <c r="E2575" s="1">
        <v>3</v>
      </c>
      <c r="F2575" s="1">
        <v>0</v>
      </c>
      <c r="G2575" t="s">
        <v>16</v>
      </c>
      <c r="H2575" t="s">
        <v>50</v>
      </c>
      <c r="I2575">
        <v>2002133</v>
      </c>
      <c r="K2575">
        <v>50659183</v>
      </c>
      <c r="L2575" t="s">
        <v>9087</v>
      </c>
      <c r="M2575" t="s">
        <v>9086</v>
      </c>
      <c r="N2575" t="s">
        <v>9088</v>
      </c>
      <c r="O2575" t="s">
        <v>9089</v>
      </c>
    </row>
    <row r="2576" spans="1:15" x14ac:dyDescent="0.25">
      <c r="A2576" t="s">
        <v>9090</v>
      </c>
      <c r="B2576" s="1">
        <v>26</v>
      </c>
      <c r="C2576" s="1" t="s">
        <v>10698</v>
      </c>
      <c r="D2576" s="1" t="s">
        <v>10692</v>
      </c>
      <c r="E2576" s="1">
        <v>2</v>
      </c>
      <c r="F2576" s="1">
        <v>0</v>
      </c>
      <c r="G2576" t="s">
        <v>16</v>
      </c>
      <c r="H2576" t="s">
        <v>17</v>
      </c>
      <c r="I2576">
        <v>2607062</v>
      </c>
      <c r="K2576">
        <v>291010837</v>
      </c>
      <c r="L2576" t="s">
        <v>9091</v>
      </c>
      <c r="M2576" t="s">
        <v>9090</v>
      </c>
      <c r="N2576" t="s">
        <v>9092</v>
      </c>
      <c r="O2576" t="s">
        <v>9093</v>
      </c>
    </row>
    <row r="2577" spans="1:15" x14ac:dyDescent="0.25">
      <c r="A2577" t="s">
        <v>9094</v>
      </c>
      <c r="B2577" s="1" t="s">
        <v>10691</v>
      </c>
      <c r="C2577" s="1">
        <v>17</v>
      </c>
      <c r="D2577" s="1" t="s">
        <v>10694</v>
      </c>
      <c r="E2577" s="1">
        <v>0</v>
      </c>
      <c r="F2577" s="1">
        <v>1</v>
      </c>
      <c r="G2577" t="s">
        <v>32</v>
      </c>
      <c r="I2577">
        <v>417000</v>
      </c>
      <c r="K2577">
        <v>871118773</v>
      </c>
      <c r="L2577" t="s">
        <v>9095</v>
      </c>
      <c r="M2577" t="s">
        <v>7253</v>
      </c>
      <c r="N2577" t="s">
        <v>7254</v>
      </c>
      <c r="O2577" t="s">
        <v>9096</v>
      </c>
    </row>
    <row r="2578" spans="1:15" x14ac:dyDescent="0.25">
      <c r="A2578" t="s">
        <v>7253</v>
      </c>
      <c r="B2578" s="1" t="s">
        <v>10691</v>
      </c>
      <c r="C2578" s="1">
        <v>17</v>
      </c>
      <c r="D2578" s="1" t="s">
        <v>10695</v>
      </c>
      <c r="E2578" s="1">
        <v>1</v>
      </c>
      <c r="F2578" s="1">
        <v>0</v>
      </c>
      <c r="G2578" t="s">
        <v>16</v>
      </c>
      <c r="H2578" t="s">
        <v>46</v>
      </c>
      <c r="I2578">
        <v>417011</v>
      </c>
      <c r="K2578">
        <v>871118780</v>
      </c>
      <c r="L2578" t="s">
        <v>9097</v>
      </c>
      <c r="M2578" t="s">
        <v>9098</v>
      </c>
      <c r="N2578" t="s">
        <v>7254</v>
      </c>
      <c r="O2578" t="s">
        <v>9099</v>
      </c>
    </row>
    <row r="2579" spans="1:15" x14ac:dyDescent="0.25">
      <c r="A2579" t="s">
        <v>9100</v>
      </c>
      <c r="B2579" s="1">
        <v>26</v>
      </c>
      <c r="C2579" s="1">
        <v>11</v>
      </c>
      <c r="D2579" s="1" t="s">
        <v>10697</v>
      </c>
      <c r="E2579" s="1">
        <v>3</v>
      </c>
      <c r="F2579" s="1">
        <v>0</v>
      </c>
      <c r="G2579" t="s">
        <v>16</v>
      </c>
      <c r="H2579" t="s">
        <v>50</v>
      </c>
      <c r="I2579">
        <v>2611053</v>
      </c>
      <c r="K2579">
        <v>291009930</v>
      </c>
      <c r="L2579" t="s">
        <v>9101</v>
      </c>
      <c r="M2579" t="s">
        <v>9100</v>
      </c>
      <c r="N2579" t="s">
        <v>9102</v>
      </c>
      <c r="O2579" t="s">
        <v>9103</v>
      </c>
    </row>
    <row r="2580" spans="1:15" x14ac:dyDescent="0.25">
      <c r="A2580" t="s">
        <v>9104</v>
      </c>
      <c r="B2580" s="1" t="s">
        <v>10690</v>
      </c>
      <c r="C2580" s="1" t="s">
        <v>10697</v>
      </c>
      <c r="D2580" s="1" t="s">
        <v>10692</v>
      </c>
      <c r="E2580" s="1">
        <v>2</v>
      </c>
      <c r="F2580" s="1">
        <v>0</v>
      </c>
      <c r="G2580" t="s">
        <v>16</v>
      </c>
      <c r="H2580" t="s">
        <v>17</v>
      </c>
      <c r="I2580">
        <v>205062</v>
      </c>
      <c r="K2580">
        <v>390647430</v>
      </c>
      <c r="L2580" t="s">
        <v>9105</v>
      </c>
      <c r="M2580" t="s">
        <v>9104</v>
      </c>
      <c r="N2580" t="s">
        <v>9106</v>
      </c>
      <c r="O2580" t="s">
        <v>9107</v>
      </c>
    </row>
    <row r="2581" spans="1:15" x14ac:dyDescent="0.25">
      <c r="A2581" t="s">
        <v>9108</v>
      </c>
      <c r="B2581" s="1">
        <v>30</v>
      </c>
      <c r="C2581" s="1">
        <v>28</v>
      </c>
      <c r="D2581" s="1" t="s">
        <v>10695</v>
      </c>
      <c r="E2581" s="1">
        <v>1</v>
      </c>
      <c r="F2581" s="1">
        <v>0</v>
      </c>
      <c r="G2581" t="s">
        <v>16</v>
      </c>
      <c r="H2581" t="s">
        <v>46</v>
      </c>
      <c r="I2581">
        <v>3028011</v>
      </c>
      <c r="K2581">
        <v>570791282</v>
      </c>
      <c r="L2581" t="s">
        <v>9112</v>
      </c>
      <c r="M2581" t="s">
        <v>9108</v>
      </c>
      <c r="N2581" t="s">
        <v>9110</v>
      </c>
      <c r="O2581" t="s">
        <v>9113</v>
      </c>
    </row>
    <row r="2582" spans="1:15" x14ac:dyDescent="0.25">
      <c r="A2582" t="s">
        <v>9108</v>
      </c>
      <c r="B2582" s="1">
        <v>30</v>
      </c>
      <c r="C2582" s="1">
        <v>28</v>
      </c>
      <c r="D2582" s="1" t="s">
        <v>10698</v>
      </c>
      <c r="E2582" s="1">
        <v>2</v>
      </c>
      <c r="F2582" s="1">
        <v>0</v>
      </c>
      <c r="G2582" t="s">
        <v>16</v>
      </c>
      <c r="H2582" t="s">
        <v>17</v>
      </c>
      <c r="I2582">
        <v>3028072</v>
      </c>
      <c r="K2582">
        <v>570791336</v>
      </c>
      <c r="L2582" t="s">
        <v>9109</v>
      </c>
      <c r="M2582" t="s">
        <v>9108</v>
      </c>
      <c r="N2582" t="s">
        <v>9110</v>
      </c>
      <c r="O2582" t="s">
        <v>9111</v>
      </c>
    </row>
    <row r="2583" spans="1:15" x14ac:dyDescent="0.25">
      <c r="A2583" t="s">
        <v>9114</v>
      </c>
      <c r="B2583" s="1">
        <v>30</v>
      </c>
      <c r="C2583" s="1">
        <v>28</v>
      </c>
      <c r="D2583" s="1" t="s">
        <v>10694</v>
      </c>
      <c r="E2583" s="1">
        <v>0</v>
      </c>
      <c r="F2583" s="1">
        <v>1</v>
      </c>
      <c r="G2583" t="s">
        <v>32</v>
      </c>
      <c r="I2583">
        <v>3028000</v>
      </c>
      <c r="K2583">
        <v>570799496</v>
      </c>
      <c r="L2583" t="s">
        <v>9115</v>
      </c>
      <c r="M2583" t="s">
        <v>9108</v>
      </c>
      <c r="N2583" t="s">
        <v>9110</v>
      </c>
      <c r="O2583" t="s">
        <v>9113</v>
      </c>
    </row>
    <row r="2584" spans="1:15" x14ac:dyDescent="0.25">
      <c r="A2584" t="s">
        <v>9116</v>
      </c>
      <c r="B2584" s="1" t="s">
        <v>10691</v>
      </c>
      <c r="C2584" s="1">
        <v>12</v>
      </c>
      <c r="D2584" s="1" t="s">
        <v>10692</v>
      </c>
      <c r="E2584" s="1">
        <v>2</v>
      </c>
      <c r="F2584" s="1">
        <v>0</v>
      </c>
      <c r="G2584" t="s">
        <v>16</v>
      </c>
      <c r="H2584" t="s">
        <v>17</v>
      </c>
      <c r="I2584">
        <v>412062</v>
      </c>
      <c r="K2584">
        <v>871118939</v>
      </c>
      <c r="L2584" t="s">
        <v>9117</v>
      </c>
      <c r="M2584" t="s">
        <v>9116</v>
      </c>
      <c r="N2584" t="s">
        <v>9118</v>
      </c>
      <c r="O2584" t="s">
        <v>9119</v>
      </c>
    </row>
    <row r="2585" spans="1:15" x14ac:dyDescent="0.25">
      <c r="A2585" t="s">
        <v>9120</v>
      </c>
      <c r="B2585" s="1">
        <v>14</v>
      </c>
      <c r="C2585" s="1">
        <v>16</v>
      </c>
      <c r="D2585" s="1">
        <v>10</v>
      </c>
      <c r="E2585" s="1">
        <v>2</v>
      </c>
      <c r="F2585" s="1">
        <v>0</v>
      </c>
      <c r="G2585" t="s">
        <v>16</v>
      </c>
      <c r="H2585" t="s">
        <v>17</v>
      </c>
      <c r="I2585">
        <v>1416102</v>
      </c>
      <c r="K2585">
        <v>550667899</v>
      </c>
      <c r="L2585" t="s">
        <v>9121</v>
      </c>
      <c r="M2585" t="s">
        <v>9120</v>
      </c>
      <c r="N2585" t="str">
        <f>"07-311"</f>
        <v>07-311</v>
      </c>
      <c r="O2585" t="s">
        <v>9122</v>
      </c>
    </row>
    <row r="2586" spans="1:15" x14ac:dyDescent="0.25">
      <c r="A2586" t="s">
        <v>9123</v>
      </c>
      <c r="B2586" s="1" t="s">
        <v>10690</v>
      </c>
      <c r="C2586" s="1" t="s">
        <v>10691</v>
      </c>
      <c r="D2586" s="1" t="s">
        <v>10691</v>
      </c>
      <c r="E2586" s="1">
        <v>3</v>
      </c>
      <c r="F2586" s="1">
        <v>0</v>
      </c>
      <c r="G2586" t="s">
        <v>16</v>
      </c>
      <c r="H2586" t="s">
        <v>50</v>
      </c>
      <c r="I2586">
        <v>204043</v>
      </c>
      <c r="K2586">
        <v>411050617</v>
      </c>
      <c r="L2586" t="s">
        <v>9124</v>
      </c>
      <c r="M2586" t="s">
        <v>9123</v>
      </c>
      <c r="N2586" t="s">
        <v>9125</v>
      </c>
      <c r="O2586" t="s">
        <v>9126</v>
      </c>
    </row>
    <row r="2587" spans="1:15" x14ac:dyDescent="0.25">
      <c r="A2587" t="s">
        <v>9123</v>
      </c>
      <c r="B2587" s="1">
        <v>20</v>
      </c>
      <c r="C2587" s="1" t="s">
        <v>10691</v>
      </c>
      <c r="D2587" s="1" t="s">
        <v>10692</v>
      </c>
      <c r="E2587" s="1">
        <v>2</v>
      </c>
      <c r="F2587" s="1">
        <v>0</v>
      </c>
      <c r="G2587" t="s">
        <v>16</v>
      </c>
      <c r="H2587" t="s">
        <v>17</v>
      </c>
      <c r="I2587">
        <v>2004062</v>
      </c>
      <c r="K2587">
        <v>450669772</v>
      </c>
      <c r="L2587" t="s">
        <v>9127</v>
      </c>
      <c r="M2587" t="s">
        <v>9123</v>
      </c>
      <c r="N2587" t="s">
        <v>9128</v>
      </c>
      <c r="O2587" t="s">
        <v>9129</v>
      </c>
    </row>
    <row r="2588" spans="1:15" x14ac:dyDescent="0.25">
      <c r="A2588" t="s">
        <v>9130</v>
      </c>
      <c r="B2588" s="1" t="s">
        <v>10692</v>
      </c>
      <c r="C2588" s="1">
        <v>14</v>
      </c>
      <c r="D2588" s="1">
        <v>10</v>
      </c>
      <c r="E2588" s="1">
        <v>2</v>
      </c>
      <c r="F2588" s="1">
        <v>0</v>
      </c>
      <c r="G2588" t="s">
        <v>16</v>
      </c>
      <c r="H2588" t="s">
        <v>17</v>
      </c>
      <c r="I2588">
        <v>614102</v>
      </c>
      <c r="K2588">
        <v>431019796</v>
      </c>
      <c r="L2588" t="s">
        <v>9131</v>
      </c>
      <c r="M2588" t="s">
        <v>9130</v>
      </c>
      <c r="N2588" t="s">
        <v>9132</v>
      </c>
      <c r="O2588" t="s">
        <v>9133</v>
      </c>
    </row>
    <row r="2589" spans="1:15" x14ac:dyDescent="0.25">
      <c r="A2589" t="s">
        <v>9134</v>
      </c>
      <c r="B2589" s="1">
        <v>22</v>
      </c>
      <c r="C2589" s="1">
        <v>15</v>
      </c>
      <c r="D2589" s="1" t="s">
        <v>10696</v>
      </c>
      <c r="E2589" s="1">
        <v>1</v>
      </c>
      <c r="F2589" s="1">
        <v>0</v>
      </c>
      <c r="G2589" t="s">
        <v>16</v>
      </c>
      <c r="H2589" t="s">
        <v>46</v>
      </c>
      <c r="I2589">
        <v>2215031</v>
      </c>
      <c r="K2589">
        <v>191675215</v>
      </c>
      <c r="L2589" t="s">
        <v>9138</v>
      </c>
      <c r="M2589" t="s">
        <v>9134</v>
      </c>
      <c r="N2589" t="s">
        <v>9136</v>
      </c>
      <c r="O2589" t="s">
        <v>9139</v>
      </c>
    </row>
    <row r="2590" spans="1:15" x14ac:dyDescent="0.25">
      <c r="A2590" t="s">
        <v>9134</v>
      </c>
      <c r="B2590" s="1">
        <v>22</v>
      </c>
      <c r="C2590" s="1">
        <v>15</v>
      </c>
      <c r="D2590" s="1">
        <v>10</v>
      </c>
      <c r="E2590" s="1">
        <v>2</v>
      </c>
      <c r="F2590" s="1">
        <v>0</v>
      </c>
      <c r="G2590" t="s">
        <v>16</v>
      </c>
      <c r="H2590" t="s">
        <v>17</v>
      </c>
      <c r="I2590">
        <v>2215102</v>
      </c>
      <c r="K2590">
        <v>191675445</v>
      </c>
      <c r="L2590" t="s">
        <v>9135</v>
      </c>
      <c r="M2590" t="s">
        <v>9134</v>
      </c>
      <c r="N2590" t="s">
        <v>9136</v>
      </c>
      <c r="O2590" t="s">
        <v>9137</v>
      </c>
    </row>
    <row r="2591" spans="1:15" x14ac:dyDescent="0.25">
      <c r="A2591" t="s">
        <v>9140</v>
      </c>
      <c r="B2591" s="1">
        <v>22</v>
      </c>
      <c r="C2591" s="1">
        <v>15</v>
      </c>
      <c r="D2591" s="1" t="s">
        <v>10694</v>
      </c>
      <c r="E2591" s="1">
        <v>0</v>
      </c>
      <c r="F2591" s="1">
        <v>1</v>
      </c>
      <c r="G2591" t="s">
        <v>32</v>
      </c>
      <c r="I2591">
        <v>2215000</v>
      </c>
      <c r="K2591">
        <v>191675149</v>
      </c>
      <c r="L2591" t="s">
        <v>9141</v>
      </c>
      <c r="M2591" t="s">
        <v>9134</v>
      </c>
      <c r="N2591" t="s">
        <v>9136</v>
      </c>
      <c r="O2591" t="s">
        <v>9142</v>
      </c>
    </row>
    <row r="2592" spans="1:15" x14ac:dyDescent="0.25">
      <c r="A2592" t="s">
        <v>9143</v>
      </c>
      <c r="B2592" s="1" t="s">
        <v>10692</v>
      </c>
      <c r="C2592" s="1" t="s">
        <v>10691</v>
      </c>
      <c r="D2592" s="1" t="s">
        <v>10693</v>
      </c>
      <c r="E2592" s="1">
        <v>2</v>
      </c>
      <c r="F2592" s="1">
        <v>0</v>
      </c>
      <c r="G2592" t="s">
        <v>16</v>
      </c>
      <c r="H2592" t="s">
        <v>17</v>
      </c>
      <c r="I2592">
        <v>604082</v>
      </c>
      <c r="K2592">
        <v>950368859</v>
      </c>
      <c r="L2592" t="s">
        <v>9144</v>
      </c>
      <c r="M2592" t="s">
        <v>9145</v>
      </c>
      <c r="N2592" t="s">
        <v>9146</v>
      </c>
      <c r="O2592" t="s">
        <v>9147</v>
      </c>
    </row>
    <row r="2593" spans="1:15" x14ac:dyDescent="0.25">
      <c r="A2593" t="s">
        <v>9148</v>
      </c>
      <c r="B2593" s="1">
        <v>24</v>
      </c>
      <c r="C2593" s="1">
        <v>17</v>
      </c>
      <c r="D2593" s="1">
        <v>15</v>
      </c>
      <c r="E2593" s="1">
        <v>2</v>
      </c>
      <c r="F2593" s="1">
        <v>0</v>
      </c>
      <c r="G2593" t="s">
        <v>16</v>
      </c>
      <c r="H2593" t="s">
        <v>17</v>
      </c>
      <c r="I2593">
        <v>2417152</v>
      </c>
      <c r="K2593">
        <v>72182746</v>
      </c>
      <c r="L2593" t="s">
        <v>9149</v>
      </c>
      <c r="M2593" t="s">
        <v>9148</v>
      </c>
      <c r="N2593" t="s">
        <v>9150</v>
      </c>
      <c r="O2593" t="s">
        <v>9151</v>
      </c>
    </row>
    <row r="2594" spans="1:15" x14ac:dyDescent="0.25">
      <c r="A2594" t="s">
        <v>9152</v>
      </c>
      <c r="B2594" s="1" t="s">
        <v>10690</v>
      </c>
      <c r="C2594" s="1">
        <v>25</v>
      </c>
      <c r="D2594" s="1" t="s">
        <v>10692</v>
      </c>
      <c r="E2594" s="1">
        <v>3</v>
      </c>
      <c r="F2594" s="1">
        <v>0</v>
      </c>
      <c r="G2594" t="s">
        <v>16</v>
      </c>
      <c r="H2594" t="s">
        <v>50</v>
      </c>
      <c r="I2594">
        <v>225063</v>
      </c>
      <c r="K2594">
        <v>230821411</v>
      </c>
      <c r="L2594" t="s">
        <v>9153</v>
      </c>
      <c r="M2594" t="s">
        <v>9152</v>
      </c>
      <c r="N2594" t="s">
        <v>9154</v>
      </c>
      <c r="O2594" t="s">
        <v>9155</v>
      </c>
    </row>
    <row r="2595" spans="1:15" x14ac:dyDescent="0.25">
      <c r="A2595" t="s">
        <v>9156</v>
      </c>
      <c r="B2595" s="1">
        <v>28</v>
      </c>
      <c r="C2595" s="1">
        <v>19</v>
      </c>
      <c r="D2595" s="1" t="s">
        <v>10696</v>
      </c>
      <c r="E2595" s="1">
        <v>3</v>
      </c>
      <c r="F2595" s="1">
        <v>0</v>
      </c>
      <c r="G2595" t="s">
        <v>16</v>
      </c>
      <c r="H2595" t="s">
        <v>50</v>
      </c>
      <c r="I2595">
        <v>2819033</v>
      </c>
      <c r="K2595">
        <v>790671308</v>
      </c>
      <c r="L2595" t="s">
        <v>9157</v>
      </c>
      <c r="M2595" t="s">
        <v>9158</v>
      </c>
      <c r="N2595" t="str">
        <f>"11-600"</f>
        <v>11-600</v>
      </c>
      <c r="O2595" t="s">
        <v>9159</v>
      </c>
    </row>
    <row r="2596" spans="1:15" x14ac:dyDescent="0.25">
      <c r="A2596" t="s">
        <v>9160</v>
      </c>
      <c r="B2596" s="1">
        <v>28</v>
      </c>
      <c r="C2596" s="1">
        <v>19</v>
      </c>
      <c r="D2596" s="1" t="s">
        <v>10694</v>
      </c>
      <c r="E2596" s="1">
        <v>0</v>
      </c>
      <c r="F2596" s="1">
        <v>1</v>
      </c>
      <c r="G2596" t="s">
        <v>32</v>
      </c>
      <c r="I2596">
        <v>2819000</v>
      </c>
      <c r="K2596">
        <v>519634591</v>
      </c>
      <c r="L2596" t="s">
        <v>9161</v>
      </c>
      <c r="M2596" t="s">
        <v>9158</v>
      </c>
      <c r="N2596" t="str">
        <f>"11-600"</f>
        <v>11-600</v>
      </c>
      <c r="O2596" t="s">
        <v>9162</v>
      </c>
    </row>
    <row r="2597" spans="1:15" x14ac:dyDescent="0.25">
      <c r="A2597" t="s">
        <v>9163</v>
      </c>
      <c r="B2597" s="1">
        <v>32</v>
      </c>
      <c r="C2597" s="1">
        <v>18</v>
      </c>
      <c r="D2597" s="1" t="s">
        <v>10697</v>
      </c>
      <c r="E2597" s="1">
        <v>3</v>
      </c>
      <c r="F2597" s="1">
        <v>0</v>
      </c>
      <c r="G2597" t="s">
        <v>16</v>
      </c>
      <c r="H2597" t="s">
        <v>50</v>
      </c>
      <c r="I2597">
        <v>3218053</v>
      </c>
      <c r="K2597">
        <v>811685964</v>
      </c>
      <c r="L2597" t="s">
        <v>9164</v>
      </c>
      <c r="M2597" t="s">
        <v>9163</v>
      </c>
      <c r="N2597" t="s">
        <v>9165</v>
      </c>
      <c r="O2597" t="s">
        <v>333</v>
      </c>
    </row>
    <row r="2598" spans="1:15" x14ac:dyDescent="0.25">
      <c r="A2598" t="s">
        <v>9166</v>
      </c>
      <c r="B2598" s="1">
        <v>14</v>
      </c>
      <c r="C2598" s="1">
        <v>33</v>
      </c>
      <c r="D2598" s="1" t="s">
        <v>10694</v>
      </c>
      <c r="E2598" s="1">
        <v>0</v>
      </c>
      <c r="F2598" s="1">
        <v>1</v>
      </c>
      <c r="G2598" t="s">
        <v>32</v>
      </c>
      <c r="I2598">
        <v>1433000</v>
      </c>
      <c r="K2598">
        <v>711581831</v>
      </c>
      <c r="L2598" t="s">
        <v>9167</v>
      </c>
      <c r="M2598" t="s">
        <v>4226</v>
      </c>
      <c r="N2598" t="str">
        <f>"07-100"</f>
        <v>07-100</v>
      </c>
      <c r="O2598" t="s">
        <v>9168</v>
      </c>
    </row>
    <row r="2599" spans="1:15" x14ac:dyDescent="0.25">
      <c r="A2599" t="s">
        <v>4226</v>
      </c>
      <c r="B2599" s="1">
        <v>14</v>
      </c>
      <c r="C2599" s="1">
        <v>33</v>
      </c>
      <c r="D2599" s="1" t="s">
        <v>10695</v>
      </c>
      <c r="E2599" s="1">
        <v>1</v>
      </c>
      <c r="F2599" s="1">
        <v>0</v>
      </c>
      <c r="G2599" t="s">
        <v>16</v>
      </c>
      <c r="H2599" t="s">
        <v>46</v>
      </c>
      <c r="I2599">
        <v>1433011</v>
      </c>
      <c r="K2599">
        <v>711582233</v>
      </c>
      <c r="L2599" t="s">
        <v>9169</v>
      </c>
      <c r="M2599" t="s">
        <v>4226</v>
      </c>
      <c r="N2599" t="str">
        <f>"07-100"</f>
        <v>07-100</v>
      </c>
      <c r="O2599" t="s">
        <v>9170</v>
      </c>
    </row>
    <row r="2600" spans="1:15" x14ac:dyDescent="0.25">
      <c r="A2600" t="s">
        <v>9171</v>
      </c>
      <c r="B2600" s="1">
        <v>14</v>
      </c>
      <c r="C2600" s="1">
        <v>17</v>
      </c>
      <c r="D2600" s="1" t="s">
        <v>10693</v>
      </c>
      <c r="E2600" s="1">
        <v>2</v>
      </c>
      <c r="F2600" s="1">
        <v>0</v>
      </c>
      <c r="G2600" t="s">
        <v>16</v>
      </c>
      <c r="H2600" t="s">
        <v>17</v>
      </c>
      <c r="I2600">
        <v>1417082</v>
      </c>
      <c r="K2600">
        <v>13268994</v>
      </c>
      <c r="L2600" t="s">
        <v>9172</v>
      </c>
      <c r="M2600" t="s">
        <v>9171</v>
      </c>
      <c r="N2600" t="str">
        <f>"05-462"</f>
        <v>05-462</v>
      </c>
      <c r="O2600" t="s">
        <v>9173</v>
      </c>
    </row>
    <row r="2601" spans="1:15" x14ac:dyDescent="0.25">
      <c r="A2601" t="s">
        <v>9174</v>
      </c>
      <c r="B2601" s="1">
        <v>18</v>
      </c>
      <c r="C2601" s="1" t="s">
        <v>10691</v>
      </c>
      <c r="D2601" s="1">
        <v>11</v>
      </c>
      <c r="E2601" s="1">
        <v>2</v>
      </c>
      <c r="F2601" s="1">
        <v>0</v>
      </c>
      <c r="G2601" t="s">
        <v>16</v>
      </c>
      <c r="H2601" t="s">
        <v>17</v>
      </c>
      <c r="I2601">
        <v>1804112</v>
      </c>
      <c r="K2601">
        <v>650900364</v>
      </c>
      <c r="L2601" t="s">
        <v>9175</v>
      </c>
      <c r="M2601" t="s">
        <v>9174</v>
      </c>
      <c r="N2601" t="s">
        <v>9176</v>
      </c>
      <c r="O2601" t="s">
        <v>9177</v>
      </c>
    </row>
    <row r="2602" spans="1:15" x14ac:dyDescent="0.25">
      <c r="A2602" t="s">
        <v>9178</v>
      </c>
      <c r="B2602" s="1" t="s">
        <v>10690</v>
      </c>
      <c r="C2602" s="1">
        <v>17</v>
      </c>
      <c r="D2602" s="1" t="s">
        <v>10697</v>
      </c>
      <c r="E2602" s="1">
        <v>3</v>
      </c>
      <c r="F2602" s="1">
        <v>0</v>
      </c>
      <c r="G2602" t="s">
        <v>16</v>
      </c>
      <c r="H2602" t="s">
        <v>50</v>
      </c>
      <c r="I2602">
        <v>217053</v>
      </c>
      <c r="K2602">
        <v>931934970</v>
      </c>
      <c r="L2602" t="s">
        <v>9179</v>
      </c>
      <c r="M2602" t="s">
        <v>9178</v>
      </c>
      <c r="N2602" t="s">
        <v>9180</v>
      </c>
      <c r="O2602" t="s">
        <v>9181</v>
      </c>
    </row>
    <row r="2603" spans="1:15" x14ac:dyDescent="0.25">
      <c r="A2603" t="s">
        <v>9182</v>
      </c>
      <c r="B2603" s="1">
        <v>22</v>
      </c>
      <c r="C2603" s="1" t="s">
        <v>10693</v>
      </c>
      <c r="D2603" s="1" t="s">
        <v>10697</v>
      </c>
      <c r="E2603" s="1">
        <v>2</v>
      </c>
      <c r="F2603" s="1">
        <v>0</v>
      </c>
      <c r="G2603" t="s">
        <v>16</v>
      </c>
      <c r="H2603" t="s">
        <v>17</v>
      </c>
      <c r="I2603">
        <v>2208052</v>
      </c>
      <c r="K2603">
        <v>770979772</v>
      </c>
      <c r="L2603" t="s">
        <v>9183</v>
      </c>
      <c r="M2603" t="s">
        <v>9182</v>
      </c>
      <c r="N2603" t="s">
        <v>9184</v>
      </c>
      <c r="O2603" t="s">
        <v>9185</v>
      </c>
    </row>
    <row r="2604" spans="1:15" x14ac:dyDescent="0.25">
      <c r="A2604" t="s">
        <v>9186</v>
      </c>
      <c r="B2604" s="1">
        <v>10</v>
      </c>
      <c r="C2604" s="1" t="s">
        <v>10696</v>
      </c>
      <c r="D2604" s="1" t="s">
        <v>10691</v>
      </c>
      <c r="E2604" s="1">
        <v>2</v>
      </c>
      <c r="F2604" s="1">
        <v>0</v>
      </c>
      <c r="G2604" t="s">
        <v>16</v>
      </c>
      <c r="H2604" t="s">
        <v>17</v>
      </c>
      <c r="I2604">
        <v>1003042</v>
      </c>
      <c r="K2604">
        <v>730934571</v>
      </c>
      <c r="L2604" t="s">
        <v>9187</v>
      </c>
      <c r="M2604" t="s">
        <v>9186</v>
      </c>
      <c r="N2604" t="s">
        <v>9188</v>
      </c>
      <c r="O2604" t="s">
        <v>9189</v>
      </c>
    </row>
    <row r="2605" spans="1:15" x14ac:dyDescent="0.25">
      <c r="A2605" t="s">
        <v>9190</v>
      </c>
      <c r="B2605" s="1">
        <v>32</v>
      </c>
      <c r="C2605" s="1" t="s">
        <v>10692</v>
      </c>
      <c r="D2605" s="1" t="s">
        <v>10699</v>
      </c>
      <c r="E2605" s="1">
        <v>2</v>
      </c>
      <c r="F2605" s="1">
        <v>0</v>
      </c>
      <c r="G2605" t="s">
        <v>16</v>
      </c>
      <c r="H2605" t="s">
        <v>17</v>
      </c>
      <c r="I2605">
        <v>3206092</v>
      </c>
      <c r="K2605">
        <v>811684924</v>
      </c>
      <c r="L2605" t="s">
        <v>9191</v>
      </c>
      <c r="M2605" t="s">
        <v>9190</v>
      </c>
      <c r="N2605" t="s">
        <v>9192</v>
      </c>
      <c r="O2605" t="s">
        <v>9193</v>
      </c>
    </row>
    <row r="2606" spans="1:15" x14ac:dyDescent="0.25">
      <c r="A2606" t="s">
        <v>9194</v>
      </c>
      <c r="B2606" s="1">
        <v>14</v>
      </c>
      <c r="C2606" s="1">
        <v>13</v>
      </c>
      <c r="D2606" s="1" t="s">
        <v>10699</v>
      </c>
      <c r="E2606" s="1">
        <v>2</v>
      </c>
      <c r="F2606" s="1">
        <v>0</v>
      </c>
      <c r="G2606" t="s">
        <v>16</v>
      </c>
      <c r="H2606" t="s">
        <v>17</v>
      </c>
      <c r="I2606">
        <v>1413092</v>
      </c>
      <c r="K2606">
        <v>130378516</v>
      </c>
      <c r="L2606" t="s">
        <v>9195</v>
      </c>
      <c r="M2606" t="s">
        <v>9194</v>
      </c>
      <c r="N2606" t="str">
        <f>"06-513"</f>
        <v>06-513</v>
      </c>
      <c r="O2606" t="s">
        <v>9196</v>
      </c>
    </row>
    <row r="2607" spans="1:15" x14ac:dyDescent="0.25">
      <c r="A2607" t="s">
        <v>9197</v>
      </c>
      <c r="B2607" s="1">
        <v>28</v>
      </c>
      <c r="C2607" s="1">
        <v>17</v>
      </c>
      <c r="D2607" s="1" t="s">
        <v>10693</v>
      </c>
      <c r="E2607" s="1">
        <v>3</v>
      </c>
      <c r="F2607" s="1">
        <v>0</v>
      </c>
      <c r="G2607" t="s">
        <v>16</v>
      </c>
      <c r="H2607" t="s">
        <v>50</v>
      </c>
      <c r="I2607">
        <v>2817083</v>
      </c>
      <c r="K2607">
        <v>510743278</v>
      </c>
      <c r="L2607" t="s">
        <v>9198</v>
      </c>
      <c r="M2607" t="s">
        <v>9197</v>
      </c>
      <c r="N2607" t="str">
        <f>"12-160"</f>
        <v>12-160</v>
      </c>
      <c r="O2607" t="s">
        <v>6048</v>
      </c>
    </row>
    <row r="2608" spans="1:15" x14ac:dyDescent="0.25">
      <c r="A2608" t="s">
        <v>9199</v>
      </c>
      <c r="B2608" s="1">
        <v>30</v>
      </c>
      <c r="C2608" s="1" t="s">
        <v>10690</v>
      </c>
      <c r="D2608" s="1" t="s">
        <v>10693</v>
      </c>
      <c r="E2608" s="1">
        <v>3</v>
      </c>
      <c r="F2608" s="1">
        <v>0</v>
      </c>
      <c r="G2608" t="s">
        <v>16</v>
      </c>
      <c r="H2608" t="s">
        <v>50</v>
      </c>
      <c r="I2608">
        <v>3002083</v>
      </c>
      <c r="K2608">
        <v>570791158</v>
      </c>
      <c r="L2608" t="s">
        <v>9200</v>
      </c>
      <c r="M2608" t="s">
        <v>9199</v>
      </c>
      <c r="N2608" t="s">
        <v>9201</v>
      </c>
      <c r="O2608" t="s">
        <v>9202</v>
      </c>
    </row>
    <row r="2609" spans="1:15" x14ac:dyDescent="0.25">
      <c r="A2609" t="s">
        <v>9203</v>
      </c>
      <c r="B2609" s="1" t="s">
        <v>10691</v>
      </c>
      <c r="C2609" s="1" t="s">
        <v>10693</v>
      </c>
      <c r="D2609" s="1" t="s">
        <v>10699</v>
      </c>
      <c r="E2609" s="1">
        <v>2</v>
      </c>
      <c r="F2609" s="1">
        <v>0</v>
      </c>
      <c r="G2609" t="s">
        <v>16</v>
      </c>
      <c r="H2609" t="s">
        <v>17</v>
      </c>
      <c r="I2609">
        <v>408092</v>
      </c>
      <c r="K2609">
        <v>910866583</v>
      </c>
      <c r="L2609" t="s">
        <v>9204</v>
      </c>
      <c r="M2609" t="s">
        <v>9203</v>
      </c>
      <c r="N2609" t="s">
        <v>9205</v>
      </c>
      <c r="O2609" t="s">
        <v>9206</v>
      </c>
    </row>
    <row r="2610" spans="1:15" x14ac:dyDescent="0.25">
      <c r="A2610" t="s">
        <v>9207</v>
      </c>
      <c r="B2610" s="1">
        <v>10</v>
      </c>
      <c r="C2610" s="1">
        <v>12</v>
      </c>
      <c r="D2610" s="1">
        <v>13</v>
      </c>
      <c r="E2610" s="1">
        <v>2</v>
      </c>
      <c r="F2610" s="1">
        <v>0</v>
      </c>
      <c r="G2610" t="s">
        <v>16</v>
      </c>
      <c r="H2610" t="s">
        <v>17</v>
      </c>
      <c r="I2610">
        <v>1012132</v>
      </c>
      <c r="K2610">
        <v>590648161</v>
      </c>
      <c r="L2610" t="s">
        <v>9208</v>
      </c>
      <c r="M2610" t="s">
        <v>9207</v>
      </c>
      <c r="N2610" t="s">
        <v>9209</v>
      </c>
      <c r="O2610" t="s">
        <v>70</v>
      </c>
    </row>
    <row r="2611" spans="1:15" x14ac:dyDescent="0.25">
      <c r="A2611" t="s">
        <v>9210</v>
      </c>
      <c r="B2611" s="1">
        <v>30</v>
      </c>
      <c r="C2611" s="1" t="s">
        <v>10697</v>
      </c>
      <c r="D2611" s="1" t="s">
        <v>10697</v>
      </c>
      <c r="E2611" s="1">
        <v>3</v>
      </c>
      <c r="F2611" s="1">
        <v>0</v>
      </c>
      <c r="G2611" t="s">
        <v>16</v>
      </c>
      <c r="H2611" t="s">
        <v>50</v>
      </c>
      <c r="I2611">
        <v>3005053</v>
      </c>
      <c r="K2611">
        <v>631259301</v>
      </c>
      <c r="L2611" t="s">
        <v>9211</v>
      </c>
      <c r="M2611" t="s">
        <v>9210</v>
      </c>
      <c r="N2611" t="s">
        <v>9212</v>
      </c>
      <c r="O2611" t="s">
        <v>5421</v>
      </c>
    </row>
    <row r="2612" spans="1:15" x14ac:dyDescent="0.25">
      <c r="A2612" t="s">
        <v>9213</v>
      </c>
      <c r="B2612" s="1">
        <v>12</v>
      </c>
      <c r="C2612" s="1">
        <v>19</v>
      </c>
      <c r="D2612" s="1" t="s">
        <v>10694</v>
      </c>
      <c r="E2612" s="1">
        <v>0</v>
      </c>
      <c r="F2612" s="1">
        <v>1</v>
      </c>
      <c r="G2612" t="s">
        <v>32</v>
      </c>
      <c r="I2612">
        <v>1219000</v>
      </c>
      <c r="K2612">
        <v>351554531</v>
      </c>
      <c r="L2612" t="s">
        <v>9214</v>
      </c>
      <c r="M2612" t="s">
        <v>9215</v>
      </c>
      <c r="N2612" t="s">
        <v>420</v>
      </c>
      <c r="O2612" t="s">
        <v>9216</v>
      </c>
    </row>
    <row r="2613" spans="1:15" x14ac:dyDescent="0.25">
      <c r="A2613" t="s">
        <v>419</v>
      </c>
      <c r="B2613" s="1">
        <v>12</v>
      </c>
      <c r="C2613" s="1">
        <v>19</v>
      </c>
      <c r="D2613" s="1" t="s">
        <v>10697</v>
      </c>
      <c r="E2613" s="1">
        <v>3</v>
      </c>
      <c r="F2613" s="1">
        <v>0</v>
      </c>
      <c r="G2613" t="s">
        <v>16</v>
      </c>
      <c r="H2613" t="s">
        <v>50</v>
      </c>
      <c r="I2613">
        <v>1219053</v>
      </c>
      <c r="K2613">
        <v>351555364</v>
      </c>
      <c r="L2613" t="s">
        <v>9217</v>
      </c>
      <c r="M2613" t="s">
        <v>419</v>
      </c>
      <c r="N2613" t="s">
        <v>420</v>
      </c>
      <c r="O2613" t="s">
        <v>9218</v>
      </c>
    </row>
    <row r="2614" spans="1:15" x14ac:dyDescent="0.25">
      <c r="A2614" t="s">
        <v>9219</v>
      </c>
      <c r="B2614" s="1">
        <v>28</v>
      </c>
      <c r="C2614" s="1">
        <v>13</v>
      </c>
      <c r="D2614" s="1" t="s">
        <v>10692</v>
      </c>
      <c r="E2614" s="1">
        <v>2</v>
      </c>
      <c r="F2614" s="1">
        <v>0</v>
      </c>
      <c r="G2614" t="s">
        <v>16</v>
      </c>
      <c r="H2614" t="s">
        <v>17</v>
      </c>
      <c r="I2614">
        <v>2813062</v>
      </c>
      <c r="K2614">
        <v>790671337</v>
      </c>
      <c r="L2614" t="s">
        <v>9220</v>
      </c>
      <c r="M2614" t="s">
        <v>9219</v>
      </c>
      <c r="N2614" t="s">
        <v>9221</v>
      </c>
      <c r="O2614" t="s">
        <v>9222</v>
      </c>
    </row>
    <row r="2615" spans="1:15" x14ac:dyDescent="0.25">
      <c r="A2615" t="s">
        <v>9223</v>
      </c>
      <c r="B2615" s="1">
        <v>14</v>
      </c>
      <c r="C2615" s="1" t="s">
        <v>10693</v>
      </c>
      <c r="D2615" s="1" t="s">
        <v>10697</v>
      </c>
      <c r="E2615" s="1">
        <v>2</v>
      </c>
      <c r="F2615" s="1">
        <v>0</v>
      </c>
      <c r="G2615" t="s">
        <v>16</v>
      </c>
      <c r="H2615" t="s">
        <v>17</v>
      </c>
      <c r="I2615">
        <v>1408052</v>
      </c>
      <c r="K2615">
        <v>13270577</v>
      </c>
      <c r="L2615" t="s">
        <v>9224</v>
      </c>
      <c r="M2615" t="s">
        <v>9223</v>
      </c>
      <c r="N2615" t="str">
        <f>"05-135"</f>
        <v>05-135</v>
      </c>
      <c r="O2615" t="s">
        <v>9225</v>
      </c>
    </row>
    <row r="2616" spans="1:15" x14ac:dyDescent="0.25">
      <c r="A2616" t="s">
        <v>9226</v>
      </c>
      <c r="B2616" s="1" t="s">
        <v>10691</v>
      </c>
      <c r="C2616" s="1">
        <v>15</v>
      </c>
      <c r="D2616" s="1" t="s">
        <v>10693</v>
      </c>
      <c r="E2616" s="1">
        <v>2</v>
      </c>
      <c r="F2616" s="1">
        <v>0</v>
      </c>
      <c r="G2616" t="s">
        <v>16</v>
      </c>
      <c r="H2616" t="s">
        <v>17</v>
      </c>
      <c r="I2616">
        <v>415082</v>
      </c>
      <c r="K2616">
        <v>871118750</v>
      </c>
      <c r="L2616" t="s">
        <v>9227</v>
      </c>
      <c r="M2616" t="s">
        <v>9226</v>
      </c>
      <c r="N2616" t="s">
        <v>9228</v>
      </c>
      <c r="O2616" t="s">
        <v>9229</v>
      </c>
    </row>
    <row r="2617" spans="1:15" x14ac:dyDescent="0.25">
      <c r="A2617" t="s">
        <v>9230</v>
      </c>
      <c r="B2617" s="1">
        <v>12</v>
      </c>
      <c r="C2617" s="1" t="s">
        <v>10692</v>
      </c>
      <c r="D2617" s="1">
        <v>15</v>
      </c>
      <c r="E2617" s="1">
        <v>2</v>
      </c>
      <c r="F2617" s="1">
        <v>0</v>
      </c>
      <c r="G2617" t="s">
        <v>16</v>
      </c>
      <c r="H2617" t="s">
        <v>17</v>
      </c>
      <c r="I2617">
        <v>1206152</v>
      </c>
      <c r="K2617">
        <v>351555476</v>
      </c>
      <c r="L2617" t="s">
        <v>9231</v>
      </c>
      <c r="M2617" t="s">
        <v>9232</v>
      </c>
      <c r="N2617" t="s">
        <v>9233</v>
      </c>
      <c r="O2617" t="s">
        <v>9234</v>
      </c>
    </row>
    <row r="2618" spans="1:15" x14ac:dyDescent="0.25">
      <c r="A2618" t="s">
        <v>9235</v>
      </c>
      <c r="B2618" s="1">
        <v>18</v>
      </c>
      <c r="C2618" s="1" t="s">
        <v>10699</v>
      </c>
      <c r="D2618" s="1" t="s">
        <v>10693</v>
      </c>
      <c r="E2618" s="1">
        <v>2</v>
      </c>
      <c r="F2618" s="1">
        <v>0</v>
      </c>
      <c r="G2618" t="s">
        <v>16</v>
      </c>
      <c r="H2618" t="s">
        <v>17</v>
      </c>
      <c r="I2618">
        <v>1809082</v>
      </c>
      <c r="K2618">
        <v>650900588</v>
      </c>
      <c r="L2618" t="s">
        <v>9236</v>
      </c>
      <c r="M2618" t="s">
        <v>9237</v>
      </c>
      <c r="N2618" t="s">
        <v>9238</v>
      </c>
      <c r="O2618" t="s">
        <v>9239</v>
      </c>
    </row>
    <row r="2619" spans="1:15" x14ac:dyDescent="0.25">
      <c r="A2619" t="s">
        <v>9240</v>
      </c>
      <c r="B2619" s="1">
        <v>30</v>
      </c>
      <c r="C2619" s="1">
        <v>21</v>
      </c>
      <c r="D2619" s="1" t="s">
        <v>10694</v>
      </c>
      <c r="E2619" s="1" t="s">
        <v>219</v>
      </c>
      <c r="F2619" s="1">
        <v>6</v>
      </c>
      <c r="G2619" t="s">
        <v>220</v>
      </c>
      <c r="I2619" t="s">
        <v>9241</v>
      </c>
      <c r="J2619">
        <v>15</v>
      </c>
      <c r="K2619">
        <v>389662834</v>
      </c>
      <c r="L2619" t="s">
        <v>9242</v>
      </c>
      <c r="M2619" t="s">
        <v>6525</v>
      </c>
    </row>
    <row r="2620" spans="1:15" x14ac:dyDescent="0.25">
      <c r="A2620" t="s">
        <v>9243</v>
      </c>
      <c r="B2620" s="1">
        <v>30</v>
      </c>
      <c r="C2620" s="1" t="s">
        <v>10694</v>
      </c>
      <c r="D2620" s="1" t="s">
        <v>10694</v>
      </c>
      <c r="E2620" s="1">
        <v>0</v>
      </c>
      <c r="F2620" s="1">
        <v>0</v>
      </c>
      <c r="G2620" t="s">
        <v>1575</v>
      </c>
      <c r="I2620">
        <v>3000000</v>
      </c>
      <c r="K2620">
        <v>631257816</v>
      </c>
      <c r="M2620" t="s">
        <v>6525</v>
      </c>
      <c r="N2620" t="s">
        <v>9244</v>
      </c>
      <c r="O2620" t="s">
        <v>9245</v>
      </c>
    </row>
    <row r="2621" spans="1:15" x14ac:dyDescent="0.25">
      <c r="A2621" t="s">
        <v>9246</v>
      </c>
      <c r="B2621" s="1">
        <v>18</v>
      </c>
      <c r="C2621" s="1">
        <v>15</v>
      </c>
      <c r="D2621" s="1" t="s">
        <v>10697</v>
      </c>
      <c r="E2621" s="1">
        <v>2</v>
      </c>
      <c r="F2621" s="1">
        <v>0</v>
      </c>
      <c r="G2621" t="s">
        <v>16</v>
      </c>
      <c r="H2621" t="s">
        <v>17</v>
      </c>
      <c r="I2621">
        <v>1815052</v>
      </c>
      <c r="K2621">
        <v>690581985</v>
      </c>
      <c r="L2621" t="s">
        <v>9247</v>
      </c>
      <c r="M2621" t="s">
        <v>9246</v>
      </c>
      <c r="N2621" t="s">
        <v>9248</v>
      </c>
      <c r="O2621" t="s">
        <v>9249</v>
      </c>
    </row>
    <row r="2622" spans="1:15" x14ac:dyDescent="0.25">
      <c r="A2622" t="s">
        <v>9250</v>
      </c>
      <c r="B2622" s="1">
        <v>24</v>
      </c>
      <c r="C2622" s="1" t="s">
        <v>10697</v>
      </c>
      <c r="D2622" s="1" t="s">
        <v>10693</v>
      </c>
      <c r="E2622" s="1">
        <v>2</v>
      </c>
      <c r="F2622" s="1">
        <v>0</v>
      </c>
      <c r="G2622" t="s">
        <v>16</v>
      </c>
      <c r="H2622" t="s">
        <v>17</v>
      </c>
      <c r="I2622">
        <v>2405082</v>
      </c>
      <c r="K2622">
        <v>276257676</v>
      </c>
      <c r="L2622" t="s">
        <v>9251</v>
      </c>
      <c r="M2622" t="s">
        <v>9250</v>
      </c>
      <c r="N2622" t="s">
        <v>9252</v>
      </c>
      <c r="O2622" t="s">
        <v>5900</v>
      </c>
    </row>
    <row r="2623" spans="1:15" x14ac:dyDescent="0.25">
      <c r="A2623" t="s">
        <v>9253</v>
      </c>
      <c r="B2623" s="1">
        <v>10</v>
      </c>
      <c r="C2623" s="1">
        <v>17</v>
      </c>
      <c r="D2623" s="1" t="s">
        <v>10699</v>
      </c>
      <c r="E2623" s="1">
        <v>3</v>
      </c>
      <c r="F2623" s="1">
        <v>0</v>
      </c>
      <c r="G2623" t="s">
        <v>16</v>
      </c>
      <c r="H2623" t="s">
        <v>50</v>
      </c>
      <c r="I2623">
        <v>1017093</v>
      </c>
      <c r="K2623">
        <v>730934750</v>
      </c>
      <c r="L2623" t="s">
        <v>9254</v>
      </c>
      <c r="M2623" t="s">
        <v>9253</v>
      </c>
      <c r="N2623" t="s">
        <v>9255</v>
      </c>
      <c r="O2623" t="s">
        <v>9256</v>
      </c>
    </row>
    <row r="2624" spans="1:15" x14ac:dyDescent="0.25">
      <c r="A2624" t="s">
        <v>9257</v>
      </c>
      <c r="B2624" s="1">
        <v>10</v>
      </c>
      <c r="C2624" s="1">
        <v>17</v>
      </c>
      <c r="D2624" s="1" t="s">
        <v>10694</v>
      </c>
      <c r="E2624" s="1">
        <v>0</v>
      </c>
      <c r="F2624" s="1">
        <v>1</v>
      </c>
      <c r="G2624" t="s">
        <v>32</v>
      </c>
      <c r="I2624">
        <v>1017000</v>
      </c>
      <c r="K2624">
        <v>730934803</v>
      </c>
      <c r="L2624" t="s">
        <v>9258</v>
      </c>
      <c r="M2624" t="s">
        <v>9253</v>
      </c>
      <c r="N2624" t="s">
        <v>9255</v>
      </c>
      <c r="O2624" t="s">
        <v>9259</v>
      </c>
    </row>
    <row r="2625" spans="1:15" x14ac:dyDescent="0.25">
      <c r="A2625" t="s">
        <v>9260</v>
      </c>
      <c r="B2625" s="1">
        <v>14</v>
      </c>
      <c r="C2625" s="1">
        <v>23</v>
      </c>
      <c r="D2625" s="1" t="s">
        <v>10693</v>
      </c>
      <c r="E2625" s="1">
        <v>2</v>
      </c>
      <c r="F2625" s="1">
        <v>0</v>
      </c>
      <c r="G2625" t="s">
        <v>16</v>
      </c>
      <c r="H2625" t="s">
        <v>17</v>
      </c>
      <c r="I2625">
        <v>1423082</v>
      </c>
      <c r="K2625">
        <v>670224048</v>
      </c>
      <c r="L2625" t="s">
        <v>9261</v>
      </c>
      <c r="M2625" t="s">
        <v>9260</v>
      </c>
      <c r="N2625" t="s">
        <v>9262</v>
      </c>
      <c r="O2625" t="s">
        <v>9263</v>
      </c>
    </row>
    <row r="2626" spans="1:15" x14ac:dyDescent="0.25">
      <c r="A2626" t="s">
        <v>9264</v>
      </c>
      <c r="B2626" s="1">
        <v>12</v>
      </c>
      <c r="C2626" s="1">
        <v>18</v>
      </c>
      <c r="D2626" s="1">
        <v>10</v>
      </c>
      <c r="E2626" s="1">
        <v>2</v>
      </c>
      <c r="F2626" s="1">
        <v>0</v>
      </c>
      <c r="G2626" t="s">
        <v>16</v>
      </c>
      <c r="H2626" t="s">
        <v>17</v>
      </c>
      <c r="I2626">
        <v>1218102</v>
      </c>
      <c r="K2626">
        <v>72182143</v>
      </c>
      <c r="L2626" t="s">
        <v>9265</v>
      </c>
      <c r="M2626" t="s">
        <v>9264</v>
      </c>
      <c r="N2626" t="s">
        <v>9266</v>
      </c>
      <c r="O2626" t="s">
        <v>9267</v>
      </c>
    </row>
    <row r="2627" spans="1:15" x14ac:dyDescent="0.25">
      <c r="A2627" t="s">
        <v>9268</v>
      </c>
      <c r="B2627" s="1">
        <v>10</v>
      </c>
      <c r="C2627" s="1">
        <v>18</v>
      </c>
      <c r="D2627" s="1" t="s">
        <v>10694</v>
      </c>
      <c r="E2627" s="1">
        <v>0</v>
      </c>
      <c r="F2627" s="1">
        <v>1</v>
      </c>
      <c r="G2627" t="s">
        <v>32</v>
      </c>
      <c r="I2627">
        <v>1018000</v>
      </c>
      <c r="K2627">
        <v>250854837</v>
      </c>
      <c r="L2627" t="s">
        <v>9269</v>
      </c>
      <c r="M2627" t="s">
        <v>9270</v>
      </c>
      <c r="N2627" t="s">
        <v>9271</v>
      </c>
      <c r="O2627" t="s">
        <v>9272</v>
      </c>
    </row>
    <row r="2628" spans="1:15" x14ac:dyDescent="0.25">
      <c r="A2628" t="s">
        <v>9270</v>
      </c>
      <c r="B2628" s="1">
        <v>10</v>
      </c>
      <c r="C2628" s="1">
        <v>18</v>
      </c>
      <c r="D2628" s="1" t="s">
        <v>10698</v>
      </c>
      <c r="E2628" s="1">
        <v>3</v>
      </c>
      <c r="F2628" s="1">
        <v>0</v>
      </c>
      <c r="G2628" t="s">
        <v>16</v>
      </c>
      <c r="H2628" t="s">
        <v>50</v>
      </c>
      <c r="I2628">
        <v>1018073</v>
      </c>
      <c r="K2628">
        <v>250855392</v>
      </c>
      <c r="L2628" t="s">
        <v>9273</v>
      </c>
      <c r="M2628" t="s">
        <v>9274</v>
      </c>
      <c r="N2628" t="s">
        <v>9271</v>
      </c>
      <c r="O2628" t="s">
        <v>9272</v>
      </c>
    </row>
    <row r="2629" spans="1:15" x14ac:dyDescent="0.25">
      <c r="A2629" t="s">
        <v>9275</v>
      </c>
      <c r="B2629" s="1">
        <v>14</v>
      </c>
      <c r="C2629" s="1">
        <v>25</v>
      </c>
      <c r="D2629" s="1">
        <v>11</v>
      </c>
      <c r="E2629" s="1">
        <v>2</v>
      </c>
      <c r="F2629" s="1">
        <v>0</v>
      </c>
      <c r="G2629" t="s">
        <v>16</v>
      </c>
      <c r="H2629" t="s">
        <v>17</v>
      </c>
      <c r="I2629">
        <v>1425112</v>
      </c>
      <c r="K2629">
        <v>670224054</v>
      </c>
      <c r="L2629" t="s">
        <v>9276</v>
      </c>
      <c r="M2629" t="s">
        <v>9275</v>
      </c>
      <c r="N2629" t="s">
        <v>9277</v>
      </c>
      <c r="O2629" t="s">
        <v>9278</v>
      </c>
    </row>
    <row r="2630" spans="1:15" x14ac:dyDescent="0.25">
      <c r="A2630" t="s">
        <v>9275</v>
      </c>
      <c r="B2630" s="1" t="s">
        <v>10692</v>
      </c>
      <c r="C2630" s="1" t="s">
        <v>10696</v>
      </c>
      <c r="D2630" s="1">
        <v>12</v>
      </c>
      <c r="E2630" s="1">
        <v>2</v>
      </c>
      <c r="F2630" s="1">
        <v>0</v>
      </c>
      <c r="G2630" t="s">
        <v>16</v>
      </c>
      <c r="H2630" t="s">
        <v>17</v>
      </c>
      <c r="I2630">
        <v>603122</v>
      </c>
      <c r="K2630">
        <v>110197990</v>
      </c>
      <c r="L2630" t="s">
        <v>9279</v>
      </c>
      <c r="M2630" t="s">
        <v>9275</v>
      </c>
      <c r="N2630" t="s">
        <v>9280</v>
      </c>
      <c r="O2630" t="s">
        <v>9281</v>
      </c>
    </row>
    <row r="2631" spans="1:15" x14ac:dyDescent="0.25">
      <c r="A2631" t="s">
        <v>9282</v>
      </c>
      <c r="B2631" s="1">
        <v>30</v>
      </c>
      <c r="C2631" s="1">
        <v>10</v>
      </c>
      <c r="D2631" s="1">
        <v>13</v>
      </c>
      <c r="E2631" s="1">
        <v>2</v>
      </c>
      <c r="F2631" s="1">
        <v>0</v>
      </c>
      <c r="G2631" t="s">
        <v>16</v>
      </c>
      <c r="H2631" t="s">
        <v>17</v>
      </c>
      <c r="I2631">
        <v>3010132</v>
      </c>
      <c r="K2631">
        <v>547081</v>
      </c>
      <c r="L2631" t="s">
        <v>9283</v>
      </c>
      <c r="M2631" t="s">
        <v>9284</v>
      </c>
      <c r="N2631" t="s">
        <v>9285</v>
      </c>
      <c r="O2631" t="s">
        <v>9286</v>
      </c>
    </row>
    <row r="2632" spans="1:15" x14ac:dyDescent="0.25">
      <c r="A2632" t="s">
        <v>9287</v>
      </c>
      <c r="B2632" s="1">
        <v>14</v>
      </c>
      <c r="C2632" s="1">
        <v>33</v>
      </c>
      <c r="D2632" s="1" t="s">
        <v>10699</v>
      </c>
      <c r="E2632" s="1">
        <v>2</v>
      </c>
      <c r="F2632" s="1">
        <v>0</v>
      </c>
      <c r="G2632" t="s">
        <v>16</v>
      </c>
      <c r="H2632" t="s">
        <v>17</v>
      </c>
      <c r="I2632">
        <v>1433092</v>
      </c>
      <c r="K2632">
        <v>711582210</v>
      </c>
      <c r="L2632" t="s">
        <v>9288</v>
      </c>
      <c r="M2632" t="s">
        <v>9287</v>
      </c>
      <c r="N2632" t="str">
        <f>"07-111"</f>
        <v>07-111</v>
      </c>
      <c r="O2632" t="s">
        <v>9289</v>
      </c>
    </row>
    <row r="2633" spans="1:15" x14ac:dyDescent="0.25">
      <c r="A2633" t="s">
        <v>9290</v>
      </c>
      <c r="B2633" s="1">
        <v>10</v>
      </c>
      <c r="C2633" s="1">
        <v>17</v>
      </c>
      <c r="D2633" s="1">
        <v>10</v>
      </c>
      <c r="E2633" s="1">
        <v>2</v>
      </c>
      <c r="F2633" s="1">
        <v>0</v>
      </c>
      <c r="G2633" t="s">
        <v>16</v>
      </c>
      <c r="H2633" t="s">
        <v>17</v>
      </c>
      <c r="I2633">
        <v>1017102</v>
      </c>
      <c r="K2633">
        <v>730934766</v>
      </c>
      <c r="L2633" t="s">
        <v>9291</v>
      </c>
      <c r="M2633" t="s">
        <v>9290</v>
      </c>
      <c r="N2633" t="s">
        <v>9292</v>
      </c>
      <c r="O2633" t="s">
        <v>3416</v>
      </c>
    </row>
    <row r="2634" spans="1:15" x14ac:dyDescent="0.25">
      <c r="A2634" t="s">
        <v>9293</v>
      </c>
      <c r="B2634" s="1">
        <v>12</v>
      </c>
      <c r="C2634" s="1">
        <v>16</v>
      </c>
      <c r="D2634" s="1">
        <v>11</v>
      </c>
      <c r="E2634" s="1">
        <v>2</v>
      </c>
      <c r="F2634" s="1">
        <v>0</v>
      </c>
      <c r="G2634" t="s">
        <v>16</v>
      </c>
      <c r="H2634" t="s">
        <v>17</v>
      </c>
      <c r="I2634">
        <v>1216112</v>
      </c>
      <c r="K2634">
        <v>851660996</v>
      </c>
      <c r="L2634" t="s">
        <v>9294</v>
      </c>
      <c r="M2634" t="s">
        <v>9293</v>
      </c>
      <c r="N2634" t="s">
        <v>9295</v>
      </c>
      <c r="O2634" t="s">
        <v>9296</v>
      </c>
    </row>
    <row r="2635" spans="1:15" x14ac:dyDescent="0.25">
      <c r="A2635" t="s">
        <v>9297</v>
      </c>
      <c r="B2635" s="1">
        <v>32</v>
      </c>
      <c r="C2635" s="1" t="s">
        <v>10696</v>
      </c>
      <c r="D2635" s="1" t="s">
        <v>10697</v>
      </c>
      <c r="E2635" s="1">
        <v>2</v>
      </c>
      <c r="F2635" s="1">
        <v>0</v>
      </c>
      <c r="G2635" t="s">
        <v>16</v>
      </c>
      <c r="H2635" t="s">
        <v>17</v>
      </c>
      <c r="I2635">
        <v>3203052</v>
      </c>
      <c r="K2635">
        <v>330920593</v>
      </c>
      <c r="L2635" t="s">
        <v>9298</v>
      </c>
      <c r="M2635" t="s">
        <v>9297</v>
      </c>
      <c r="N2635" t="s">
        <v>9299</v>
      </c>
      <c r="O2635" t="s">
        <v>9300</v>
      </c>
    </row>
    <row r="2636" spans="1:15" x14ac:dyDescent="0.25">
      <c r="A2636" t="s">
        <v>9301</v>
      </c>
      <c r="B2636" s="1">
        <v>12</v>
      </c>
      <c r="C2636" s="1">
        <v>16</v>
      </c>
      <c r="D2636" s="1">
        <v>12</v>
      </c>
      <c r="E2636" s="1">
        <v>2</v>
      </c>
      <c r="F2636" s="1">
        <v>0</v>
      </c>
      <c r="G2636" t="s">
        <v>16</v>
      </c>
      <c r="H2636" t="s">
        <v>17</v>
      </c>
      <c r="I2636">
        <v>1216122</v>
      </c>
      <c r="K2636">
        <v>851660980</v>
      </c>
      <c r="L2636" t="s">
        <v>9302</v>
      </c>
      <c r="M2636" t="s">
        <v>9301</v>
      </c>
      <c r="N2636" t="s">
        <v>9303</v>
      </c>
      <c r="O2636" t="s">
        <v>9304</v>
      </c>
    </row>
    <row r="2637" spans="1:15" x14ac:dyDescent="0.25">
      <c r="A2637" t="s">
        <v>9305</v>
      </c>
      <c r="B2637" s="1" t="s">
        <v>10691</v>
      </c>
      <c r="C2637" s="1">
        <v>13</v>
      </c>
      <c r="D2637" s="1" t="s">
        <v>10691</v>
      </c>
      <c r="E2637" s="1">
        <v>3</v>
      </c>
      <c r="F2637" s="1">
        <v>0</v>
      </c>
      <c r="G2637" t="s">
        <v>16</v>
      </c>
      <c r="H2637" t="s">
        <v>50</v>
      </c>
      <c r="I2637">
        <v>413043</v>
      </c>
      <c r="K2637">
        <v>92350961</v>
      </c>
      <c r="L2637" t="s">
        <v>9306</v>
      </c>
      <c r="M2637" t="s">
        <v>9305</v>
      </c>
      <c r="N2637" t="s">
        <v>9307</v>
      </c>
      <c r="O2637" t="s">
        <v>9308</v>
      </c>
    </row>
    <row r="2638" spans="1:15" x14ac:dyDescent="0.25">
      <c r="A2638" t="s">
        <v>9309</v>
      </c>
      <c r="B2638" s="1">
        <v>30</v>
      </c>
      <c r="C2638" s="1">
        <v>13</v>
      </c>
      <c r="D2638" s="1" t="s">
        <v>10692</v>
      </c>
      <c r="E2638" s="1">
        <v>2</v>
      </c>
      <c r="F2638" s="1">
        <v>0</v>
      </c>
      <c r="G2638" t="s">
        <v>16</v>
      </c>
      <c r="H2638" t="s">
        <v>17</v>
      </c>
      <c r="I2638">
        <v>3013062</v>
      </c>
      <c r="K2638">
        <v>411050706</v>
      </c>
      <c r="L2638" t="s">
        <v>9310</v>
      </c>
      <c r="M2638" t="s">
        <v>9309</v>
      </c>
      <c r="N2638" t="s">
        <v>9311</v>
      </c>
      <c r="O2638" t="s">
        <v>3748</v>
      </c>
    </row>
    <row r="2639" spans="1:15" x14ac:dyDescent="0.25">
      <c r="A2639" t="s">
        <v>9312</v>
      </c>
      <c r="B2639" s="1">
        <v>24</v>
      </c>
      <c r="C2639" s="1" t="s">
        <v>10690</v>
      </c>
      <c r="D2639" s="1" t="s">
        <v>10699</v>
      </c>
      <c r="E2639" s="1">
        <v>3</v>
      </c>
      <c r="F2639" s="1">
        <v>0</v>
      </c>
      <c r="G2639" t="s">
        <v>16</v>
      </c>
      <c r="H2639" t="s">
        <v>50</v>
      </c>
      <c r="I2639">
        <v>2402093</v>
      </c>
      <c r="K2639">
        <v>72182321</v>
      </c>
      <c r="L2639" t="s">
        <v>9313</v>
      </c>
      <c r="M2639" t="s">
        <v>9312</v>
      </c>
      <c r="N2639" t="s">
        <v>9314</v>
      </c>
      <c r="O2639" t="s">
        <v>70</v>
      </c>
    </row>
    <row r="2640" spans="1:15" x14ac:dyDescent="0.25">
      <c r="A2640" t="s">
        <v>9315</v>
      </c>
      <c r="B2640" s="1">
        <v>28</v>
      </c>
      <c r="C2640" s="1" t="s">
        <v>10690</v>
      </c>
      <c r="D2640" s="1" t="s">
        <v>10698</v>
      </c>
      <c r="E2640" s="1">
        <v>2</v>
      </c>
      <c r="F2640" s="1">
        <v>0</v>
      </c>
      <c r="G2640" t="s">
        <v>16</v>
      </c>
      <c r="H2640" t="s">
        <v>17</v>
      </c>
      <c r="I2640">
        <v>2802072</v>
      </c>
      <c r="K2640">
        <v>170748040</v>
      </c>
      <c r="L2640" t="s">
        <v>9316</v>
      </c>
      <c r="M2640" t="s">
        <v>9315</v>
      </c>
      <c r="N2640" t="s">
        <v>9317</v>
      </c>
      <c r="O2640" t="s">
        <v>9318</v>
      </c>
    </row>
    <row r="2641" spans="1:15" x14ac:dyDescent="0.25">
      <c r="A2641" t="s">
        <v>9319</v>
      </c>
      <c r="B2641" s="1">
        <v>26</v>
      </c>
      <c r="C2641" s="1" t="s">
        <v>10699</v>
      </c>
      <c r="D2641" s="1" t="s">
        <v>10693</v>
      </c>
      <c r="E2641" s="1">
        <v>2</v>
      </c>
      <c r="F2641" s="1">
        <v>0</v>
      </c>
      <c r="G2641" t="s">
        <v>16</v>
      </c>
      <c r="H2641" t="s">
        <v>17</v>
      </c>
      <c r="I2641">
        <v>2609082</v>
      </c>
      <c r="K2641">
        <v>830409790</v>
      </c>
      <c r="L2641" t="s">
        <v>9320</v>
      </c>
      <c r="M2641" t="s">
        <v>9319</v>
      </c>
      <c r="N2641" t="s">
        <v>9321</v>
      </c>
      <c r="O2641" t="s">
        <v>9322</v>
      </c>
    </row>
    <row r="2642" spans="1:15" x14ac:dyDescent="0.25">
      <c r="A2642" t="s">
        <v>9323</v>
      </c>
      <c r="B2642" s="1">
        <v>30</v>
      </c>
      <c r="C2642" s="1">
        <v>10</v>
      </c>
      <c r="D2642" s="1">
        <v>14</v>
      </c>
      <c r="E2642" s="1">
        <v>2</v>
      </c>
      <c r="F2642" s="1">
        <v>0</v>
      </c>
      <c r="G2642" t="s">
        <v>16</v>
      </c>
      <c r="H2642" t="s">
        <v>17</v>
      </c>
      <c r="I2642">
        <v>3010142</v>
      </c>
      <c r="K2642">
        <v>311019349</v>
      </c>
      <c r="L2642" t="s">
        <v>9324</v>
      </c>
      <c r="M2642" t="s">
        <v>9323</v>
      </c>
      <c r="N2642" t="s">
        <v>9325</v>
      </c>
      <c r="O2642" t="s">
        <v>9326</v>
      </c>
    </row>
    <row r="2643" spans="1:15" x14ac:dyDescent="0.25">
      <c r="A2643" t="s">
        <v>9327</v>
      </c>
      <c r="B2643" s="1">
        <v>14</v>
      </c>
      <c r="C2643" s="1" t="s">
        <v>10696</v>
      </c>
      <c r="D2643" s="1">
        <v>13</v>
      </c>
      <c r="E2643" s="1">
        <v>2</v>
      </c>
      <c r="F2643" s="1">
        <v>0</v>
      </c>
      <c r="G2643" t="s">
        <v>16</v>
      </c>
      <c r="H2643" t="s">
        <v>17</v>
      </c>
      <c r="I2643">
        <v>1403132</v>
      </c>
      <c r="K2643">
        <v>711582368</v>
      </c>
      <c r="M2643" t="s">
        <v>9327</v>
      </c>
      <c r="N2643" t="str">
        <f>"08-470"</f>
        <v>08-470</v>
      </c>
      <c r="O2643" t="s">
        <v>7264</v>
      </c>
    </row>
    <row r="2644" spans="1:15" x14ac:dyDescent="0.25">
      <c r="A2644" t="s">
        <v>9328</v>
      </c>
      <c r="B2644" s="1" t="s">
        <v>10692</v>
      </c>
      <c r="C2644" s="1" t="s">
        <v>10698</v>
      </c>
      <c r="D2644" s="1" t="s">
        <v>10699</v>
      </c>
      <c r="E2644" s="1">
        <v>2</v>
      </c>
      <c r="F2644" s="1">
        <v>0</v>
      </c>
      <c r="G2644" t="s">
        <v>16</v>
      </c>
      <c r="H2644" t="s">
        <v>17</v>
      </c>
      <c r="I2644">
        <v>607092</v>
      </c>
      <c r="K2644">
        <v>431020204</v>
      </c>
      <c r="L2644" t="s">
        <v>9329</v>
      </c>
      <c r="M2644" t="s">
        <v>9328</v>
      </c>
      <c r="N2644" t="s">
        <v>9330</v>
      </c>
      <c r="O2644" t="s">
        <v>9331</v>
      </c>
    </row>
    <row r="2645" spans="1:15" x14ac:dyDescent="0.25">
      <c r="A2645" t="s">
        <v>9332</v>
      </c>
      <c r="B2645" s="1">
        <v>24</v>
      </c>
      <c r="C2645" s="1" t="s">
        <v>10690</v>
      </c>
      <c r="D2645" s="1">
        <v>10</v>
      </c>
      <c r="E2645" s="1">
        <v>2</v>
      </c>
      <c r="F2645" s="1">
        <v>0</v>
      </c>
      <c r="G2645" t="s">
        <v>16</v>
      </c>
      <c r="H2645" t="s">
        <v>17</v>
      </c>
      <c r="I2645">
        <v>2402102</v>
      </c>
      <c r="K2645">
        <v>72182309</v>
      </c>
      <c r="L2645" t="s">
        <v>9333</v>
      </c>
      <c r="M2645" t="s">
        <v>9332</v>
      </c>
      <c r="N2645" t="s">
        <v>9334</v>
      </c>
      <c r="O2645" t="s">
        <v>9335</v>
      </c>
    </row>
    <row r="2646" spans="1:15" x14ac:dyDescent="0.25">
      <c r="A2646" t="s">
        <v>9336</v>
      </c>
      <c r="B2646" s="1">
        <v>16</v>
      </c>
      <c r="C2646" s="1" t="s">
        <v>10692</v>
      </c>
      <c r="D2646" s="1" t="s">
        <v>10697</v>
      </c>
      <c r="E2646" s="1">
        <v>2</v>
      </c>
      <c r="F2646" s="1">
        <v>0</v>
      </c>
      <c r="G2646" t="s">
        <v>16</v>
      </c>
      <c r="H2646" t="s">
        <v>17</v>
      </c>
      <c r="I2646">
        <v>1606052</v>
      </c>
      <c r="K2646">
        <v>531412770</v>
      </c>
      <c r="L2646" t="s">
        <v>9337</v>
      </c>
      <c r="M2646" t="s">
        <v>9336</v>
      </c>
      <c r="N2646" t="s">
        <v>9338</v>
      </c>
      <c r="O2646" t="s">
        <v>9339</v>
      </c>
    </row>
    <row r="2647" spans="1:15" x14ac:dyDescent="0.25">
      <c r="A2647" t="s">
        <v>9336</v>
      </c>
      <c r="B2647" s="1" t="s">
        <v>10692</v>
      </c>
      <c r="C2647" s="1">
        <v>12</v>
      </c>
      <c r="D2647" s="1" t="s">
        <v>10698</v>
      </c>
      <c r="E2647" s="1">
        <v>2</v>
      </c>
      <c r="F2647" s="1">
        <v>0</v>
      </c>
      <c r="G2647" t="s">
        <v>16</v>
      </c>
      <c r="H2647" t="s">
        <v>17</v>
      </c>
      <c r="I2647">
        <v>612072</v>
      </c>
      <c r="K2647">
        <v>431020196</v>
      </c>
      <c r="L2647" t="s">
        <v>9340</v>
      </c>
      <c r="M2647" t="s">
        <v>9336</v>
      </c>
      <c r="N2647" t="s">
        <v>9341</v>
      </c>
      <c r="O2647" t="s">
        <v>9342</v>
      </c>
    </row>
    <row r="2648" spans="1:15" x14ac:dyDescent="0.25">
      <c r="A2648" t="s">
        <v>9343</v>
      </c>
      <c r="B2648" s="1">
        <v>14</v>
      </c>
      <c r="C2648" s="1">
        <v>24</v>
      </c>
      <c r="D2648" s="1" t="s">
        <v>10692</v>
      </c>
      <c r="E2648" s="1">
        <v>2</v>
      </c>
      <c r="F2648" s="1">
        <v>0</v>
      </c>
      <c r="G2648" t="s">
        <v>16</v>
      </c>
      <c r="H2648" t="s">
        <v>17</v>
      </c>
      <c r="I2648">
        <v>1424062</v>
      </c>
      <c r="K2648">
        <v>130378522</v>
      </c>
      <c r="L2648" t="s">
        <v>9344</v>
      </c>
      <c r="M2648" t="s">
        <v>9343</v>
      </c>
      <c r="N2648" t="str">
        <f>"06-120"</f>
        <v>06-120</v>
      </c>
      <c r="O2648" t="s">
        <v>9345</v>
      </c>
    </row>
    <row r="2649" spans="1:15" x14ac:dyDescent="0.25">
      <c r="A2649" t="s">
        <v>9346</v>
      </c>
      <c r="B2649" s="1" t="s">
        <v>10690</v>
      </c>
      <c r="C2649" s="1">
        <v>22</v>
      </c>
      <c r="D2649" s="1" t="s">
        <v>10690</v>
      </c>
      <c r="E2649" s="1">
        <v>2</v>
      </c>
      <c r="F2649" s="1">
        <v>0</v>
      </c>
      <c r="G2649" t="s">
        <v>16</v>
      </c>
      <c r="H2649" t="s">
        <v>17</v>
      </c>
      <c r="I2649">
        <v>222022</v>
      </c>
      <c r="K2649">
        <v>931934963</v>
      </c>
      <c r="L2649" t="s">
        <v>9347</v>
      </c>
      <c r="M2649" t="s">
        <v>9346</v>
      </c>
      <c r="N2649" t="s">
        <v>9348</v>
      </c>
      <c r="O2649" t="s">
        <v>9349</v>
      </c>
    </row>
    <row r="2650" spans="1:15" x14ac:dyDescent="0.25">
      <c r="A2650" t="s">
        <v>9350</v>
      </c>
      <c r="B2650" s="1">
        <v>14</v>
      </c>
      <c r="C2650" s="1">
        <v>38</v>
      </c>
      <c r="D2650" s="1" t="s">
        <v>10697</v>
      </c>
      <c r="E2650" s="1">
        <v>3</v>
      </c>
      <c r="F2650" s="1">
        <v>0</v>
      </c>
      <c r="G2650" t="s">
        <v>16</v>
      </c>
      <c r="H2650" t="s">
        <v>50</v>
      </c>
      <c r="I2650">
        <v>1438053</v>
      </c>
      <c r="K2650">
        <v>750148549</v>
      </c>
      <c r="L2650" t="s">
        <v>9351</v>
      </c>
      <c r="M2650" t="s">
        <v>9350</v>
      </c>
      <c r="N2650" t="s">
        <v>9352</v>
      </c>
      <c r="O2650" t="s">
        <v>207</v>
      </c>
    </row>
    <row r="2651" spans="1:15" x14ac:dyDescent="0.25">
      <c r="A2651" t="s">
        <v>9353</v>
      </c>
      <c r="B2651" s="1">
        <v>24</v>
      </c>
      <c r="C2651" s="1" t="s">
        <v>10696</v>
      </c>
      <c r="D2651" s="1" t="s">
        <v>10696</v>
      </c>
      <c r="E2651" s="1">
        <v>1</v>
      </c>
      <c r="F2651" s="1">
        <v>0</v>
      </c>
      <c r="G2651" t="s">
        <v>16</v>
      </c>
      <c r="H2651" t="s">
        <v>46</v>
      </c>
      <c r="I2651">
        <v>2403031</v>
      </c>
      <c r="K2651">
        <v>72182367</v>
      </c>
      <c r="L2651" t="s">
        <v>9354</v>
      </c>
      <c r="M2651" t="s">
        <v>9353</v>
      </c>
      <c r="N2651" t="s">
        <v>9355</v>
      </c>
      <c r="O2651" t="s">
        <v>9356</v>
      </c>
    </row>
    <row r="2652" spans="1:15" x14ac:dyDescent="0.25">
      <c r="A2652" t="s">
        <v>9357</v>
      </c>
      <c r="B2652" s="1" t="s">
        <v>10690</v>
      </c>
      <c r="C2652" s="1">
        <v>20</v>
      </c>
      <c r="D2652" s="1" t="s">
        <v>10691</v>
      </c>
      <c r="E2652" s="1">
        <v>2</v>
      </c>
      <c r="F2652" s="1">
        <v>0</v>
      </c>
      <c r="G2652" t="s">
        <v>16</v>
      </c>
      <c r="H2652" t="s">
        <v>17</v>
      </c>
      <c r="I2652">
        <v>220042</v>
      </c>
      <c r="K2652">
        <v>931934897</v>
      </c>
      <c r="L2652" t="s">
        <v>9358</v>
      </c>
      <c r="M2652" t="s">
        <v>9359</v>
      </c>
      <c r="N2652" t="s">
        <v>9360</v>
      </c>
      <c r="O2652" t="s">
        <v>9361</v>
      </c>
    </row>
    <row r="2653" spans="1:15" x14ac:dyDescent="0.25">
      <c r="A2653" t="s">
        <v>9362</v>
      </c>
      <c r="B2653" s="1" t="s">
        <v>10692</v>
      </c>
      <c r="C2653" s="1" t="s">
        <v>10695</v>
      </c>
      <c r="D2653" s="1">
        <v>18</v>
      </c>
      <c r="E2653" s="1">
        <v>2</v>
      </c>
      <c r="F2653" s="1">
        <v>0</v>
      </c>
      <c r="G2653" t="s">
        <v>16</v>
      </c>
      <c r="H2653" t="s">
        <v>17</v>
      </c>
      <c r="I2653">
        <v>601182</v>
      </c>
      <c r="K2653">
        <v>30237753</v>
      </c>
      <c r="L2653" t="s">
        <v>9363</v>
      </c>
      <c r="M2653" t="s">
        <v>9362</v>
      </c>
      <c r="N2653" t="s">
        <v>9364</v>
      </c>
      <c r="O2653" t="s">
        <v>9365</v>
      </c>
    </row>
    <row r="2654" spans="1:15" x14ac:dyDescent="0.25">
      <c r="A2654" t="s">
        <v>9366</v>
      </c>
      <c r="B2654" s="1">
        <v>26</v>
      </c>
      <c r="C2654" s="1" t="s">
        <v>10695</v>
      </c>
      <c r="D2654" s="1" t="s">
        <v>10693</v>
      </c>
      <c r="E2654" s="1">
        <v>3</v>
      </c>
      <c r="F2654" s="1">
        <v>0</v>
      </c>
      <c r="G2654" t="s">
        <v>16</v>
      </c>
      <c r="H2654" t="s">
        <v>50</v>
      </c>
      <c r="I2654">
        <v>2601083</v>
      </c>
      <c r="K2654">
        <v>551734</v>
      </c>
      <c r="L2654" t="s">
        <v>9367</v>
      </c>
      <c r="M2654" t="s">
        <v>9368</v>
      </c>
      <c r="N2654" t="s">
        <v>9369</v>
      </c>
      <c r="O2654" t="s">
        <v>9370</v>
      </c>
    </row>
    <row r="2655" spans="1:15" x14ac:dyDescent="0.25">
      <c r="A2655" t="s">
        <v>9371</v>
      </c>
      <c r="B2655" s="1">
        <v>14</v>
      </c>
      <c r="C2655" s="1">
        <v>26</v>
      </c>
      <c r="D2655" s="1">
        <v>11</v>
      </c>
      <c r="E2655" s="1">
        <v>2</v>
      </c>
      <c r="F2655" s="1">
        <v>0</v>
      </c>
      <c r="G2655" t="s">
        <v>16</v>
      </c>
      <c r="H2655" t="s">
        <v>17</v>
      </c>
      <c r="I2655">
        <v>1426112</v>
      </c>
      <c r="K2655">
        <v>711582629</v>
      </c>
      <c r="L2655" t="s">
        <v>9372</v>
      </c>
      <c r="M2655" t="s">
        <v>9371</v>
      </c>
      <c r="N2655" t="str">
        <f>"08-112"</f>
        <v>08-112</v>
      </c>
      <c r="O2655" t="s">
        <v>9373</v>
      </c>
    </row>
    <row r="2656" spans="1:15" x14ac:dyDescent="0.25">
      <c r="A2656" t="s">
        <v>9374</v>
      </c>
      <c r="B2656" s="1">
        <v>14</v>
      </c>
      <c r="C2656" s="1">
        <v>13</v>
      </c>
      <c r="D2656" s="1">
        <v>10</v>
      </c>
      <c r="E2656" s="1">
        <v>2</v>
      </c>
      <c r="F2656" s="1">
        <v>0</v>
      </c>
      <c r="G2656" t="s">
        <v>16</v>
      </c>
      <c r="H2656" t="s">
        <v>17</v>
      </c>
      <c r="I2656">
        <v>1413102</v>
      </c>
      <c r="K2656">
        <v>130378539</v>
      </c>
      <c r="M2656" t="s">
        <v>9374</v>
      </c>
      <c r="N2656" t="str">
        <f>"06-521"</f>
        <v>06-521</v>
      </c>
      <c r="O2656" t="s">
        <v>9375</v>
      </c>
    </row>
    <row r="2657" spans="1:15" x14ac:dyDescent="0.25">
      <c r="A2657" t="s">
        <v>9376</v>
      </c>
      <c r="B2657" s="1">
        <v>18</v>
      </c>
      <c r="C2657" s="1">
        <v>19</v>
      </c>
      <c r="D2657" s="1" t="s">
        <v>10697</v>
      </c>
      <c r="E2657" s="1">
        <v>2</v>
      </c>
      <c r="F2657" s="1">
        <v>0</v>
      </c>
      <c r="G2657" t="s">
        <v>16</v>
      </c>
      <c r="H2657" t="s">
        <v>17</v>
      </c>
      <c r="I2657">
        <v>1819052</v>
      </c>
      <c r="K2657">
        <v>690582217</v>
      </c>
      <c r="L2657" t="s">
        <v>9380</v>
      </c>
      <c r="M2657" t="s">
        <v>9381</v>
      </c>
      <c r="N2657" t="s">
        <v>9382</v>
      </c>
      <c r="O2657" t="s">
        <v>9383</v>
      </c>
    </row>
    <row r="2658" spans="1:15" x14ac:dyDescent="0.25">
      <c r="A2658" t="s">
        <v>9376</v>
      </c>
      <c r="B2658" s="1">
        <v>12</v>
      </c>
      <c r="C2658" s="1" t="s">
        <v>10699</v>
      </c>
      <c r="D2658" s="1" t="s">
        <v>10699</v>
      </c>
      <c r="E2658" s="1">
        <v>2</v>
      </c>
      <c r="F2658" s="1">
        <v>0</v>
      </c>
      <c r="G2658" t="s">
        <v>16</v>
      </c>
      <c r="H2658" t="s">
        <v>17</v>
      </c>
      <c r="I2658">
        <v>1209092</v>
      </c>
      <c r="K2658">
        <v>351556286</v>
      </c>
      <c r="L2658" t="s">
        <v>9377</v>
      </c>
      <c r="M2658" t="s">
        <v>9376</v>
      </c>
      <c r="N2658" t="s">
        <v>9378</v>
      </c>
      <c r="O2658" t="s">
        <v>9379</v>
      </c>
    </row>
    <row r="2659" spans="1:15" x14ac:dyDescent="0.25">
      <c r="A2659" t="s">
        <v>9384</v>
      </c>
      <c r="B2659" s="1">
        <v>30</v>
      </c>
      <c r="C2659" s="1" t="s">
        <v>10696</v>
      </c>
      <c r="D2659" s="1">
        <v>10</v>
      </c>
      <c r="E2659" s="1">
        <v>3</v>
      </c>
      <c r="F2659" s="1">
        <v>0</v>
      </c>
      <c r="G2659" t="s">
        <v>16</v>
      </c>
      <c r="H2659" t="s">
        <v>50</v>
      </c>
      <c r="I2659">
        <v>3003103</v>
      </c>
      <c r="K2659">
        <v>530376</v>
      </c>
      <c r="L2659" t="s">
        <v>9385</v>
      </c>
      <c r="M2659" t="s">
        <v>9384</v>
      </c>
      <c r="N2659" t="s">
        <v>9386</v>
      </c>
      <c r="O2659" t="s">
        <v>9387</v>
      </c>
    </row>
    <row r="2660" spans="1:15" x14ac:dyDescent="0.25">
      <c r="A2660" t="s">
        <v>9388</v>
      </c>
      <c r="B2660" s="1" t="s">
        <v>10693</v>
      </c>
      <c r="C2660" s="1" t="s">
        <v>10695</v>
      </c>
      <c r="D2660" s="1" t="s">
        <v>10698</v>
      </c>
      <c r="E2660" s="1">
        <v>3</v>
      </c>
      <c r="F2660" s="1">
        <v>0</v>
      </c>
      <c r="G2660" t="s">
        <v>16</v>
      </c>
      <c r="H2660" t="s">
        <v>50</v>
      </c>
      <c r="I2660">
        <v>801073</v>
      </c>
      <c r="K2660">
        <v>210966881</v>
      </c>
      <c r="L2660" t="s">
        <v>9389</v>
      </c>
      <c r="M2660" t="s">
        <v>9388</v>
      </c>
      <c r="N2660" t="s">
        <v>9390</v>
      </c>
      <c r="O2660" t="s">
        <v>9391</v>
      </c>
    </row>
    <row r="2661" spans="1:15" x14ac:dyDescent="0.25">
      <c r="A2661" t="s">
        <v>9392</v>
      </c>
      <c r="B2661" s="1">
        <v>10</v>
      </c>
      <c r="C2661" s="1" t="s">
        <v>10691</v>
      </c>
      <c r="D2661" s="1" t="s">
        <v>10693</v>
      </c>
      <c r="E2661" s="1">
        <v>2</v>
      </c>
      <c r="F2661" s="1">
        <v>0</v>
      </c>
      <c r="G2661" t="s">
        <v>16</v>
      </c>
      <c r="H2661" t="s">
        <v>17</v>
      </c>
      <c r="I2661">
        <v>1004082</v>
      </c>
      <c r="K2661">
        <v>611016005</v>
      </c>
      <c r="L2661" t="s">
        <v>9393</v>
      </c>
      <c r="M2661" t="s">
        <v>9392</v>
      </c>
      <c r="N2661" t="s">
        <v>9394</v>
      </c>
      <c r="O2661" t="s">
        <v>9395</v>
      </c>
    </row>
    <row r="2662" spans="1:15" x14ac:dyDescent="0.25">
      <c r="A2662" t="s">
        <v>9396</v>
      </c>
      <c r="B2662" s="1">
        <v>20</v>
      </c>
      <c r="C2662" s="1" t="s">
        <v>10698</v>
      </c>
      <c r="D2662" s="1" t="s">
        <v>10693</v>
      </c>
      <c r="E2662" s="1">
        <v>2</v>
      </c>
      <c r="F2662" s="1">
        <v>0</v>
      </c>
      <c r="G2662" t="s">
        <v>16</v>
      </c>
      <c r="H2662" t="s">
        <v>17</v>
      </c>
      <c r="I2662">
        <v>2007082</v>
      </c>
      <c r="K2662">
        <v>550605</v>
      </c>
      <c r="L2662" t="s">
        <v>9397</v>
      </c>
      <c r="M2662" t="s">
        <v>9396</v>
      </c>
      <c r="N2662" t="s">
        <v>9398</v>
      </c>
      <c r="O2662" t="s">
        <v>9399</v>
      </c>
    </row>
    <row r="2663" spans="1:15" x14ac:dyDescent="0.25">
      <c r="A2663" t="s">
        <v>9400</v>
      </c>
      <c r="B2663" s="1">
        <v>20</v>
      </c>
      <c r="C2663" s="1">
        <v>12</v>
      </c>
      <c r="D2663" s="1" t="s">
        <v>10699</v>
      </c>
      <c r="E2663" s="1">
        <v>2</v>
      </c>
      <c r="F2663" s="1">
        <v>0</v>
      </c>
      <c r="G2663" t="s">
        <v>16</v>
      </c>
      <c r="H2663" t="s">
        <v>17</v>
      </c>
      <c r="I2663">
        <v>2012092</v>
      </c>
      <c r="K2663">
        <v>790671018</v>
      </c>
      <c r="L2663" t="s">
        <v>9401</v>
      </c>
      <c r="M2663" t="s">
        <v>9400</v>
      </c>
      <c r="N2663" t="s">
        <v>9402</v>
      </c>
      <c r="O2663" t="s">
        <v>9403</v>
      </c>
    </row>
    <row r="2664" spans="1:15" x14ac:dyDescent="0.25">
      <c r="A2664" t="s">
        <v>9404</v>
      </c>
      <c r="B2664" s="1" t="s">
        <v>10690</v>
      </c>
      <c r="C2664" s="1">
        <v>12</v>
      </c>
      <c r="D2664" s="1" t="s">
        <v>10697</v>
      </c>
      <c r="E2664" s="1">
        <v>3</v>
      </c>
      <c r="F2664" s="1">
        <v>0</v>
      </c>
      <c r="G2664" t="s">
        <v>16</v>
      </c>
      <c r="H2664" t="s">
        <v>50</v>
      </c>
      <c r="I2664">
        <v>212053</v>
      </c>
      <c r="K2664">
        <v>230821724</v>
      </c>
      <c r="L2664" t="s">
        <v>9405</v>
      </c>
      <c r="M2664" t="s">
        <v>9404</v>
      </c>
      <c r="N2664" t="s">
        <v>9406</v>
      </c>
      <c r="O2664" t="s">
        <v>9407</v>
      </c>
    </row>
    <row r="2665" spans="1:15" x14ac:dyDescent="0.25">
      <c r="A2665" t="s">
        <v>9408</v>
      </c>
      <c r="B2665" s="1">
        <v>22</v>
      </c>
      <c r="C2665" s="1">
        <v>11</v>
      </c>
      <c r="D2665" s="1" t="s">
        <v>10691</v>
      </c>
      <c r="E2665" s="1">
        <v>3</v>
      </c>
      <c r="F2665" s="1">
        <v>0</v>
      </c>
      <c r="G2665" t="s">
        <v>16</v>
      </c>
      <c r="H2665" t="s">
        <v>50</v>
      </c>
      <c r="I2665">
        <v>2211043</v>
      </c>
      <c r="K2665">
        <v>191675416</v>
      </c>
      <c r="L2665" t="s">
        <v>9409</v>
      </c>
      <c r="M2665" t="s">
        <v>9408</v>
      </c>
      <c r="N2665" t="s">
        <v>9410</v>
      </c>
      <c r="O2665" t="s">
        <v>9411</v>
      </c>
    </row>
    <row r="2666" spans="1:15" x14ac:dyDescent="0.25">
      <c r="A2666" t="s">
        <v>9412</v>
      </c>
      <c r="B2666" s="1">
        <v>30</v>
      </c>
      <c r="C2666" s="1">
        <v>27</v>
      </c>
      <c r="D2666" s="1" t="s">
        <v>10699</v>
      </c>
      <c r="E2666" s="1">
        <v>2</v>
      </c>
      <c r="F2666" s="1">
        <v>0</v>
      </c>
      <c r="G2666" t="s">
        <v>16</v>
      </c>
      <c r="H2666" t="s">
        <v>17</v>
      </c>
      <c r="I2666">
        <v>3027092</v>
      </c>
      <c r="K2666">
        <v>311019585</v>
      </c>
      <c r="L2666" t="s">
        <v>9413</v>
      </c>
      <c r="M2666" t="s">
        <v>9412</v>
      </c>
      <c r="N2666" t="s">
        <v>9414</v>
      </c>
      <c r="O2666" t="s">
        <v>9415</v>
      </c>
    </row>
    <row r="2667" spans="1:15" x14ac:dyDescent="0.25">
      <c r="A2667" t="s">
        <v>9420</v>
      </c>
      <c r="B2667" s="1" t="s">
        <v>10691</v>
      </c>
      <c r="C2667" s="1">
        <v>64</v>
      </c>
      <c r="D2667" s="1" t="s">
        <v>10694</v>
      </c>
      <c r="E2667" s="1">
        <v>0</v>
      </c>
      <c r="F2667" s="1">
        <v>2</v>
      </c>
      <c r="G2667" t="s">
        <v>264</v>
      </c>
      <c r="I2667">
        <v>464000</v>
      </c>
      <c r="K2667">
        <v>910866910</v>
      </c>
      <c r="L2667" t="s">
        <v>9421</v>
      </c>
      <c r="M2667" t="s">
        <v>9416</v>
      </c>
      <c r="N2667" t="s">
        <v>9418</v>
      </c>
      <c r="O2667" t="s">
        <v>9422</v>
      </c>
    </row>
    <row r="2668" spans="1:15" x14ac:dyDescent="0.25">
      <c r="A2668" t="s">
        <v>9416</v>
      </c>
      <c r="B2668" s="1" t="s">
        <v>10691</v>
      </c>
      <c r="C2668" s="1">
        <v>18</v>
      </c>
      <c r="D2668" s="1">
        <v>13</v>
      </c>
      <c r="E2668" s="1">
        <v>2</v>
      </c>
      <c r="F2668" s="1">
        <v>0</v>
      </c>
      <c r="G2668" t="s">
        <v>16</v>
      </c>
      <c r="H2668" t="s">
        <v>17</v>
      </c>
      <c r="I2668">
        <v>418132</v>
      </c>
      <c r="K2668">
        <v>910866904</v>
      </c>
      <c r="L2668" t="s">
        <v>9417</v>
      </c>
      <c r="M2668" t="s">
        <v>9416</v>
      </c>
      <c r="N2668" t="s">
        <v>9418</v>
      </c>
      <c r="O2668" t="s">
        <v>9419</v>
      </c>
    </row>
    <row r="2669" spans="1:15" x14ac:dyDescent="0.25">
      <c r="A2669" t="s">
        <v>9423</v>
      </c>
      <c r="B2669" s="1" t="s">
        <v>10691</v>
      </c>
      <c r="C2669" s="1">
        <v>18</v>
      </c>
      <c r="D2669" s="1" t="s">
        <v>10694</v>
      </c>
      <c r="E2669" s="1">
        <v>0</v>
      </c>
      <c r="F2669" s="1">
        <v>1</v>
      </c>
      <c r="G2669" t="s">
        <v>32</v>
      </c>
      <c r="I2669">
        <v>418000</v>
      </c>
      <c r="K2669">
        <v>910866778</v>
      </c>
      <c r="L2669" t="s">
        <v>9424</v>
      </c>
      <c r="M2669" t="s">
        <v>9416</v>
      </c>
      <c r="N2669" t="s">
        <v>9418</v>
      </c>
      <c r="O2669" t="s">
        <v>9425</v>
      </c>
    </row>
    <row r="2670" spans="1:15" x14ac:dyDescent="0.25">
      <c r="A2670" t="s">
        <v>9426</v>
      </c>
      <c r="B2670" s="1" t="s">
        <v>10692</v>
      </c>
      <c r="C2670" s="1">
        <v>19</v>
      </c>
      <c r="D2670" s="1" t="s">
        <v>10695</v>
      </c>
      <c r="E2670" s="1">
        <v>1</v>
      </c>
      <c r="F2670" s="1">
        <v>0</v>
      </c>
      <c r="G2670" t="s">
        <v>16</v>
      </c>
      <c r="H2670" t="s">
        <v>46</v>
      </c>
      <c r="I2670">
        <v>619011</v>
      </c>
      <c r="K2670">
        <v>110197902</v>
      </c>
      <c r="L2670" t="s">
        <v>9427</v>
      </c>
      <c r="M2670" t="s">
        <v>9426</v>
      </c>
      <c r="N2670" t="s">
        <v>4978</v>
      </c>
      <c r="O2670" t="s">
        <v>9428</v>
      </c>
    </row>
    <row r="2671" spans="1:15" x14ac:dyDescent="0.25">
      <c r="A2671" t="s">
        <v>9426</v>
      </c>
      <c r="B2671" s="1" t="s">
        <v>10692</v>
      </c>
      <c r="C2671" s="1">
        <v>19</v>
      </c>
      <c r="D2671" s="1" t="s">
        <v>10692</v>
      </c>
      <c r="E2671" s="1">
        <v>2</v>
      </c>
      <c r="F2671" s="1">
        <v>0</v>
      </c>
      <c r="G2671" t="s">
        <v>16</v>
      </c>
      <c r="H2671" t="s">
        <v>17</v>
      </c>
      <c r="I2671">
        <v>619062</v>
      </c>
      <c r="K2671">
        <v>110197865</v>
      </c>
      <c r="L2671" t="s">
        <v>9429</v>
      </c>
      <c r="M2671" t="s">
        <v>9426</v>
      </c>
      <c r="N2671" t="s">
        <v>4978</v>
      </c>
      <c r="O2671" t="s">
        <v>9430</v>
      </c>
    </row>
    <row r="2672" spans="1:15" x14ac:dyDescent="0.25">
      <c r="A2672" t="s">
        <v>9431</v>
      </c>
      <c r="B2672" s="1" t="s">
        <v>10692</v>
      </c>
      <c r="C2672" s="1">
        <v>19</v>
      </c>
      <c r="D2672" s="1" t="s">
        <v>10694</v>
      </c>
      <c r="E2672" s="1">
        <v>0</v>
      </c>
      <c r="F2672" s="1">
        <v>1</v>
      </c>
      <c r="G2672" t="s">
        <v>32</v>
      </c>
      <c r="I2672">
        <v>619000</v>
      </c>
      <c r="K2672">
        <v>110198190</v>
      </c>
      <c r="L2672" t="s">
        <v>9432</v>
      </c>
      <c r="M2672" t="s">
        <v>9426</v>
      </c>
      <c r="N2672" t="s">
        <v>4978</v>
      </c>
      <c r="O2672" t="s">
        <v>9433</v>
      </c>
    </row>
    <row r="2673" spans="1:15" x14ac:dyDescent="0.25">
      <c r="A2673" t="s">
        <v>9434</v>
      </c>
      <c r="B2673" s="1">
        <v>24</v>
      </c>
      <c r="C2673" s="1">
        <v>16</v>
      </c>
      <c r="D2673" s="1" t="s">
        <v>10699</v>
      </c>
      <c r="E2673" s="1">
        <v>2</v>
      </c>
      <c r="F2673" s="1">
        <v>0</v>
      </c>
      <c r="G2673" t="s">
        <v>16</v>
      </c>
      <c r="H2673" t="s">
        <v>17</v>
      </c>
      <c r="I2673">
        <v>2416092</v>
      </c>
      <c r="K2673">
        <v>151398741</v>
      </c>
      <c r="L2673" t="s">
        <v>9435</v>
      </c>
      <c r="M2673" t="s">
        <v>9434</v>
      </c>
      <c r="N2673" t="s">
        <v>9436</v>
      </c>
      <c r="O2673" t="s">
        <v>9437</v>
      </c>
    </row>
    <row r="2674" spans="1:15" x14ac:dyDescent="0.25">
      <c r="A2674" t="s">
        <v>9438</v>
      </c>
      <c r="B2674" s="1">
        <v>30</v>
      </c>
      <c r="C2674" s="1">
        <v>13</v>
      </c>
      <c r="D2674" s="1" t="s">
        <v>10698</v>
      </c>
      <c r="E2674" s="1">
        <v>2</v>
      </c>
      <c r="F2674" s="1">
        <v>0</v>
      </c>
      <c r="G2674" t="s">
        <v>16</v>
      </c>
      <c r="H2674" t="s">
        <v>17</v>
      </c>
      <c r="I2674">
        <v>3013072</v>
      </c>
      <c r="K2674">
        <v>411050698</v>
      </c>
      <c r="L2674" t="s">
        <v>9439</v>
      </c>
      <c r="M2674" t="s">
        <v>9438</v>
      </c>
      <c r="N2674" t="s">
        <v>9440</v>
      </c>
      <c r="O2674" t="s">
        <v>9441</v>
      </c>
    </row>
    <row r="2675" spans="1:15" x14ac:dyDescent="0.25">
      <c r="A2675" t="s">
        <v>9442</v>
      </c>
      <c r="B2675" s="1">
        <v>26</v>
      </c>
      <c r="C2675" s="1">
        <v>13</v>
      </c>
      <c r="D2675" s="1" t="s">
        <v>10692</v>
      </c>
      <c r="E2675" s="1">
        <v>3</v>
      </c>
      <c r="F2675" s="1">
        <v>0</v>
      </c>
      <c r="G2675" t="s">
        <v>16</v>
      </c>
      <c r="H2675" t="s">
        <v>50</v>
      </c>
      <c r="I2675">
        <v>2613063</v>
      </c>
      <c r="K2675">
        <v>291009923</v>
      </c>
      <c r="L2675" t="s">
        <v>9443</v>
      </c>
      <c r="M2675" t="s">
        <v>9442</v>
      </c>
      <c r="N2675" t="s">
        <v>9444</v>
      </c>
      <c r="O2675" t="s">
        <v>9445</v>
      </c>
    </row>
    <row r="2676" spans="1:15" x14ac:dyDescent="0.25">
      <c r="A2676" t="s">
        <v>9446</v>
      </c>
      <c r="B2676" s="1">
        <v>26</v>
      </c>
      <c r="C2676" s="1">
        <v>13</v>
      </c>
      <c r="D2676" s="1" t="s">
        <v>10694</v>
      </c>
      <c r="E2676" s="1">
        <v>0</v>
      </c>
      <c r="F2676" s="1">
        <v>1</v>
      </c>
      <c r="G2676" t="s">
        <v>32</v>
      </c>
      <c r="I2676">
        <v>2613000</v>
      </c>
      <c r="K2676">
        <v>291009403</v>
      </c>
      <c r="L2676" t="s">
        <v>9447</v>
      </c>
      <c r="M2676" t="s">
        <v>9442</v>
      </c>
      <c r="N2676" t="s">
        <v>9444</v>
      </c>
      <c r="O2676" t="s">
        <v>9448</v>
      </c>
    </row>
    <row r="2677" spans="1:15" x14ac:dyDescent="0.25">
      <c r="A2677" t="s">
        <v>9449</v>
      </c>
      <c r="B2677" s="1" t="s">
        <v>10690</v>
      </c>
      <c r="C2677" s="1" t="s">
        <v>10699</v>
      </c>
      <c r="D2677" s="1" t="s">
        <v>10698</v>
      </c>
      <c r="E2677" s="1" t="s">
        <v>219</v>
      </c>
      <c r="F2677" s="1">
        <v>8</v>
      </c>
      <c r="G2677" t="s">
        <v>220</v>
      </c>
      <c r="I2677" t="s">
        <v>9450</v>
      </c>
      <c r="J2677">
        <v>67</v>
      </c>
      <c r="K2677">
        <v>390183142</v>
      </c>
      <c r="L2677" t="s">
        <v>9451</v>
      </c>
      <c r="M2677" t="s">
        <v>6545</v>
      </c>
      <c r="N2677" t="s">
        <v>6547</v>
      </c>
      <c r="O2677" t="s">
        <v>9452</v>
      </c>
    </row>
    <row r="2678" spans="1:15" x14ac:dyDescent="0.25">
      <c r="A2678" t="s">
        <v>9453</v>
      </c>
      <c r="B2678" s="1">
        <v>14</v>
      </c>
      <c r="C2678" s="1">
        <v>26</v>
      </c>
      <c r="D2678" s="1">
        <v>12</v>
      </c>
      <c r="E2678" s="1">
        <v>2</v>
      </c>
      <c r="F2678" s="1">
        <v>0</v>
      </c>
      <c r="G2678" t="s">
        <v>16</v>
      </c>
      <c r="H2678" t="s">
        <v>17</v>
      </c>
      <c r="I2678">
        <v>1426122</v>
      </c>
      <c r="K2678">
        <v>711582664</v>
      </c>
      <c r="M2678" t="s">
        <v>9453</v>
      </c>
      <c r="N2678" t="str">
        <f>"08-117"</f>
        <v>08-117</v>
      </c>
      <c r="O2678" t="s">
        <v>9454</v>
      </c>
    </row>
    <row r="2679" spans="1:15" x14ac:dyDescent="0.25">
      <c r="A2679" t="s">
        <v>9455</v>
      </c>
      <c r="B2679" s="1">
        <v>10</v>
      </c>
      <c r="C2679" s="1" t="s">
        <v>10696</v>
      </c>
      <c r="D2679" s="1" t="s">
        <v>10697</v>
      </c>
      <c r="E2679" s="1">
        <v>2</v>
      </c>
      <c r="F2679" s="1">
        <v>0</v>
      </c>
      <c r="G2679" t="s">
        <v>16</v>
      </c>
      <c r="H2679" t="s">
        <v>17</v>
      </c>
      <c r="I2679">
        <v>1003052</v>
      </c>
      <c r="K2679">
        <v>730934559</v>
      </c>
      <c r="L2679" t="s">
        <v>9456</v>
      </c>
      <c r="M2679" t="s">
        <v>9455</v>
      </c>
      <c r="N2679" t="s">
        <v>9457</v>
      </c>
      <c r="O2679" t="s">
        <v>9458</v>
      </c>
    </row>
    <row r="2680" spans="1:15" x14ac:dyDescent="0.25">
      <c r="A2680" t="s">
        <v>9459</v>
      </c>
      <c r="B2680" s="1">
        <v>26</v>
      </c>
      <c r="C2680" s="1" t="s">
        <v>10690</v>
      </c>
      <c r="D2680" s="1" t="s">
        <v>10699</v>
      </c>
      <c r="E2680" s="1">
        <v>3</v>
      </c>
      <c r="F2680" s="1">
        <v>0</v>
      </c>
      <c r="G2680" t="s">
        <v>16</v>
      </c>
      <c r="H2680" t="s">
        <v>50</v>
      </c>
      <c r="I2680">
        <v>2602093</v>
      </c>
      <c r="K2680">
        <v>549878</v>
      </c>
      <c r="L2680" t="s">
        <v>9460</v>
      </c>
      <c r="M2680" t="s">
        <v>9459</v>
      </c>
      <c r="N2680" t="s">
        <v>9461</v>
      </c>
      <c r="O2680" t="s">
        <v>9462</v>
      </c>
    </row>
    <row r="2681" spans="1:15" x14ac:dyDescent="0.25">
      <c r="A2681" t="s">
        <v>9463</v>
      </c>
      <c r="B2681" s="1">
        <v>24</v>
      </c>
      <c r="C2681" s="1">
        <v>15</v>
      </c>
      <c r="D2681" s="1" t="s">
        <v>10691</v>
      </c>
      <c r="E2681" s="1">
        <v>1</v>
      </c>
      <c r="F2681" s="1">
        <v>0</v>
      </c>
      <c r="G2681" t="s">
        <v>16</v>
      </c>
      <c r="H2681" t="s">
        <v>46</v>
      </c>
      <c r="I2681">
        <v>2415041</v>
      </c>
      <c r="K2681">
        <v>276258612</v>
      </c>
      <c r="M2681" t="s">
        <v>9463</v>
      </c>
      <c r="N2681" t="s">
        <v>9464</v>
      </c>
      <c r="O2681" t="s">
        <v>9465</v>
      </c>
    </row>
    <row r="2682" spans="1:15" x14ac:dyDescent="0.25">
      <c r="A2682" t="s">
        <v>9466</v>
      </c>
      <c r="B2682" s="1">
        <v>24</v>
      </c>
      <c r="C2682" s="1">
        <v>15</v>
      </c>
      <c r="D2682" s="1" t="s">
        <v>10694</v>
      </c>
      <c r="E2682" s="1">
        <v>0</v>
      </c>
      <c r="F2682" s="1">
        <v>1</v>
      </c>
      <c r="G2682" t="s">
        <v>32</v>
      </c>
      <c r="I2682">
        <v>2415000</v>
      </c>
      <c r="K2682">
        <v>276255230</v>
      </c>
      <c r="L2682" t="s">
        <v>9467</v>
      </c>
      <c r="M2682" t="s">
        <v>9463</v>
      </c>
      <c r="N2682" t="s">
        <v>9464</v>
      </c>
      <c r="O2682" t="s">
        <v>9468</v>
      </c>
    </row>
    <row r="2683" spans="1:15" x14ac:dyDescent="0.25">
      <c r="A2683" t="s">
        <v>9469</v>
      </c>
      <c r="B2683" s="1" t="s">
        <v>10692</v>
      </c>
      <c r="C2683" s="1">
        <v>15</v>
      </c>
      <c r="D2683" s="1" t="s">
        <v>10693</v>
      </c>
      <c r="E2683" s="1">
        <v>2</v>
      </c>
      <c r="F2683" s="1">
        <v>0</v>
      </c>
      <c r="G2683" t="s">
        <v>16</v>
      </c>
      <c r="H2683" t="s">
        <v>17</v>
      </c>
      <c r="I2683">
        <v>615082</v>
      </c>
      <c r="K2683">
        <v>30237760</v>
      </c>
      <c r="L2683" t="s">
        <v>9470</v>
      </c>
      <c r="M2683" t="s">
        <v>9469</v>
      </c>
      <c r="N2683" t="s">
        <v>9471</v>
      </c>
      <c r="O2683" t="s">
        <v>9472</v>
      </c>
    </row>
    <row r="2684" spans="1:15" x14ac:dyDescent="0.25">
      <c r="A2684" t="s">
        <v>9473</v>
      </c>
      <c r="B2684" s="1">
        <v>18</v>
      </c>
      <c r="C2684" s="1" t="s">
        <v>10698</v>
      </c>
      <c r="D2684" s="1" t="s">
        <v>10699</v>
      </c>
      <c r="E2684" s="1">
        <v>2</v>
      </c>
      <c r="F2684" s="1">
        <v>0</v>
      </c>
      <c r="G2684" t="s">
        <v>16</v>
      </c>
      <c r="H2684" t="s">
        <v>17</v>
      </c>
      <c r="I2684">
        <v>1807092</v>
      </c>
      <c r="K2684">
        <v>370440608</v>
      </c>
      <c r="L2684" t="s">
        <v>9474</v>
      </c>
      <c r="M2684" t="s">
        <v>9473</v>
      </c>
      <c r="N2684" t="s">
        <v>9475</v>
      </c>
      <c r="O2684" t="s">
        <v>9476</v>
      </c>
    </row>
    <row r="2685" spans="1:15" x14ac:dyDescent="0.25">
      <c r="A2685" t="s">
        <v>9477</v>
      </c>
      <c r="B2685" s="1">
        <v>26</v>
      </c>
      <c r="C2685" s="1" t="s">
        <v>10692</v>
      </c>
      <c r="D2685" s="1" t="s">
        <v>10693</v>
      </c>
      <c r="E2685" s="1">
        <v>2</v>
      </c>
      <c r="F2685" s="1">
        <v>0</v>
      </c>
      <c r="G2685" t="s">
        <v>16</v>
      </c>
      <c r="H2685" t="s">
        <v>17</v>
      </c>
      <c r="I2685">
        <v>2606082</v>
      </c>
      <c r="K2685">
        <v>830410037</v>
      </c>
      <c r="L2685" t="s">
        <v>9478</v>
      </c>
      <c r="M2685" t="s">
        <v>9477</v>
      </c>
      <c r="N2685" t="s">
        <v>9479</v>
      </c>
      <c r="O2685" t="s">
        <v>9480</v>
      </c>
    </row>
    <row r="2686" spans="1:15" x14ac:dyDescent="0.25">
      <c r="A2686" t="s">
        <v>9481</v>
      </c>
      <c r="B2686" s="1" t="s">
        <v>10692</v>
      </c>
      <c r="C2686" s="1" t="s">
        <v>10699</v>
      </c>
      <c r="D2686" s="1">
        <v>13</v>
      </c>
      <c r="E2686" s="1">
        <v>2</v>
      </c>
      <c r="F2686" s="1">
        <v>0</v>
      </c>
      <c r="G2686" t="s">
        <v>16</v>
      </c>
      <c r="H2686" t="s">
        <v>17</v>
      </c>
      <c r="I2686">
        <v>609132</v>
      </c>
      <c r="K2686">
        <v>431020180</v>
      </c>
      <c r="L2686" t="s">
        <v>9482</v>
      </c>
      <c r="M2686" t="s">
        <v>9481</v>
      </c>
      <c r="N2686" t="s">
        <v>9483</v>
      </c>
      <c r="O2686" t="s">
        <v>9484</v>
      </c>
    </row>
    <row r="2687" spans="1:15" x14ac:dyDescent="0.25">
      <c r="A2687" t="s">
        <v>9485</v>
      </c>
      <c r="B2687" s="1" t="s">
        <v>10692</v>
      </c>
      <c r="C2687" s="1">
        <v>11</v>
      </c>
      <c r="D2687" s="1">
        <v>10</v>
      </c>
      <c r="E2687" s="1">
        <v>2</v>
      </c>
      <c r="F2687" s="1">
        <v>0</v>
      </c>
      <c r="G2687" t="s">
        <v>16</v>
      </c>
      <c r="H2687" t="s">
        <v>17</v>
      </c>
      <c r="I2687">
        <v>611102</v>
      </c>
      <c r="K2687">
        <v>711582530</v>
      </c>
      <c r="L2687" t="s">
        <v>9486</v>
      </c>
      <c r="M2687" t="s">
        <v>9485</v>
      </c>
      <c r="N2687" t="s">
        <v>9487</v>
      </c>
      <c r="O2687" t="s">
        <v>9488</v>
      </c>
    </row>
    <row r="2688" spans="1:15" x14ac:dyDescent="0.25">
      <c r="A2688" t="s">
        <v>9489</v>
      </c>
      <c r="B2688" s="1" t="s">
        <v>10690</v>
      </c>
      <c r="C2688" s="1">
        <v>26</v>
      </c>
      <c r="D2688" s="1" t="s">
        <v>10695</v>
      </c>
      <c r="E2688" s="1">
        <v>1</v>
      </c>
      <c r="F2688" s="1">
        <v>0</v>
      </c>
      <c r="G2688" t="s">
        <v>16</v>
      </c>
      <c r="H2688" t="s">
        <v>46</v>
      </c>
      <c r="I2688">
        <v>226011</v>
      </c>
      <c r="K2688">
        <v>390767191</v>
      </c>
      <c r="L2688" t="s">
        <v>9490</v>
      </c>
      <c r="M2688" t="s">
        <v>9491</v>
      </c>
      <c r="N2688" t="s">
        <v>9492</v>
      </c>
      <c r="O2688" t="s">
        <v>2935</v>
      </c>
    </row>
    <row r="2689" spans="1:15" x14ac:dyDescent="0.25">
      <c r="A2689" t="s">
        <v>9493</v>
      </c>
      <c r="B2689" s="1">
        <v>24</v>
      </c>
      <c r="C2689" s="1" t="s">
        <v>10695</v>
      </c>
      <c r="D2689" s="1" t="s">
        <v>10696</v>
      </c>
      <c r="E2689" s="1">
        <v>1</v>
      </c>
      <c r="F2689" s="1">
        <v>0</v>
      </c>
      <c r="G2689" t="s">
        <v>16</v>
      </c>
      <c r="H2689" t="s">
        <v>46</v>
      </c>
      <c r="I2689">
        <v>2401031</v>
      </c>
      <c r="K2689">
        <v>276257541</v>
      </c>
      <c r="L2689" t="s">
        <v>9494</v>
      </c>
      <c r="M2689" t="s">
        <v>9493</v>
      </c>
      <c r="N2689" t="s">
        <v>9495</v>
      </c>
      <c r="O2689" t="s">
        <v>9496</v>
      </c>
    </row>
    <row r="2690" spans="1:15" x14ac:dyDescent="0.25">
      <c r="A2690" t="s">
        <v>9497</v>
      </c>
      <c r="B2690" s="1">
        <v>12</v>
      </c>
      <c r="C2690" s="1">
        <v>16</v>
      </c>
      <c r="D2690" s="1">
        <v>13</v>
      </c>
      <c r="E2690" s="1">
        <v>3</v>
      </c>
      <c r="F2690" s="1">
        <v>0</v>
      </c>
      <c r="G2690" t="s">
        <v>16</v>
      </c>
      <c r="H2690" t="s">
        <v>50</v>
      </c>
      <c r="I2690">
        <v>1216133</v>
      </c>
      <c r="K2690">
        <v>851660973</v>
      </c>
      <c r="L2690" t="s">
        <v>412</v>
      </c>
      <c r="M2690" t="s">
        <v>9497</v>
      </c>
      <c r="N2690" t="s">
        <v>9498</v>
      </c>
      <c r="O2690" t="s">
        <v>70</v>
      </c>
    </row>
    <row r="2691" spans="1:15" x14ac:dyDescent="0.25">
      <c r="A2691" t="s">
        <v>9499</v>
      </c>
      <c r="B2691" s="1" t="s">
        <v>10692</v>
      </c>
      <c r="C2691" s="1" t="s">
        <v>10696</v>
      </c>
      <c r="D2691" s="1">
        <v>13</v>
      </c>
      <c r="E2691" s="1">
        <v>2</v>
      </c>
      <c r="F2691" s="1">
        <v>0</v>
      </c>
      <c r="G2691" t="s">
        <v>16</v>
      </c>
      <c r="H2691" t="s">
        <v>17</v>
      </c>
      <c r="I2691">
        <v>603132</v>
      </c>
      <c r="K2691">
        <v>110197983</v>
      </c>
      <c r="L2691" t="s">
        <v>9500</v>
      </c>
      <c r="M2691" t="s">
        <v>9499</v>
      </c>
      <c r="N2691" t="s">
        <v>9501</v>
      </c>
      <c r="O2691" t="s">
        <v>9502</v>
      </c>
    </row>
    <row r="2692" spans="1:15" x14ac:dyDescent="0.25">
      <c r="A2692" t="s">
        <v>9503</v>
      </c>
      <c r="B2692" s="1">
        <v>10</v>
      </c>
      <c r="C2692" s="1">
        <v>10</v>
      </c>
      <c r="D2692" s="1">
        <v>10</v>
      </c>
      <c r="E2692" s="1">
        <v>2</v>
      </c>
      <c r="F2692" s="1">
        <v>0</v>
      </c>
      <c r="G2692" t="s">
        <v>16</v>
      </c>
      <c r="H2692" t="s">
        <v>17</v>
      </c>
      <c r="I2692">
        <v>1010102</v>
      </c>
      <c r="K2692">
        <v>590647902</v>
      </c>
      <c r="L2692" t="s">
        <v>9504</v>
      </c>
      <c r="M2692" t="s">
        <v>9505</v>
      </c>
      <c r="N2692" t="s">
        <v>9506</v>
      </c>
      <c r="O2692" t="s">
        <v>9507</v>
      </c>
    </row>
    <row r="2693" spans="1:15" x14ac:dyDescent="0.25">
      <c r="A2693" t="s">
        <v>9508</v>
      </c>
      <c r="B2693" s="1" t="s">
        <v>10692</v>
      </c>
      <c r="C2693" s="1">
        <v>11</v>
      </c>
      <c r="D2693" s="1">
        <v>11</v>
      </c>
      <c r="E2693" s="1">
        <v>2</v>
      </c>
      <c r="F2693" s="1">
        <v>0</v>
      </c>
      <c r="G2693" t="s">
        <v>16</v>
      </c>
      <c r="H2693" t="s">
        <v>17</v>
      </c>
      <c r="I2693">
        <v>611112</v>
      </c>
      <c r="K2693">
        <v>711582546</v>
      </c>
      <c r="L2693" t="s">
        <v>9509</v>
      </c>
      <c r="M2693" t="s">
        <v>9508</v>
      </c>
      <c r="N2693" t="s">
        <v>9510</v>
      </c>
      <c r="O2693" t="s">
        <v>9511</v>
      </c>
    </row>
    <row r="2694" spans="1:15" x14ac:dyDescent="0.25">
      <c r="A2694" t="s">
        <v>9512</v>
      </c>
      <c r="B2694" s="1" t="s">
        <v>10692</v>
      </c>
      <c r="C2694" s="1">
        <v>19</v>
      </c>
      <c r="D2694" s="1" t="s">
        <v>10698</v>
      </c>
      <c r="E2694" s="1">
        <v>2</v>
      </c>
      <c r="F2694" s="1">
        <v>0</v>
      </c>
      <c r="G2694" t="s">
        <v>16</v>
      </c>
      <c r="H2694" t="s">
        <v>17</v>
      </c>
      <c r="I2694">
        <v>619072</v>
      </c>
      <c r="K2694">
        <v>110197859</v>
      </c>
      <c r="L2694" t="s">
        <v>9513</v>
      </c>
      <c r="M2694" t="s">
        <v>9512</v>
      </c>
      <c r="N2694" t="s">
        <v>9514</v>
      </c>
      <c r="O2694" t="s">
        <v>548</v>
      </c>
    </row>
    <row r="2695" spans="1:15" x14ac:dyDescent="0.25">
      <c r="A2695" t="s">
        <v>9515</v>
      </c>
      <c r="B2695" s="1">
        <v>14</v>
      </c>
      <c r="C2695" s="1">
        <v>25</v>
      </c>
      <c r="D2695" s="1">
        <v>12</v>
      </c>
      <c r="E2695" s="1">
        <v>2</v>
      </c>
      <c r="F2695" s="1">
        <v>0</v>
      </c>
      <c r="G2695" t="s">
        <v>16</v>
      </c>
      <c r="H2695" t="s">
        <v>17</v>
      </c>
      <c r="I2695">
        <v>1425122</v>
      </c>
      <c r="K2695">
        <v>670224060</v>
      </c>
      <c r="L2695" t="s">
        <v>9516</v>
      </c>
      <c r="M2695" t="s">
        <v>9515</v>
      </c>
      <c r="N2695" t="s">
        <v>9517</v>
      </c>
      <c r="O2695" t="s">
        <v>9518</v>
      </c>
    </row>
    <row r="2696" spans="1:15" x14ac:dyDescent="0.25">
      <c r="A2696" t="s">
        <v>9519</v>
      </c>
      <c r="B2696" s="1">
        <v>10</v>
      </c>
      <c r="C2696" s="1">
        <v>10</v>
      </c>
      <c r="D2696" s="1">
        <v>11</v>
      </c>
      <c r="E2696" s="1">
        <v>3</v>
      </c>
      <c r="F2696" s="1">
        <v>0</v>
      </c>
      <c r="G2696" t="s">
        <v>16</v>
      </c>
      <c r="H2696" t="s">
        <v>50</v>
      </c>
      <c r="I2696">
        <v>1010113</v>
      </c>
      <c r="K2696">
        <v>590647859</v>
      </c>
      <c r="L2696" t="s">
        <v>9520</v>
      </c>
      <c r="M2696" t="s">
        <v>9519</v>
      </c>
      <c r="N2696" t="s">
        <v>9521</v>
      </c>
      <c r="O2696" t="s">
        <v>9522</v>
      </c>
    </row>
    <row r="2697" spans="1:15" x14ac:dyDescent="0.25">
      <c r="A2697" t="s">
        <v>9523</v>
      </c>
      <c r="B2697" s="1">
        <v>12</v>
      </c>
      <c r="C2697" s="1">
        <v>12</v>
      </c>
      <c r="D2697" s="1" t="s">
        <v>10698</v>
      </c>
      <c r="E2697" s="1">
        <v>3</v>
      </c>
      <c r="F2697" s="1">
        <v>0</v>
      </c>
      <c r="G2697" t="s">
        <v>16</v>
      </c>
      <c r="H2697" t="s">
        <v>50</v>
      </c>
      <c r="I2697">
        <v>1212073</v>
      </c>
      <c r="K2697">
        <v>276258055</v>
      </c>
      <c r="L2697" t="s">
        <v>9524</v>
      </c>
      <c r="M2697" t="s">
        <v>9523</v>
      </c>
      <c r="N2697" t="s">
        <v>9525</v>
      </c>
      <c r="O2697" t="s">
        <v>5609</v>
      </c>
    </row>
    <row r="2698" spans="1:15" x14ac:dyDescent="0.25">
      <c r="A2698" t="s">
        <v>9526</v>
      </c>
      <c r="B2698" s="1">
        <v>32</v>
      </c>
      <c r="C2698" s="1" t="s">
        <v>10698</v>
      </c>
      <c r="D2698" s="1" t="s">
        <v>10692</v>
      </c>
      <c r="E2698" s="1">
        <v>3</v>
      </c>
      <c r="F2698" s="1">
        <v>0</v>
      </c>
      <c r="G2698" t="s">
        <v>16</v>
      </c>
      <c r="H2698" t="s">
        <v>50</v>
      </c>
      <c r="I2698">
        <v>3207063</v>
      </c>
      <c r="K2698">
        <v>811685510</v>
      </c>
      <c r="L2698" t="s">
        <v>9527</v>
      </c>
      <c r="M2698" t="s">
        <v>9528</v>
      </c>
      <c r="N2698" t="s">
        <v>9529</v>
      </c>
      <c r="O2698" t="s">
        <v>9530</v>
      </c>
    </row>
    <row r="2699" spans="1:15" x14ac:dyDescent="0.25">
      <c r="A2699" t="s">
        <v>9531</v>
      </c>
      <c r="B2699" s="1">
        <v>30</v>
      </c>
      <c r="C2699" s="1">
        <v>29</v>
      </c>
      <c r="D2699" s="1" t="s">
        <v>10696</v>
      </c>
      <c r="E2699" s="1">
        <v>3</v>
      </c>
      <c r="F2699" s="1">
        <v>0</v>
      </c>
      <c r="G2699" t="s">
        <v>16</v>
      </c>
      <c r="H2699" t="s">
        <v>50</v>
      </c>
      <c r="I2699">
        <v>3029033</v>
      </c>
      <c r="K2699">
        <v>970770706</v>
      </c>
      <c r="M2699" t="s">
        <v>9531</v>
      </c>
      <c r="N2699" t="s">
        <v>9532</v>
      </c>
      <c r="O2699" t="s">
        <v>333</v>
      </c>
    </row>
    <row r="2700" spans="1:15" x14ac:dyDescent="0.25">
      <c r="A2700" t="s">
        <v>9533</v>
      </c>
      <c r="B2700" s="1">
        <v>30</v>
      </c>
      <c r="C2700" s="1">
        <v>29</v>
      </c>
      <c r="D2700" s="1" t="s">
        <v>10694</v>
      </c>
      <c r="E2700" s="1">
        <v>0</v>
      </c>
      <c r="F2700" s="1">
        <v>1</v>
      </c>
      <c r="G2700" t="s">
        <v>32</v>
      </c>
      <c r="I2700">
        <v>3029000</v>
      </c>
      <c r="K2700">
        <v>411561571</v>
      </c>
      <c r="M2700" t="s">
        <v>9531</v>
      </c>
      <c r="N2700" t="s">
        <v>9532</v>
      </c>
      <c r="O2700" t="s">
        <v>9534</v>
      </c>
    </row>
    <row r="2701" spans="1:15" x14ac:dyDescent="0.25">
      <c r="A2701" t="s">
        <v>9535</v>
      </c>
      <c r="B2701" s="1">
        <v>16</v>
      </c>
      <c r="C2701" s="1" t="s">
        <v>10691</v>
      </c>
      <c r="D2701" s="1" t="s">
        <v>10691</v>
      </c>
      <c r="E2701" s="1">
        <v>3</v>
      </c>
      <c r="F2701" s="1">
        <v>0</v>
      </c>
      <c r="G2701" t="s">
        <v>16</v>
      </c>
      <c r="H2701" t="s">
        <v>50</v>
      </c>
      <c r="I2701">
        <v>1604043</v>
      </c>
      <c r="K2701">
        <v>531413030</v>
      </c>
      <c r="L2701" t="s">
        <v>9536</v>
      </c>
      <c r="M2701" t="s">
        <v>9535</v>
      </c>
      <c r="N2701" t="s">
        <v>9537</v>
      </c>
      <c r="O2701" t="s">
        <v>957</v>
      </c>
    </row>
    <row r="2702" spans="1:15" x14ac:dyDescent="0.25">
      <c r="A2702" t="s">
        <v>9538</v>
      </c>
      <c r="B2702" s="1">
        <v>14</v>
      </c>
      <c r="C2702" s="1">
        <v>34</v>
      </c>
      <c r="D2702" s="1">
        <v>12</v>
      </c>
      <c r="E2702" s="1">
        <v>3</v>
      </c>
      <c r="F2702" s="1">
        <v>0</v>
      </c>
      <c r="G2702" t="s">
        <v>16</v>
      </c>
      <c r="H2702" t="s">
        <v>50</v>
      </c>
      <c r="I2702">
        <v>1434123</v>
      </c>
      <c r="K2702">
        <v>13269640</v>
      </c>
      <c r="L2702" t="s">
        <v>9539</v>
      </c>
      <c r="M2702" t="s">
        <v>9538</v>
      </c>
      <c r="N2702" t="str">
        <f>"05-200"</f>
        <v>05-200</v>
      </c>
      <c r="O2702" t="s">
        <v>8872</v>
      </c>
    </row>
    <row r="2703" spans="1:15" x14ac:dyDescent="0.25">
      <c r="A2703" t="s">
        <v>9540</v>
      </c>
      <c r="B2703" s="1">
        <v>14</v>
      </c>
      <c r="C2703" s="1">
        <v>34</v>
      </c>
      <c r="D2703" s="1" t="s">
        <v>10694</v>
      </c>
      <c r="E2703" s="1">
        <v>0</v>
      </c>
      <c r="F2703" s="1">
        <v>1</v>
      </c>
      <c r="G2703" t="s">
        <v>32</v>
      </c>
      <c r="I2703">
        <v>1434000</v>
      </c>
      <c r="K2703">
        <v>13269344</v>
      </c>
      <c r="L2703" t="s">
        <v>9541</v>
      </c>
      <c r="M2703" t="s">
        <v>9538</v>
      </c>
      <c r="N2703" t="str">
        <f>"05-200"</f>
        <v>05-200</v>
      </c>
      <c r="O2703" t="s">
        <v>9542</v>
      </c>
    </row>
    <row r="2704" spans="1:15" x14ac:dyDescent="0.25">
      <c r="A2704" t="s">
        <v>9543</v>
      </c>
      <c r="B2704" s="1" t="s">
        <v>10690</v>
      </c>
      <c r="C2704" s="1">
        <v>22</v>
      </c>
      <c r="D2704" s="1" t="s">
        <v>10694</v>
      </c>
      <c r="E2704" s="1">
        <v>0</v>
      </c>
      <c r="F2704" s="1">
        <v>1</v>
      </c>
      <c r="G2704" t="s">
        <v>32</v>
      </c>
      <c r="I2704">
        <v>222000</v>
      </c>
      <c r="K2704">
        <v>931934800</v>
      </c>
      <c r="L2704" t="s">
        <v>9544</v>
      </c>
      <c r="M2704" t="s">
        <v>9545</v>
      </c>
      <c r="N2704" t="s">
        <v>9546</v>
      </c>
      <c r="O2704" t="s">
        <v>9547</v>
      </c>
    </row>
    <row r="2705" spans="1:15" x14ac:dyDescent="0.25">
      <c r="A2705" t="s">
        <v>9545</v>
      </c>
      <c r="B2705" s="1" t="s">
        <v>10690</v>
      </c>
      <c r="C2705" s="1">
        <v>22</v>
      </c>
      <c r="D2705" s="1" t="s">
        <v>10696</v>
      </c>
      <c r="E2705" s="1">
        <v>3</v>
      </c>
      <c r="F2705" s="1">
        <v>0</v>
      </c>
      <c r="G2705" t="s">
        <v>16</v>
      </c>
      <c r="H2705" t="s">
        <v>50</v>
      </c>
      <c r="I2705">
        <v>222033</v>
      </c>
      <c r="K2705">
        <v>931935000</v>
      </c>
      <c r="L2705" t="s">
        <v>9548</v>
      </c>
      <c r="M2705" t="s">
        <v>9545</v>
      </c>
      <c r="N2705" t="s">
        <v>9546</v>
      </c>
      <c r="O2705" t="s">
        <v>5727</v>
      </c>
    </row>
    <row r="2706" spans="1:15" x14ac:dyDescent="0.25">
      <c r="A2706" t="s">
        <v>9549</v>
      </c>
      <c r="B2706" s="1">
        <v>24</v>
      </c>
      <c r="C2706" s="1" t="s">
        <v>10698</v>
      </c>
      <c r="D2706" s="1" t="s">
        <v>10693</v>
      </c>
      <c r="E2706" s="1">
        <v>3</v>
      </c>
      <c r="F2706" s="1">
        <v>0</v>
      </c>
      <c r="G2706" t="s">
        <v>16</v>
      </c>
      <c r="H2706" t="s">
        <v>50</v>
      </c>
      <c r="I2706">
        <v>2407083</v>
      </c>
      <c r="K2706">
        <v>151398480</v>
      </c>
      <c r="L2706" t="s">
        <v>9550</v>
      </c>
      <c r="M2706" t="s">
        <v>9549</v>
      </c>
      <c r="N2706" t="s">
        <v>9551</v>
      </c>
      <c r="O2706" t="s">
        <v>8204</v>
      </c>
    </row>
    <row r="2707" spans="1:15" x14ac:dyDescent="0.25">
      <c r="A2707" t="s">
        <v>9552</v>
      </c>
      <c r="B2707" s="1" t="s">
        <v>10692</v>
      </c>
      <c r="C2707" s="1" t="s">
        <v>10699</v>
      </c>
      <c r="D2707" s="1">
        <v>14</v>
      </c>
      <c r="E2707" s="1">
        <v>2</v>
      </c>
      <c r="F2707" s="1">
        <v>0</v>
      </c>
      <c r="G2707" t="s">
        <v>16</v>
      </c>
      <c r="H2707" t="s">
        <v>17</v>
      </c>
      <c r="I2707">
        <v>609142</v>
      </c>
      <c r="K2707">
        <v>431020150</v>
      </c>
      <c r="L2707" t="s">
        <v>9553</v>
      </c>
      <c r="M2707" t="s">
        <v>9554</v>
      </c>
      <c r="N2707" t="s">
        <v>9555</v>
      </c>
      <c r="O2707" t="s">
        <v>9556</v>
      </c>
    </row>
    <row r="2708" spans="1:15" x14ac:dyDescent="0.25">
      <c r="A2708" t="s">
        <v>9557</v>
      </c>
      <c r="B2708" s="1">
        <v>24</v>
      </c>
      <c r="C2708" s="1" t="s">
        <v>10692</v>
      </c>
      <c r="D2708" s="1" t="s">
        <v>10699</v>
      </c>
      <c r="E2708" s="1">
        <v>2</v>
      </c>
      <c r="F2708" s="1">
        <v>0</v>
      </c>
      <c r="G2708" t="s">
        <v>16</v>
      </c>
      <c r="H2708" t="s">
        <v>17</v>
      </c>
      <c r="I2708">
        <v>2406092</v>
      </c>
      <c r="K2708">
        <v>151398385</v>
      </c>
      <c r="L2708" t="s">
        <v>9558</v>
      </c>
      <c r="M2708" t="s">
        <v>9557</v>
      </c>
      <c r="N2708" t="s">
        <v>9559</v>
      </c>
      <c r="O2708" t="s">
        <v>8348</v>
      </c>
    </row>
    <row r="2709" spans="1:15" x14ac:dyDescent="0.25">
      <c r="A2709" t="s">
        <v>1577</v>
      </c>
      <c r="B2709" s="1" t="s">
        <v>10690</v>
      </c>
      <c r="C2709" s="1">
        <v>64</v>
      </c>
      <c r="D2709" s="1" t="s">
        <v>10694</v>
      </c>
      <c r="E2709" s="1">
        <v>0</v>
      </c>
      <c r="F2709" s="1">
        <v>2</v>
      </c>
      <c r="G2709" t="s">
        <v>264</v>
      </c>
      <c r="I2709">
        <v>264000</v>
      </c>
      <c r="K2709">
        <v>931934839</v>
      </c>
      <c r="M2709" t="s">
        <v>9560</v>
      </c>
      <c r="N2709" t="s">
        <v>9561</v>
      </c>
      <c r="O2709" t="s">
        <v>9562</v>
      </c>
    </row>
    <row r="2710" spans="1:15" x14ac:dyDescent="0.25">
      <c r="A2710" t="s">
        <v>9563</v>
      </c>
      <c r="B2710" s="1" t="s">
        <v>10690</v>
      </c>
      <c r="C2710" s="1">
        <v>23</v>
      </c>
      <c r="D2710" s="1" t="s">
        <v>10694</v>
      </c>
      <c r="E2710" s="1">
        <v>0</v>
      </c>
      <c r="F2710" s="1">
        <v>1</v>
      </c>
      <c r="G2710" t="s">
        <v>32</v>
      </c>
      <c r="I2710">
        <v>223000</v>
      </c>
      <c r="K2710">
        <v>931934816</v>
      </c>
      <c r="L2710" t="s">
        <v>9564</v>
      </c>
      <c r="M2710" t="s">
        <v>9560</v>
      </c>
      <c r="N2710" t="s">
        <v>9565</v>
      </c>
      <c r="O2710" t="s">
        <v>9566</v>
      </c>
    </row>
    <row r="2711" spans="1:15" x14ac:dyDescent="0.25">
      <c r="A2711" t="s">
        <v>9567</v>
      </c>
      <c r="B2711" s="1">
        <v>30</v>
      </c>
      <c r="C2711" s="1">
        <v>24</v>
      </c>
      <c r="D2711" s="1" t="s">
        <v>10693</v>
      </c>
      <c r="E2711" s="1">
        <v>3</v>
      </c>
      <c r="F2711" s="1">
        <v>0</v>
      </c>
      <c r="G2711" t="s">
        <v>16</v>
      </c>
      <c r="H2711" t="s">
        <v>50</v>
      </c>
      <c r="I2711">
        <v>3024083</v>
      </c>
      <c r="K2711">
        <v>570791460</v>
      </c>
      <c r="L2711" t="s">
        <v>9568</v>
      </c>
      <c r="M2711" t="s">
        <v>9567</v>
      </c>
      <c r="N2711" t="s">
        <v>9569</v>
      </c>
      <c r="O2711" t="s">
        <v>9570</v>
      </c>
    </row>
    <row r="2712" spans="1:15" x14ac:dyDescent="0.25">
      <c r="A2712" t="s">
        <v>9571</v>
      </c>
      <c r="B2712" s="1">
        <v>10</v>
      </c>
      <c r="C2712" s="1">
        <v>14</v>
      </c>
      <c r="D2712" s="1">
        <v>10</v>
      </c>
      <c r="E2712" s="1">
        <v>2</v>
      </c>
      <c r="F2712" s="1">
        <v>0</v>
      </c>
      <c r="G2712" t="s">
        <v>16</v>
      </c>
      <c r="H2712" t="s">
        <v>17</v>
      </c>
      <c r="I2712">
        <v>1014102</v>
      </c>
      <c r="K2712">
        <v>730934565</v>
      </c>
      <c r="L2712" t="s">
        <v>9572</v>
      </c>
      <c r="M2712" t="s">
        <v>9571</v>
      </c>
      <c r="N2712" t="s">
        <v>9573</v>
      </c>
      <c r="O2712" t="s">
        <v>9574</v>
      </c>
    </row>
    <row r="2713" spans="1:15" x14ac:dyDescent="0.25">
      <c r="A2713" t="s">
        <v>9575</v>
      </c>
      <c r="B2713" s="1">
        <v>30</v>
      </c>
      <c r="C2713" s="1">
        <v>30</v>
      </c>
      <c r="D2713" s="1" t="s">
        <v>10694</v>
      </c>
      <c r="E2713" s="1">
        <v>0</v>
      </c>
      <c r="F2713" s="1">
        <v>1</v>
      </c>
      <c r="G2713" t="s">
        <v>32</v>
      </c>
      <c r="I2713">
        <v>3030000</v>
      </c>
      <c r="K2713">
        <v>631276570</v>
      </c>
      <c r="L2713" t="s">
        <v>9576</v>
      </c>
      <c r="M2713" t="s">
        <v>9577</v>
      </c>
      <c r="N2713" t="s">
        <v>9578</v>
      </c>
      <c r="O2713" t="s">
        <v>9579</v>
      </c>
    </row>
    <row r="2714" spans="1:15" x14ac:dyDescent="0.25">
      <c r="A2714" t="s">
        <v>9577</v>
      </c>
      <c r="B2714" s="1">
        <v>30</v>
      </c>
      <c r="C2714" s="1">
        <v>30</v>
      </c>
      <c r="D2714" s="1" t="s">
        <v>10697</v>
      </c>
      <c r="E2714" s="1">
        <v>3</v>
      </c>
      <c r="F2714" s="1">
        <v>0</v>
      </c>
      <c r="G2714" t="s">
        <v>16</v>
      </c>
      <c r="H2714" t="s">
        <v>50</v>
      </c>
      <c r="I2714">
        <v>3030053</v>
      </c>
      <c r="K2714">
        <v>631258069</v>
      </c>
      <c r="L2714" t="s">
        <v>9580</v>
      </c>
      <c r="M2714" t="s">
        <v>9577</v>
      </c>
      <c r="N2714" t="s">
        <v>9578</v>
      </c>
      <c r="O2714" t="s">
        <v>467</v>
      </c>
    </row>
    <row r="2715" spans="1:15" x14ac:dyDescent="0.25">
      <c r="A2715" t="s">
        <v>9581</v>
      </c>
      <c r="B2715" s="1" t="s">
        <v>10693</v>
      </c>
      <c r="C2715" s="1">
        <v>12</v>
      </c>
      <c r="D2715" s="1" t="s">
        <v>10696</v>
      </c>
      <c r="E2715" s="1">
        <v>3</v>
      </c>
      <c r="F2715" s="1">
        <v>0</v>
      </c>
      <c r="G2715" t="s">
        <v>16</v>
      </c>
      <c r="H2715" t="s">
        <v>50</v>
      </c>
      <c r="I2715">
        <v>812033</v>
      </c>
      <c r="K2715">
        <v>411050787</v>
      </c>
      <c r="L2715" t="s">
        <v>9582</v>
      </c>
      <c r="M2715" t="s">
        <v>9581</v>
      </c>
      <c r="N2715" t="s">
        <v>9583</v>
      </c>
      <c r="O2715" t="s">
        <v>333</v>
      </c>
    </row>
    <row r="2716" spans="1:15" x14ac:dyDescent="0.25">
      <c r="A2716" t="s">
        <v>9584</v>
      </c>
      <c r="B2716" s="1" t="s">
        <v>10693</v>
      </c>
      <c r="C2716" s="1">
        <v>12</v>
      </c>
      <c r="D2716" s="1" t="s">
        <v>10694</v>
      </c>
      <c r="E2716" s="1">
        <v>0</v>
      </c>
      <c r="F2716" s="1">
        <v>1</v>
      </c>
      <c r="G2716" t="s">
        <v>32</v>
      </c>
      <c r="I2716">
        <v>812000</v>
      </c>
      <c r="K2716">
        <v>977945847</v>
      </c>
      <c r="L2716" t="s">
        <v>9585</v>
      </c>
      <c r="M2716" t="s">
        <v>9581</v>
      </c>
      <c r="N2716" t="s">
        <v>9583</v>
      </c>
      <c r="O2716" t="s">
        <v>9587</v>
      </c>
    </row>
    <row r="2717" spans="1:15" x14ac:dyDescent="0.25">
      <c r="A2717" t="s">
        <v>9588</v>
      </c>
      <c r="B2717" s="1">
        <v>28</v>
      </c>
      <c r="C2717" s="1" t="s">
        <v>10692</v>
      </c>
      <c r="D2717" s="1">
        <v>10</v>
      </c>
      <c r="E2717" s="1">
        <v>2</v>
      </c>
      <c r="F2717" s="1">
        <v>0</v>
      </c>
      <c r="G2717" t="s">
        <v>16</v>
      </c>
      <c r="H2717" t="s">
        <v>17</v>
      </c>
      <c r="I2717">
        <v>2806102</v>
      </c>
      <c r="K2717">
        <v>790671320</v>
      </c>
      <c r="M2717" t="s">
        <v>9588</v>
      </c>
      <c r="N2717" t="str">
        <f>"11-510"</f>
        <v>11-510</v>
      </c>
      <c r="O2717" t="s">
        <v>9589</v>
      </c>
    </row>
    <row r="2718" spans="1:15" x14ac:dyDescent="0.25">
      <c r="A2718" t="s">
        <v>9590</v>
      </c>
      <c r="B2718" s="1" t="s">
        <v>10693</v>
      </c>
      <c r="C2718" s="1">
        <v>10</v>
      </c>
      <c r="D2718" s="1" t="s">
        <v>10693</v>
      </c>
      <c r="E2718" s="1">
        <v>2</v>
      </c>
      <c r="F2718" s="1">
        <v>0</v>
      </c>
      <c r="G2718" t="s">
        <v>16</v>
      </c>
      <c r="H2718" t="s">
        <v>17</v>
      </c>
      <c r="I2718">
        <v>810082</v>
      </c>
      <c r="K2718">
        <v>539450</v>
      </c>
      <c r="L2718" t="s">
        <v>9591</v>
      </c>
      <c r="M2718" t="s">
        <v>9590</v>
      </c>
      <c r="N2718" t="s">
        <v>9592</v>
      </c>
      <c r="O2718" t="s">
        <v>9593</v>
      </c>
    </row>
    <row r="2719" spans="1:15" x14ac:dyDescent="0.25">
      <c r="A2719" t="s">
        <v>9594</v>
      </c>
      <c r="B2719" s="1">
        <v>24</v>
      </c>
      <c r="C2719" s="1" t="s">
        <v>10693</v>
      </c>
      <c r="D2719" s="1" t="s">
        <v>10697</v>
      </c>
      <c r="E2719" s="1">
        <v>2</v>
      </c>
      <c r="F2719" s="1">
        <v>0</v>
      </c>
      <c r="G2719" t="s">
        <v>16</v>
      </c>
      <c r="H2719" t="s">
        <v>17</v>
      </c>
      <c r="I2719">
        <v>2408052</v>
      </c>
      <c r="K2719">
        <v>276257736</v>
      </c>
      <c r="L2719" t="s">
        <v>9595</v>
      </c>
      <c r="M2719" t="s">
        <v>9594</v>
      </c>
      <c r="N2719" t="s">
        <v>9596</v>
      </c>
      <c r="O2719" t="s">
        <v>9597</v>
      </c>
    </row>
    <row r="2720" spans="1:15" x14ac:dyDescent="0.25">
      <c r="A2720" t="s">
        <v>9598</v>
      </c>
      <c r="B2720" s="1" t="s">
        <v>10692</v>
      </c>
      <c r="C2720" s="1">
        <v>19</v>
      </c>
      <c r="D2720" s="1" t="s">
        <v>10693</v>
      </c>
      <c r="E2720" s="1">
        <v>2</v>
      </c>
      <c r="F2720" s="1">
        <v>0</v>
      </c>
      <c r="G2720" t="s">
        <v>16</v>
      </c>
      <c r="H2720" t="s">
        <v>17</v>
      </c>
      <c r="I2720">
        <v>619082</v>
      </c>
      <c r="K2720">
        <v>110197842</v>
      </c>
      <c r="M2720" t="s">
        <v>9598</v>
      </c>
      <c r="N2720" t="s">
        <v>9599</v>
      </c>
      <c r="O2720" t="s">
        <v>9600</v>
      </c>
    </row>
    <row r="2721" spans="1:15" x14ac:dyDescent="0.25">
      <c r="A2721" t="s">
        <v>9601</v>
      </c>
      <c r="B2721" s="1">
        <v>30</v>
      </c>
      <c r="C2721" s="1">
        <v>19</v>
      </c>
      <c r="D2721" s="1" t="s">
        <v>10693</v>
      </c>
      <c r="E2721" s="1">
        <v>3</v>
      </c>
      <c r="F2721" s="1">
        <v>0</v>
      </c>
      <c r="G2721" t="s">
        <v>16</v>
      </c>
      <c r="H2721" t="s">
        <v>50</v>
      </c>
      <c r="I2721">
        <v>3019083</v>
      </c>
      <c r="K2721">
        <v>570791260</v>
      </c>
      <c r="L2721" t="s">
        <v>9602</v>
      </c>
      <c r="M2721" t="s">
        <v>9601</v>
      </c>
      <c r="N2721" t="s">
        <v>9603</v>
      </c>
      <c r="O2721" t="s">
        <v>9604</v>
      </c>
    </row>
    <row r="2722" spans="1:15" x14ac:dyDescent="0.25">
      <c r="A2722" t="s">
        <v>9605</v>
      </c>
      <c r="B2722" s="1">
        <v>30</v>
      </c>
      <c r="C2722" s="1">
        <v>19</v>
      </c>
      <c r="D2722" s="1" t="s">
        <v>10699</v>
      </c>
      <c r="E2722" s="1">
        <v>3</v>
      </c>
      <c r="F2722" s="1">
        <v>0</v>
      </c>
      <c r="G2722" t="s">
        <v>16</v>
      </c>
      <c r="H2722" t="s">
        <v>50</v>
      </c>
      <c r="I2722">
        <v>3019093</v>
      </c>
      <c r="K2722">
        <v>570791276</v>
      </c>
      <c r="L2722" t="s">
        <v>9606</v>
      </c>
      <c r="M2722" t="s">
        <v>9605</v>
      </c>
      <c r="N2722" t="s">
        <v>9607</v>
      </c>
      <c r="O2722" t="s">
        <v>9608</v>
      </c>
    </row>
    <row r="2723" spans="1:15" x14ac:dyDescent="0.25">
      <c r="A2723" t="s">
        <v>9609</v>
      </c>
      <c r="B2723" s="1" t="s">
        <v>10692</v>
      </c>
      <c r="C2723" s="1" t="s">
        <v>10699</v>
      </c>
      <c r="D2723" s="1">
        <v>15</v>
      </c>
      <c r="E2723" s="1">
        <v>2</v>
      </c>
      <c r="F2723" s="1">
        <v>0</v>
      </c>
      <c r="G2723" t="s">
        <v>16</v>
      </c>
      <c r="H2723" t="s">
        <v>17</v>
      </c>
      <c r="I2723">
        <v>609152</v>
      </c>
      <c r="K2723">
        <v>950371672</v>
      </c>
      <c r="L2723" t="s">
        <v>9610</v>
      </c>
      <c r="M2723" t="s">
        <v>9609</v>
      </c>
      <c r="N2723" t="s">
        <v>9611</v>
      </c>
      <c r="O2723" t="s">
        <v>2092</v>
      </c>
    </row>
    <row r="2724" spans="1:15" x14ac:dyDescent="0.25">
      <c r="A2724" t="s">
        <v>9612</v>
      </c>
      <c r="B2724" s="1">
        <v>20</v>
      </c>
      <c r="C2724" s="1">
        <v>13</v>
      </c>
      <c r="D2724" s="1" t="s">
        <v>10695</v>
      </c>
      <c r="E2724" s="1">
        <v>1</v>
      </c>
      <c r="F2724" s="1">
        <v>0</v>
      </c>
      <c r="G2724" t="s">
        <v>16</v>
      </c>
      <c r="H2724" t="s">
        <v>46</v>
      </c>
      <c r="I2724">
        <v>2013011</v>
      </c>
      <c r="K2724">
        <v>450670143</v>
      </c>
      <c r="L2724" t="s">
        <v>9616</v>
      </c>
      <c r="M2724" t="s">
        <v>9612</v>
      </c>
      <c r="N2724" t="s">
        <v>9614</v>
      </c>
      <c r="O2724" t="s">
        <v>9617</v>
      </c>
    </row>
    <row r="2725" spans="1:15" x14ac:dyDescent="0.25">
      <c r="A2725" t="s">
        <v>9612</v>
      </c>
      <c r="B2725" s="1">
        <v>20</v>
      </c>
      <c r="C2725" s="1">
        <v>13</v>
      </c>
      <c r="D2725" s="1">
        <v>10</v>
      </c>
      <c r="E2725" s="1">
        <v>2</v>
      </c>
      <c r="F2725" s="1">
        <v>0</v>
      </c>
      <c r="G2725" t="s">
        <v>16</v>
      </c>
      <c r="H2725" t="s">
        <v>17</v>
      </c>
      <c r="I2725">
        <v>2013102</v>
      </c>
      <c r="K2725">
        <v>450670249</v>
      </c>
      <c r="L2725" t="s">
        <v>9613</v>
      </c>
      <c r="M2725" t="s">
        <v>9612</v>
      </c>
      <c r="N2725" t="s">
        <v>9614</v>
      </c>
      <c r="O2725" t="s">
        <v>9615</v>
      </c>
    </row>
    <row r="2726" spans="1:15" x14ac:dyDescent="0.25">
      <c r="A2726" t="s">
        <v>9618</v>
      </c>
      <c r="B2726" s="1">
        <v>20</v>
      </c>
      <c r="C2726" s="1">
        <v>13</v>
      </c>
      <c r="D2726" s="1" t="s">
        <v>10694</v>
      </c>
      <c r="E2726" s="1">
        <v>0</v>
      </c>
      <c r="F2726" s="1">
        <v>1</v>
      </c>
      <c r="G2726" t="s">
        <v>32</v>
      </c>
      <c r="I2726">
        <v>2013000</v>
      </c>
      <c r="K2726">
        <v>450670137</v>
      </c>
      <c r="L2726" t="s">
        <v>9619</v>
      </c>
      <c r="M2726" t="s">
        <v>9620</v>
      </c>
      <c r="N2726" t="s">
        <v>9614</v>
      </c>
      <c r="O2726" t="s">
        <v>9621</v>
      </c>
    </row>
    <row r="2727" spans="1:15" x14ac:dyDescent="0.25">
      <c r="A2727" t="s">
        <v>9622</v>
      </c>
      <c r="B2727" s="1">
        <v>20</v>
      </c>
      <c r="C2727" s="1" t="s">
        <v>10696</v>
      </c>
      <c r="D2727" s="1" t="s">
        <v>10693</v>
      </c>
      <c r="E2727" s="1">
        <v>2</v>
      </c>
      <c r="F2727" s="1">
        <v>0</v>
      </c>
      <c r="G2727" t="s">
        <v>16</v>
      </c>
      <c r="H2727" t="s">
        <v>17</v>
      </c>
      <c r="I2727">
        <v>2003082</v>
      </c>
      <c r="K2727">
        <v>50659674</v>
      </c>
      <c r="L2727" t="s">
        <v>9623</v>
      </c>
      <c r="M2727" t="s">
        <v>9622</v>
      </c>
      <c r="N2727" t="s">
        <v>9624</v>
      </c>
      <c r="O2727" t="s">
        <v>9625</v>
      </c>
    </row>
    <row r="2728" spans="1:15" x14ac:dyDescent="0.25">
      <c r="A2728" t="s">
        <v>9626</v>
      </c>
      <c r="B2728" s="1">
        <v>14</v>
      </c>
      <c r="C2728" s="1">
        <v>35</v>
      </c>
      <c r="D2728" s="1" t="s">
        <v>10694</v>
      </c>
      <c r="E2728" s="1">
        <v>0</v>
      </c>
      <c r="F2728" s="1">
        <v>1</v>
      </c>
      <c r="G2728" t="s">
        <v>32</v>
      </c>
      <c r="I2728">
        <v>1435000</v>
      </c>
      <c r="K2728">
        <v>550668829</v>
      </c>
      <c r="L2728" t="s">
        <v>9627</v>
      </c>
      <c r="M2728" t="s">
        <v>9628</v>
      </c>
      <c r="N2728" t="str">
        <f>"07-200"</f>
        <v>07-200</v>
      </c>
      <c r="O2728" t="s">
        <v>9629</v>
      </c>
    </row>
    <row r="2729" spans="1:15" x14ac:dyDescent="0.25">
      <c r="A2729" t="s">
        <v>9628</v>
      </c>
      <c r="B2729" s="1">
        <v>14</v>
      </c>
      <c r="C2729" s="1">
        <v>35</v>
      </c>
      <c r="D2729" s="1" t="s">
        <v>10697</v>
      </c>
      <c r="E2729" s="1">
        <v>3</v>
      </c>
      <c r="F2729" s="1">
        <v>0</v>
      </c>
      <c r="G2729" t="s">
        <v>16</v>
      </c>
      <c r="H2729" t="s">
        <v>50</v>
      </c>
      <c r="I2729">
        <v>1435053</v>
      </c>
      <c r="K2729">
        <v>550667994</v>
      </c>
      <c r="M2729" t="s">
        <v>9628</v>
      </c>
      <c r="N2729" t="str">
        <f>"07-200"</f>
        <v>07-200</v>
      </c>
      <c r="O2729" t="s">
        <v>9630</v>
      </c>
    </row>
    <row r="2730" spans="1:15" x14ac:dyDescent="0.25">
      <c r="A2730" t="s">
        <v>9631</v>
      </c>
      <c r="B2730" s="1">
        <v>14</v>
      </c>
      <c r="C2730" s="1">
        <v>19</v>
      </c>
      <c r="D2730" s="1">
        <v>15</v>
      </c>
      <c r="E2730" s="1">
        <v>3</v>
      </c>
      <c r="F2730" s="1">
        <v>0</v>
      </c>
      <c r="G2730" t="s">
        <v>16</v>
      </c>
      <c r="H2730" t="s">
        <v>50</v>
      </c>
      <c r="I2730">
        <v>1419153</v>
      </c>
      <c r="K2730">
        <v>611015508</v>
      </c>
      <c r="L2730" t="s">
        <v>9632</v>
      </c>
      <c r="M2730" t="s">
        <v>9631</v>
      </c>
      <c r="N2730" t="str">
        <f>"09-450"</f>
        <v>09-450</v>
      </c>
      <c r="O2730" t="s">
        <v>9633</v>
      </c>
    </row>
    <row r="2731" spans="1:15" x14ac:dyDescent="0.25">
      <c r="A2731" t="s">
        <v>9634</v>
      </c>
      <c r="B2731" s="1">
        <v>14</v>
      </c>
      <c r="C2731" s="1" t="s">
        <v>10695</v>
      </c>
      <c r="D2731" s="1" t="s">
        <v>10692</v>
      </c>
      <c r="E2731" s="1">
        <v>3</v>
      </c>
      <c r="F2731" s="1">
        <v>0</v>
      </c>
      <c r="G2731" t="s">
        <v>16</v>
      </c>
      <c r="H2731" t="s">
        <v>50</v>
      </c>
      <c r="I2731">
        <v>1401063</v>
      </c>
      <c r="K2731">
        <v>670223422</v>
      </c>
      <c r="L2731" t="s">
        <v>9635</v>
      </c>
      <c r="M2731" t="s">
        <v>9634</v>
      </c>
      <c r="N2731" t="s">
        <v>9636</v>
      </c>
      <c r="O2731" t="s">
        <v>9637</v>
      </c>
    </row>
    <row r="2732" spans="1:15" x14ac:dyDescent="0.25">
      <c r="A2732" t="s">
        <v>9638</v>
      </c>
      <c r="B2732" s="1">
        <v>12</v>
      </c>
      <c r="C2732" s="1" t="s">
        <v>10692</v>
      </c>
      <c r="D2732" s="1">
        <v>16</v>
      </c>
      <c r="E2732" s="1">
        <v>2</v>
      </c>
      <c r="F2732" s="1">
        <v>0</v>
      </c>
      <c r="G2732" t="s">
        <v>16</v>
      </c>
      <c r="H2732" t="s">
        <v>17</v>
      </c>
      <c r="I2732">
        <v>1206162</v>
      </c>
      <c r="K2732">
        <v>351555453</v>
      </c>
      <c r="L2732" t="s">
        <v>9639</v>
      </c>
      <c r="M2732" t="s">
        <v>9638</v>
      </c>
      <c r="N2732" t="s">
        <v>9640</v>
      </c>
      <c r="O2732" t="s">
        <v>70</v>
      </c>
    </row>
    <row r="2733" spans="1:15" x14ac:dyDescent="0.25">
      <c r="A2733" t="s">
        <v>9641</v>
      </c>
      <c r="B2733" s="1">
        <v>20</v>
      </c>
      <c r="C2733" s="1" t="s">
        <v>10690</v>
      </c>
      <c r="D2733" s="1">
        <v>14</v>
      </c>
      <c r="E2733" s="1">
        <v>3</v>
      </c>
      <c r="F2733" s="1">
        <v>0</v>
      </c>
      <c r="G2733" t="s">
        <v>16</v>
      </c>
      <c r="H2733" t="s">
        <v>50</v>
      </c>
      <c r="I2733">
        <v>2002143</v>
      </c>
      <c r="K2733">
        <v>50659208</v>
      </c>
      <c r="M2733" t="s">
        <v>9641</v>
      </c>
      <c r="N2733" t="s">
        <v>9642</v>
      </c>
      <c r="O2733" t="s">
        <v>645</v>
      </c>
    </row>
    <row r="2734" spans="1:15" x14ac:dyDescent="0.25">
      <c r="A2734" t="s">
        <v>9643</v>
      </c>
      <c r="B2734" s="1" t="s">
        <v>10693</v>
      </c>
      <c r="C2734" s="1" t="s">
        <v>10699</v>
      </c>
      <c r="D2734" s="1" t="s">
        <v>10699</v>
      </c>
      <c r="E2734" s="1">
        <v>2</v>
      </c>
      <c r="F2734" s="1">
        <v>0</v>
      </c>
      <c r="G2734" t="s">
        <v>16</v>
      </c>
      <c r="H2734" t="s">
        <v>17</v>
      </c>
      <c r="I2734">
        <v>809092</v>
      </c>
      <c r="K2734">
        <v>544846</v>
      </c>
      <c r="L2734" t="s">
        <v>9644</v>
      </c>
      <c r="M2734" t="s">
        <v>9643</v>
      </c>
      <c r="N2734" t="s">
        <v>9645</v>
      </c>
      <c r="O2734" t="s">
        <v>9646</v>
      </c>
    </row>
    <row r="2735" spans="1:15" x14ac:dyDescent="0.25">
      <c r="A2735" t="s">
        <v>9647</v>
      </c>
      <c r="B2735" s="1">
        <v>14</v>
      </c>
      <c r="C2735" s="1">
        <v>35</v>
      </c>
      <c r="D2735" s="1" t="s">
        <v>10692</v>
      </c>
      <c r="E2735" s="1">
        <v>2</v>
      </c>
      <c r="F2735" s="1">
        <v>0</v>
      </c>
      <c r="G2735" t="s">
        <v>16</v>
      </c>
      <c r="H2735" t="s">
        <v>17</v>
      </c>
      <c r="I2735">
        <v>1435062</v>
      </c>
      <c r="K2735">
        <v>550667988</v>
      </c>
      <c r="L2735" t="s">
        <v>9648</v>
      </c>
      <c r="M2735" t="s">
        <v>9647</v>
      </c>
      <c r="N2735" t="str">
        <f>"07-230"</f>
        <v>07-230</v>
      </c>
      <c r="O2735" t="s">
        <v>9649</v>
      </c>
    </row>
    <row r="2736" spans="1:15" x14ac:dyDescent="0.25">
      <c r="A2736" t="s">
        <v>9650</v>
      </c>
      <c r="B2736" s="1">
        <v>24</v>
      </c>
      <c r="C2736" s="1">
        <v>78</v>
      </c>
      <c r="D2736" s="1" t="s">
        <v>10694</v>
      </c>
      <c r="E2736" s="1">
        <v>0</v>
      </c>
      <c r="F2736" s="1">
        <v>2</v>
      </c>
      <c r="G2736" t="s">
        <v>264</v>
      </c>
      <c r="I2736">
        <v>2478000</v>
      </c>
      <c r="K2736">
        <v>276255520</v>
      </c>
      <c r="L2736" t="s">
        <v>9651</v>
      </c>
      <c r="M2736" t="s">
        <v>9652</v>
      </c>
      <c r="N2736" t="s">
        <v>9653</v>
      </c>
      <c r="O2736" t="s">
        <v>9654</v>
      </c>
    </row>
    <row r="2737" spans="1:15" x14ac:dyDescent="0.25">
      <c r="A2737" t="s">
        <v>9655</v>
      </c>
      <c r="B2737" s="1">
        <v>32</v>
      </c>
      <c r="C2737" s="1" t="s">
        <v>10694</v>
      </c>
      <c r="D2737" s="1" t="s">
        <v>10694</v>
      </c>
      <c r="E2737" s="1">
        <v>0</v>
      </c>
      <c r="F2737" s="1">
        <v>0</v>
      </c>
      <c r="G2737" t="s">
        <v>1575</v>
      </c>
      <c r="I2737">
        <v>3200000</v>
      </c>
      <c r="K2737">
        <v>811683876</v>
      </c>
      <c r="L2737" t="s">
        <v>9656</v>
      </c>
      <c r="M2737" t="s">
        <v>7053</v>
      </c>
      <c r="N2737" t="s">
        <v>9657</v>
      </c>
      <c r="O2737" t="s">
        <v>9658</v>
      </c>
    </row>
    <row r="2738" spans="1:15" x14ac:dyDescent="0.25">
      <c r="A2738" t="s">
        <v>9659</v>
      </c>
      <c r="B2738" s="1">
        <v>10</v>
      </c>
      <c r="C2738" s="1">
        <v>11</v>
      </c>
      <c r="D2738" s="1" t="s">
        <v>10692</v>
      </c>
      <c r="E2738" s="1">
        <v>2</v>
      </c>
      <c r="F2738" s="1">
        <v>0</v>
      </c>
      <c r="G2738" t="s">
        <v>16</v>
      </c>
      <c r="H2738" t="s">
        <v>17</v>
      </c>
      <c r="I2738">
        <v>1011062</v>
      </c>
      <c r="K2738">
        <v>730934341</v>
      </c>
      <c r="L2738" t="s">
        <v>9660</v>
      </c>
      <c r="M2738" t="s">
        <v>9659</v>
      </c>
      <c r="N2738" t="s">
        <v>9661</v>
      </c>
      <c r="O2738" t="s">
        <v>9662</v>
      </c>
    </row>
    <row r="2739" spans="1:15" x14ac:dyDescent="0.25">
      <c r="A2739" t="s">
        <v>9663</v>
      </c>
      <c r="B2739" s="1">
        <v>26</v>
      </c>
      <c r="C2739" s="1" t="s">
        <v>10691</v>
      </c>
      <c r="D2739" s="1">
        <v>19</v>
      </c>
      <c r="E2739" s="1">
        <v>2</v>
      </c>
      <c r="F2739" s="1">
        <v>0</v>
      </c>
      <c r="G2739" t="s">
        <v>16</v>
      </c>
      <c r="H2739" t="s">
        <v>17</v>
      </c>
      <c r="I2739">
        <v>2604192</v>
      </c>
      <c r="K2739">
        <v>291010866</v>
      </c>
      <c r="L2739" t="s">
        <v>9664</v>
      </c>
      <c r="M2739" t="s">
        <v>9663</v>
      </c>
      <c r="N2739" t="s">
        <v>9665</v>
      </c>
      <c r="O2739" t="s">
        <v>9666</v>
      </c>
    </row>
    <row r="2740" spans="1:15" x14ac:dyDescent="0.25">
      <c r="A2740" t="s">
        <v>9667</v>
      </c>
      <c r="B2740" s="1">
        <v>30</v>
      </c>
      <c r="C2740" s="1">
        <v>23</v>
      </c>
      <c r="D2740" s="1" t="s">
        <v>10693</v>
      </c>
      <c r="E2740" s="1">
        <v>3</v>
      </c>
      <c r="F2740" s="1">
        <v>0</v>
      </c>
      <c r="G2740" t="s">
        <v>16</v>
      </c>
      <c r="H2740" t="s">
        <v>50</v>
      </c>
      <c r="I2740">
        <v>3023083</v>
      </c>
      <c r="K2740">
        <v>311019496</v>
      </c>
      <c r="L2740" t="s">
        <v>9668</v>
      </c>
      <c r="M2740" t="s">
        <v>9669</v>
      </c>
      <c r="N2740" t="s">
        <v>9670</v>
      </c>
      <c r="O2740" t="s">
        <v>725</v>
      </c>
    </row>
    <row r="2741" spans="1:15" x14ac:dyDescent="0.25">
      <c r="A2741" t="s">
        <v>9671</v>
      </c>
      <c r="B2741" s="1">
        <v>18</v>
      </c>
      <c r="C2741" s="1">
        <v>17</v>
      </c>
      <c r="D2741" s="1" t="s">
        <v>10698</v>
      </c>
      <c r="E2741" s="1">
        <v>3</v>
      </c>
      <c r="F2741" s="1">
        <v>0</v>
      </c>
      <c r="G2741" t="s">
        <v>16</v>
      </c>
      <c r="H2741" t="s">
        <v>50</v>
      </c>
      <c r="I2741">
        <v>1817073</v>
      </c>
      <c r="K2741">
        <v>687570</v>
      </c>
      <c r="L2741" t="s">
        <v>9672</v>
      </c>
      <c r="M2741" t="s">
        <v>9671</v>
      </c>
      <c r="N2741" t="s">
        <v>9673</v>
      </c>
      <c r="O2741" t="s">
        <v>5435</v>
      </c>
    </row>
    <row r="2742" spans="1:15" x14ac:dyDescent="0.25">
      <c r="A2742" t="s">
        <v>9674</v>
      </c>
      <c r="B2742" s="1" t="s">
        <v>10690</v>
      </c>
      <c r="C2742" s="1">
        <v>26</v>
      </c>
      <c r="D2742" s="1" t="s">
        <v>10697</v>
      </c>
      <c r="E2742" s="1">
        <v>2</v>
      </c>
      <c r="F2742" s="1">
        <v>0</v>
      </c>
      <c r="G2742" t="s">
        <v>16</v>
      </c>
      <c r="H2742" t="s">
        <v>17</v>
      </c>
      <c r="I2742">
        <v>226052</v>
      </c>
      <c r="K2742">
        <v>390647676</v>
      </c>
      <c r="L2742" t="s">
        <v>9675</v>
      </c>
      <c r="M2742" t="s">
        <v>9674</v>
      </c>
      <c r="N2742" t="s">
        <v>9676</v>
      </c>
      <c r="O2742" t="s">
        <v>9677</v>
      </c>
    </row>
    <row r="2743" spans="1:15" x14ac:dyDescent="0.25">
      <c r="A2743" t="s">
        <v>9678</v>
      </c>
      <c r="B2743" s="1">
        <v>12</v>
      </c>
      <c r="C2743" s="1">
        <v>16</v>
      </c>
      <c r="D2743" s="1">
        <v>14</v>
      </c>
      <c r="E2743" s="1">
        <v>3</v>
      </c>
      <c r="F2743" s="1">
        <v>0</v>
      </c>
      <c r="G2743" t="s">
        <v>16</v>
      </c>
      <c r="H2743" t="s">
        <v>50</v>
      </c>
      <c r="I2743">
        <v>1216143</v>
      </c>
      <c r="K2743">
        <v>851660967</v>
      </c>
      <c r="L2743" t="s">
        <v>412</v>
      </c>
      <c r="M2743" t="s">
        <v>9678</v>
      </c>
      <c r="N2743" t="s">
        <v>9679</v>
      </c>
      <c r="O2743" t="s">
        <v>6885</v>
      </c>
    </row>
    <row r="2744" spans="1:15" x14ac:dyDescent="0.25">
      <c r="A2744" t="s">
        <v>9680</v>
      </c>
      <c r="B2744" s="1">
        <v>18</v>
      </c>
      <c r="C2744" s="1">
        <v>18</v>
      </c>
      <c r="D2744" s="1" t="s">
        <v>10697</v>
      </c>
      <c r="E2744" s="1">
        <v>3</v>
      </c>
      <c r="F2744" s="1">
        <v>0</v>
      </c>
      <c r="G2744" t="s">
        <v>16</v>
      </c>
      <c r="H2744" t="s">
        <v>50</v>
      </c>
      <c r="I2744">
        <v>1818053</v>
      </c>
      <c r="K2744">
        <v>830409130</v>
      </c>
      <c r="L2744" t="s">
        <v>9681</v>
      </c>
      <c r="M2744" t="s">
        <v>9680</v>
      </c>
      <c r="N2744" t="s">
        <v>9682</v>
      </c>
      <c r="O2744" t="s">
        <v>9683</v>
      </c>
    </row>
    <row r="2745" spans="1:15" x14ac:dyDescent="0.25">
      <c r="A2745" t="s">
        <v>8647</v>
      </c>
      <c r="B2745" s="1">
        <v>12</v>
      </c>
      <c r="C2745" s="1">
        <v>17</v>
      </c>
      <c r="D2745" s="1" t="s">
        <v>10695</v>
      </c>
      <c r="E2745" s="1">
        <v>1</v>
      </c>
      <c r="F2745" s="1">
        <v>0</v>
      </c>
      <c r="G2745" t="s">
        <v>16</v>
      </c>
      <c r="H2745" t="s">
        <v>46</v>
      </c>
      <c r="I2745">
        <v>1217011</v>
      </c>
      <c r="K2745">
        <v>491893279</v>
      </c>
      <c r="L2745" t="s">
        <v>9684</v>
      </c>
      <c r="M2745" t="s">
        <v>9685</v>
      </c>
      <c r="N2745" t="s">
        <v>8648</v>
      </c>
      <c r="O2745" t="s">
        <v>9686</v>
      </c>
    </row>
    <row r="2746" spans="1:15" x14ac:dyDescent="0.25">
      <c r="A2746" t="s">
        <v>9687</v>
      </c>
      <c r="B2746" s="1">
        <v>14</v>
      </c>
      <c r="C2746" s="1">
        <v>14</v>
      </c>
      <c r="D2746" s="1" t="s">
        <v>10692</v>
      </c>
      <c r="E2746" s="1">
        <v>3</v>
      </c>
      <c r="F2746" s="1">
        <v>0</v>
      </c>
      <c r="G2746" t="s">
        <v>16</v>
      </c>
      <c r="H2746" t="s">
        <v>50</v>
      </c>
      <c r="I2746">
        <v>1414063</v>
      </c>
      <c r="K2746">
        <v>13270399</v>
      </c>
      <c r="L2746" t="s">
        <v>9688</v>
      </c>
      <c r="M2746" t="s">
        <v>9687</v>
      </c>
      <c r="N2746" t="str">
        <f>"05-170"</f>
        <v>05-170</v>
      </c>
      <c r="O2746" t="s">
        <v>9689</v>
      </c>
    </row>
    <row r="2747" spans="1:15" x14ac:dyDescent="0.25">
      <c r="A2747" t="s">
        <v>9690</v>
      </c>
      <c r="B2747" s="1">
        <v>14</v>
      </c>
      <c r="C2747" s="1">
        <v>25</v>
      </c>
      <c r="D2747" s="1">
        <v>13</v>
      </c>
      <c r="E2747" s="1">
        <v>2</v>
      </c>
      <c r="F2747" s="1">
        <v>0</v>
      </c>
      <c r="G2747" t="s">
        <v>16</v>
      </c>
      <c r="H2747" t="s">
        <v>17</v>
      </c>
      <c r="I2747">
        <v>1425132</v>
      </c>
      <c r="K2747">
        <v>670224077</v>
      </c>
      <c r="L2747" t="s">
        <v>9691</v>
      </c>
      <c r="M2747" t="s">
        <v>9690</v>
      </c>
      <c r="N2747" t="s">
        <v>9692</v>
      </c>
      <c r="O2747" t="s">
        <v>9693</v>
      </c>
    </row>
    <row r="2748" spans="1:15" x14ac:dyDescent="0.25">
      <c r="A2748" t="s">
        <v>9690</v>
      </c>
      <c r="B2748" s="1" t="s">
        <v>10692</v>
      </c>
      <c r="C2748" s="1" t="s">
        <v>10699</v>
      </c>
      <c r="D2748" s="1">
        <v>16</v>
      </c>
      <c r="E2748" s="1">
        <v>2</v>
      </c>
      <c r="F2748" s="1">
        <v>0</v>
      </c>
      <c r="G2748" t="s">
        <v>16</v>
      </c>
      <c r="H2748" t="s">
        <v>17</v>
      </c>
      <c r="I2748">
        <v>609162</v>
      </c>
      <c r="K2748">
        <v>950371689</v>
      </c>
      <c r="L2748" t="s">
        <v>9694</v>
      </c>
      <c r="M2748" t="s">
        <v>9690</v>
      </c>
      <c r="N2748" t="s">
        <v>9695</v>
      </c>
      <c r="O2748" t="s">
        <v>9696</v>
      </c>
    </row>
    <row r="2749" spans="1:15" x14ac:dyDescent="0.25">
      <c r="A2749" t="s">
        <v>9697</v>
      </c>
      <c r="B2749" s="1">
        <v>30</v>
      </c>
      <c r="C2749" s="1">
        <v>31</v>
      </c>
      <c r="D2749" s="1" t="s">
        <v>10698</v>
      </c>
      <c r="E2749" s="1">
        <v>2</v>
      </c>
      <c r="F2749" s="1">
        <v>0</v>
      </c>
      <c r="G2749" t="s">
        <v>16</v>
      </c>
      <c r="H2749" t="s">
        <v>17</v>
      </c>
      <c r="I2749">
        <v>3031072</v>
      </c>
      <c r="K2749">
        <v>570791402</v>
      </c>
      <c r="L2749" t="s">
        <v>9701</v>
      </c>
      <c r="M2749" t="s">
        <v>9697</v>
      </c>
      <c r="N2749" t="s">
        <v>9702</v>
      </c>
      <c r="O2749" t="s">
        <v>9703</v>
      </c>
    </row>
    <row r="2750" spans="1:15" x14ac:dyDescent="0.25">
      <c r="A2750" t="s">
        <v>9697</v>
      </c>
      <c r="B2750" s="1" t="s">
        <v>10691</v>
      </c>
      <c r="C2750" s="1" t="s">
        <v>10695</v>
      </c>
      <c r="D2750" s="1" t="s">
        <v>10699</v>
      </c>
      <c r="E2750" s="1">
        <v>2</v>
      </c>
      <c r="F2750" s="1">
        <v>0</v>
      </c>
      <c r="G2750" t="s">
        <v>16</v>
      </c>
      <c r="H2750" t="s">
        <v>17</v>
      </c>
      <c r="I2750">
        <v>401092</v>
      </c>
      <c r="K2750">
        <v>910866465</v>
      </c>
      <c r="L2750" t="s">
        <v>9698</v>
      </c>
      <c r="M2750" t="s">
        <v>9697</v>
      </c>
      <c r="N2750" t="s">
        <v>9699</v>
      </c>
      <c r="O2750" t="s">
        <v>9700</v>
      </c>
    </row>
    <row r="2751" spans="1:15" x14ac:dyDescent="0.25">
      <c r="A2751" t="s">
        <v>9704</v>
      </c>
      <c r="B2751" s="1" t="s">
        <v>10692</v>
      </c>
      <c r="C2751" s="1" t="s">
        <v>10698</v>
      </c>
      <c r="D2751" s="1">
        <v>10</v>
      </c>
      <c r="E2751" s="1">
        <v>2</v>
      </c>
      <c r="F2751" s="1">
        <v>0</v>
      </c>
      <c r="G2751" t="s">
        <v>16</v>
      </c>
      <c r="H2751" t="s">
        <v>17</v>
      </c>
      <c r="I2751">
        <v>607102</v>
      </c>
      <c r="K2751">
        <v>431020138</v>
      </c>
      <c r="L2751" t="s">
        <v>9705</v>
      </c>
      <c r="M2751" t="s">
        <v>9704</v>
      </c>
      <c r="N2751" t="s">
        <v>9706</v>
      </c>
      <c r="O2751" t="s">
        <v>9707</v>
      </c>
    </row>
    <row r="2752" spans="1:15" x14ac:dyDescent="0.25">
      <c r="A2752" t="s">
        <v>9708</v>
      </c>
      <c r="B2752" s="1" t="s">
        <v>10692</v>
      </c>
      <c r="C2752" s="1" t="s">
        <v>10695</v>
      </c>
      <c r="D2752" s="1">
        <v>19</v>
      </c>
      <c r="E2752" s="1">
        <v>2</v>
      </c>
      <c r="F2752" s="1">
        <v>0</v>
      </c>
      <c r="G2752" t="s">
        <v>16</v>
      </c>
      <c r="H2752" t="s">
        <v>17</v>
      </c>
      <c r="I2752">
        <v>601192</v>
      </c>
      <c r="K2752">
        <v>30237776</v>
      </c>
      <c r="L2752" t="s">
        <v>9709</v>
      </c>
      <c r="M2752" t="s">
        <v>9708</v>
      </c>
      <c r="N2752" t="s">
        <v>9710</v>
      </c>
      <c r="O2752" t="s">
        <v>9711</v>
      </c>
    </row>
    <row r="2753" spans="1:15" x14ac:dyDescent="0.25">
      <c r="A2753" t="s">
        <v>9712</v>
      </c>
      <c r="B2753" s="1">
        <v>18</v>
      </c>
      <c r="C2753" s="1">
        <v>18</v>
      </c>
      <c r="D2753" s="1" t="s">
        <v>10692</v>
      </c>
      <c r="E2753" s="1">
        <v>2</v>
      </c>
      <c r="F2753" s="1">
        <v>0</v>
      </c>
      <c r="G2753" t="s">
        <v>16</v>
      </c>
      <c r="H2753" t="s">
        <v>17</v>
      </c>
      <c r="I2753">
        <v>1818062</v>
      </c>
      <c r="K2753">
        <v>830409146</v>
      </c>
      <c r="L2753" t="s">
        <v>9713</v>
      </c>
      <c r="M2753" t="s">
        <v>9712</v>
      </c>
      <c r="N2753" t="s">
        <v>9714</v>
      </c>
      <c r="O2753" t="s">
        <v>9715</v>
      </c>
    </row>
    <row r="2754" spans="1:15" x14ac:dyDescent="0.25">
      <c r="A2754" t="s">
        <v>9716</v>
      </c>
      <c r="B2754" s="1">
        <v>28</v>
      </c>
      <c r="C2754" s="1" t="s">
        <v>10698</v>
      </c>
      <c r="D2754" s="1" t="s">
        <v>10698</v>
      </c>
      <c r="E2754" s="1">
        <v>3</v>
      </c>
      <c r="F2754" s="1">
        <v>0</v>
      </c>
      <c r="G2754" t="s">
        <v>16</v>
      </c>
      <c r="H2754" t="s">
        <v>50</v>
      </c>
      <c r="I2754">
        <v>2807073</v>
      </c>
      <c r="K2754">
        <v>543700</v>
      </c>
      <c r="L2754" t="s">
        <v>9717</v>
      </c>
      <c r="M2754" t="s">
        <v>9716</v>
      </c>
      <c r="N2754" t="s">
        <v>9718</v>
      </c>
      <c r="O2754" t="s">
        <v>9719</v>
      </c>
    </row>
    <row r="2755" spans="1:15" x14ac:dyDescent="0.25">
      <c r="A2755" t="s">
        <v>9720</v>
      </c>
      <c r="B2755" s="1">
        <v>14</v>
      </c>
      <c r="C2755" s="1">
        <v>20</v>
      </c>
      <c r="D2755" s="1">
        <v>12</v>
      </c>
      <c r="E2755" s="1">
        <v>2</v>
      </c>
      <c r="F2755" s="1">
        <v>0</v>
      </c>
      <c r="G2755" t="s">
        <v>16</v>
      </c>
      <c r="H2755" t="s">
        <v>17</v>
      </c>
      <c r="I2755">
        <v>1420122</v>
      </c>
      <c r="K2755">
        <v>130378545</v>
      </c>
      <c r="L2755" t="s">
        <v>9721</v>
      </c>
      <c r="M2755" t="s">
        <v>9720</v>
      </c>
      <c r="N2755" t="str">
        <f>"09-142"</f>
        <v>09-142</v>
      </c>
      <c r="O2755" t="s">
        <v>9722</v>
      </c>
    </row>
    <row r="2756" spans="1:15" x14ac:dyDescent="0.25">
      <c r="A2756" t="s">
        <v>9723</v>
      </c>
      <c r="B2756" s="1">
        <v>20</v>
      </c>
      <c r="C2756" s="1">
        <v>14</v>
      </c>
      <c r="D2756" s="1" t="s">
        <v>10694</v>
      </c>
      <c r="E2756" s="1">
        <v>0</v>
      </c>
      <c r="F2756" s="1">
        <v>1</v>
      </c>
      <c r="G2756" t="s">
        <v>32</v>
      </c>
      <c r="I2756">
        <v>2014000</v>
      </c>
      <c r="K2756">
        <v>450670255</v>
      </c>
      <c r="L2756" t="s">
        <v>9724</v>
      </c>
      <c r="M2756" t="s">
        <v>9725</v>
      </c>
      <c r="N2756" t="s">
        <v>9726</v>
      </c>
      <c r="O2756" t="s">
        <v>9727</v>
      </c>
    </row>
    <row r="2757" spans="1:15" x14ac:dyDescent="0.25">
      <c r="A2757" t="s">
        <v>9725</v>
      </c>
      <c r="B2757" s="1">
        <v>20</v>
      </c>
      <c r="C2757" s="1">
        <v>14</v>
      </c>
      <c r="D2757" s="1" t="s">
        <v>10695</v>
      </c>
      <c r="E2757" s="1">
        <v>1</v>
      </c>
      <c r="F2757" s="1">
        <v>0</v>
      </c>
      <c r="G2757" t="s">
        <v>16</v>
      </c>
      <c r="H2757" t="s">
        <v>46</v>
      </c>
      <c r="I2757">
        <v>2014011</v>
      </c>
      <c r="K2757">
        <v>450670261</v>
      </c>
      <c r="L2757" t="s">
        <v>9728</v>
      </c>
      <c r="M2757" t="s">
        <v>9725</v>
      </c>
      <c r="N2757" t="s">
        <v>9726</v>
      </c>
      <c r="O2757" t="s">
        <v>9727</v>
      </c>
    </row>
    <row r="2758" spans="1:15" x14ac:dyDescent="0.25">
      <c r="A2758" t="s">
        <v>9725</v>
      </c>
      <c r="B2758" s="1">
        <v>20</v>
      </c>
      <c r="C2758" s="1">
        <v>14</v>
      </c>
      <c r="D2758" s="1" t="s">
        <v>10697</v>
      </c>
      <c r="E2758" s="1">
        <v>2</v>
      </c>
      <c r="F2758" s="1">
        <v>0</v>
      </c>
      <c r="G2758" t="s">
        <v>16</v>
      </c>
      <c r="H2758" t="s">
        <v>17</v>
      </c>
      <c r="I2758">
        <v>2014052</v>
      </c>
      <c r="K2758">
        <v>450670309</v>
      </c>
      <c r="L2758" t="s">
        <v>9729</v>
      </c>
      <c r="M2758" t="s">
        <v>9725</v>
      </c>
      <c r="N2758" t="s">
        <v>9726</v>
      </c>
      <c r="O2758" t="s">
        <v>9727</v>
      </c>
    </row>
    <row r="2759" spans="1:15" x14ac:dyDescent="0.25">
      <c r="A2759" t="s">
        <v>9730</v>
      </c>
      <c r="B2759" s="1" t="s">
        <v>10692</v>
      </c>
      <c r="C2759" s="1">
        <v>20</v>
      </c>
      <c r="D2759" s="1" t="s">
        <v>10694</v>
      </c>
      <c r="E2759" s="1">
        <v>0</v>
      </c>
      <c r="F2759" s="1">
        <v>1</v>
      </c>
      <c r="G2759" t="s">
        <v>32</v>
      </c>
      <c r="I2759">
        <v>620000</v>
      </c>
      <c r="K2759">
        <v>950368730</v>
      </c>
      <c r="L2759" t="s">
        <v>9731</v>
      </c>
      <c r="M2759" t="s">
        <v>9732</v>
      </c>
      <c r="N2759" t="s">
        <v>9733</v>
      </c>
      <c r="O2759" t="s">
        <v>9734</v>
      </c>
    </row>
    <row r="2760" spans="1:15" x14ac:dyDescent="0.25">
      <c r="A2760" t="s">
        <v>9735</v>
      </c>
      <c r="B2760" s="1" t="s">
        <v>10692</v>
      </c>
      <c r="C2760" s="1">
        <v>64</v>
      </c>
      <c r="D2760" s="1" t="s">
        <v>10694</v>
      </c>
      <c r="E2760" s="1">
        <v>0</v>
      </c>
      <c r="F2760" s="1">
        <v>2</v>
      </c>
      <c r="G2760" t="s">
        <v>264</v>
      </c>
      <c r="I2760">
        <v>664000</v>
      </c>
      <c r="K2760">
        <v>950368747</v>
      </c>
      <c r="M2760" t="s">
        <v>9732</v>
      </c>
      <c r="N2760" t="s">
        <v>9733</v>
      </c>
      <c r="O2760" t="s">
        <v>9736</v>
      </c>
    </row>
    <row r="2761" spans="1:15" x14ac:dyDescent="0.25">
      <c r="A2761" t="s">
        <v>9732</v>
      </c>
      <c r="B2761" s="1" t="s">
        <v>10692</v>
      </c>
      <c r="C2761" s="1">
        <v>20</v>
      </c>
      <c r="D2761" s="1">
        <v>14</v>
      </c>
      <c r="E2761" s="1">
        <v>2</v>
      </c>
      <c r="F2761" s="1">
        <v>0</v>
      </c>
      <c r="G2761" t="s">
        <v>16</v>
      </c>
      <c r="H2761" t="s">
        <v>17</v>
      </c>
      <c r="I2761">
        <v>620142</v>
      </c>
      <c r="K2761">
        <v>950368724</v>
      </c>
      <c r="L2761" t="s">
        <v>9737</v>
      </c>
      <c r="M2761" t="s">
        <v>9732</v>
      </c>
      <c r="N2761" t="s">
        <v>9733</v>
      </c>
      <c r="O2761" t="s">
        <v>9738</v>
      </c>
    </row>
    <row r="2762" spans="1:15" x14ac:dyDescent="0.25">
      <c r="A2762" t="s">
        <v>9739</v>
      </c>
      <c r="B2762" s="1">
        <v>30</v>
      </c>
      <c r="C2762" s="1">
        <v>25</v>
      </c>
      <c r="D2762" s="1" t="s">
        <v>10697</v>
      </c>
      <c r="E2762" s="1">
        <v>2</v>
      </c>
      <c r="F2762" s="1">
        <v>0</v>
      </c>
      <c r="G2762" t="s">
        <v>16</v>
      </c>
      <c r="H2762" t="s">
        <v>17</v>
      </c>
      <c r="I2762">
        <v>3025052</v>
      </c>
      <c r="K2762">
        <v>631258187</v>
      </c>
      <c r="L2762" t="s">
        <v>9740</v>
      </c>
      <c r="M2762" t="s">
        <v>9739</v>
      </c>
      <c r="N2762" t="s">
        <v>9741</v>
      </c>
      <c r="O2762" t="s">
        <v>9742</v>
      </c>
    </row>
    <row r="2763" spans="1:15" x14ac:dyDescent="0.25">
      <c r="A2763" t="s">
        <v>9743</v>
      </c>
      <c r="B2763" s="1">
        <v>10</v>
      </c>
      <c r="C2763" s="1">
        <v>19</v>
      </c>
      <c r="D2763" s="1" t="s">
        <v>10696</v>
      </c>
      <c r="E2763" s="1">
        <v>2</v>
      </c>
      <c r="F2763" s="1">
        <v>0</v>
      </c>
      <c r="G2763" t="s">
        <v>16</v>
      </c>
      <c r="H2763" t="s">
        <v>17</v>
      </c>
      <c r="I2763">
        <v>1019032</v>
      </c>
      <c r="K2763">
        <v>730934482</v>
      </c>
      <c r="L2763" t="s">
        <v>9744</v>
      </c>
      <c r="M2763" t="s">
        <v>9743</v>
      </c>
      <c r="N2763" t="s">
        <v>9745</v>
      </c>
      <c r="O2763" t="s">
        <v>9746</v>
      </c>
    </row>
    <row r="2764" spans="1:15" x14ac:dyDescent="0.25">
      <c r="A2764" t="s">
        <v>9747</v>
      </c>
      <c r="B2764" s="1">
        <v>14</v>
      </c>
      <c r="C2764" s="1">
        <v>16</v>
      </c>
      <c r="D2764" s="1">
        <v>11</v>
      </c>
      <c r="E2764" s="1">
        <v>2</v>
      </c>
      <c r="F2764" s="1">
        <v>0</v>
      </c>
      <c r="G2764" t="s">
        <v>16</v>
      </c>
      <c r="H2764" t="s">
        <v>17</v>
      </c>
      <c r="I2764">
        <v>1416112</v>
      </c>
      <c r="K2764">
        <v>450670120</v>
      </c>
      <c r="L2764" t="s">
        <v>9748</v>
      </c>
      <c r="M2764" t="s">
        <v>9747</v>
      </c>
      <c r="N2764" t="str">
        <f>"07-323"</f>
        <v>07-323</v>
      </c>
      <c r="O2764" t="s">
        <v>9749</v>
      </c>
    </row>
    <row r="2765" spans="1:15" x14ac:dyDescent="0.25">
      <c r="A2765" t="s">
        <v>9750</v>
      </c>
      <c r="B2765" s="1">
        <v>18</v>
      </c>
      <c r="C2765" s="1">
        <v>17</v>
      </c>
      <c r="D2765" s="1" t="s">
        <v>10693</v>
      </c>
      <c r="E2765" s="1">
        <v>2</v>
      </c>
      <c r="F2765" s="1">
        <v>0</v>
      </c>
      <c r="G2765" t="s">
        <v>16</v>
      </c>
      <c r="H2765" t="s">
        <v>17</v>
      </c>
      <c r="I2765">
        <v>1817082</v>
      </c>
      <c r="K2765">
        <v>370440784</v>
      </c>
      <c r="L2765" t="s">
        <v>9751</v>
      </c>
      <c r="M2765" t="s">
        <v>9750</v>
      </c>
      <c r="N2765" t="s">
        <v>9752</v>
      </c>
      <c r="O2765" t="s">
        <v>9753</v>
      </c>
    </row>
    <row r="2766" spans="1:15" x14ac:dyDescent="0.25">
      <c r="A2766" t="s">
        <v>9754</v>
      </c>
      <c r="B2766" s="1">
        <v>18</v>
      </c>
      <c r="C2766" s="1">
        <v>14</v>
      </c>
      <c r="D2766" s="1" t="s">
        <v>10699</v>
      </c>
      <c r="E2766" s="1">
        <v>2</v>
      </c>
      <c r="F2766" s="1">
        <v>0</v>
      </c>
      <c r="G2766" t="s">
        <v>16</v>
      </c>
      <c r="H2766" t="s">
        <v>17</v>
      </c>
      <c r="I2766">
        <v>1814092</v>
      </c>
      <c r="K2766">
        <v>650900542</v>
      </c>
      <c r="M2766" t="s">
        <v>9754</v>
      </c>
      <c r="N2766" t="s">
        <v>9755</v>
      </c>
    </row>
    <row r="2767" spans="1:15" x14ac:dyDescent="0.25">
      <c r="A2767" t="s">
        <v>9756</v>
      </c>
      <c r="B2767" s="1">
        <v>12</v>
      </c>
      <c r="C2767" s="1">
        <v>13</v>
      </c>
      <c r="D2767" s="1" t="s">
        <v>10699</v>
      </c>
      <c r="E2767" s="1">
        <v>3</v>
      </c>
      <c r="F2767" s="1">
        <v>0</v>
      </c>
      <c r="G2767" t="s">
        <v>16</v>
      </c>
      <c r="H2767" t="s">
        <v>50</v>
      </c>
      <c r="I2767">
        <v>1213093</v>
      </c>
      <c r="K2767">
        <v>72181913</v>
      </c>
      <c r="L2767" t="s">
        <v>9757</v>
      </c>
      <c r="M2767" t="s">
        <v>9756</v>
      </c>
      <c r="N2767" t="s">
        <v>9758</v>
      </c>
      <c r="O2767" t="s">
        <v>9759</v>
      </c>
    </row>
    <row r="2768" spans="1:15" x14ac:dyDescent="0.25">
      <c r="A2768" t="s">
        <v>9760</v>
      </c>
      <c r="B2768" s="1">
        <v>14</v>
      </c>
      <c r="C2768" s="1">
        <v>24</v>
      </c>
      <c r="D2768" s="1" t="s">
        <v>10698</v>
      </c>
      <c r="E2768" s="1">
        <v>2</v>
      </c>
      <c r="F2768" s="1">
        <v>0</v>
      </c>
      <c r="G2768" t="s">
        <v>16</v>
      </c>
      <c r="H2768" t="s">
        <v>17</v>
      </c>
      <c r="I2768">
        <v>1424072</v>
      </c>
      <c r="K2768">
        <v>550668143</v>
      </c>
      <c r="L2768" t="s">
        <v>9761</v>
      </c>
      <c r="M2768" t="s">
        <v>9760</v>
      </c>
      <c r="N2768" t="str">
        <f>"07-217"</f>
        <v>07-217</v>
      </c>
      <c r="O2768" t="s">
        <v>9762</v>
      </c>
    </row>
    <row r="2769" spans="1:15" x14ac:dyDescent="0.25">
      <c r="A2769" t="s">
        <v>9763</v>
      </c>
      <c r="B2769" s="1">
        <v>20</v>
      </c>
      <c r="C2769" s="1" t="s">
        <v>10690</v>
      </c>
      <c r="D2769" s="1">
        <v>15</v>
      </c>
      <c r="E2769" s="1">
        <v>2</v>
      </c>
      <c r="F2769" s="1">
        <v>0</v>
      </c>
      <c r="G2769" t="s">
        <v>16</v>
      </c>
      <c r="H2769" t="s">
        <v>17</v>
      </c>
      <c r="I2769">
        <v>2002152</v>
      </c>
      <c r="K2769">
        <v>544958</v>
      </c>
      <c r="L2769" t="s">
        <v>9764</v>
      </c>
      <c r="M2769" t="s">
        <v>9763</v>
      </c>
      <c r="N2769" t="s">
        <v>9765</v>
      </c>
      <c r="O2769" t="s">
        <v>9766</v>
      </c>
    </row>
    <row r="2770" spans="1:15" x14ac:dyDescent="0.25">
      <c r="A2770" t="s">
        <v>9767</v>
      </c>
      <c r="B2770" s="1">
        <v>16</v>
      </c>
      <c r="C2770" s="1">
        <v>11</v>
      </c>
      <c r="D2770" s="1" t="s">
        <v>10698</v>
      </c>
      <c r="E2770" s="1">
        <v>3</v>
      </c>
      <c r="F2770" s="1">
        <v>0</v>
      </c>
      <c r="G2770" t="s">
        <v>16</v>
      </c>
      <c r="H2770" t="s">
        <v>50</v>
      </c>
      <c r="I2770">
        <v>1611073</v>
      </c>
      <c r="K2770">
        <v>531413314</v>
      </c>
      <c r="L2770" t="s">
        <v>9768</v>
      </c>
      <c r="M2770" t="s">
        <v>9767</v>
      </c>
      <c r="N2770" t="s">
        <v>9769</v>
      </c>
      <c r="O2770" t="s">
        <v>9770</v>
      </c>
    </row>
    <row r="2771" spans="1:15" x14ac:dyDescent="0.25">
      <c r="A2771" t="s">
        <v>9771</v>
      </c>
      <c r="B2771" s="1">
        <v>26</v>
      </c>
      <c r="C2771" s="1" t="s">
        <v>10699</v>
      </c>
      <c r="D2771" s="1" t="s">
        <v>10699</v>
      </c>
      <c r="E2771" s="1">
        <v>3</v>
      </c>
      <c r="F2771" s="1">
        <v>0</v>
      </c>
      <c r="G2771" t="s">
        <v>16</v>
      </c>
      <c r="H2771" t="s">
        <v>50</v>
      </c>
      <c r="I2771">
        <v>2609093</v>
      </c>
      <c r="K2771">
        <v>830409809</v>
      </c>
      <c r="L2771" t="s">
        <v>9772</v>
      </c>
      <c r="M2771" t="s">
        <v>9771</v>
      </c>
      <c r="N2771" t="s">
        <v>9773</v>
      </c>
      <c r="O2771" t="s">
        <v>9774</v>
      </c>
    </row>
    <row r="2772" spans="1:15" x14ac:dyDescent="0.25">
      <c r="A2772" t="s">
        <v>9775</v>
      </c>
      <c r="B2772" s="1" t="s">
        <v>10690</v>
      </c>
      <c r="C2772" s="1">
        <v>25</v>
      </c>
      <c r="D2772" s="1" t="s">
        <v>10695</v>
      </c>
      <c r="E2772" s="1">
        <v>1</v>
      </c>
      <c r="F2772" s="1">
        <v>0</v>
      </c>
      <c r="G2772" t="s">
        <v>16</v>
      </c>
      <c r="H2772" t="s">
        <v>46</v>
      </c>
      <c r="I2772">
        <v>225011</v>
      </c>
      <c r="K2772">
        <v>230821575</v>
      </c>
      <c r="L2772" t="s">
        <v>9776</v>
      </c>
      <c r="M2772" t="s">
        <v>9775</v>
      </c>
      <c r="N2772" t="s">
        <v>9777</v>
      </c>
      <c r="O2772" t="s">
        <v>9778</v>
      </c>
    </row>
    <row r="2773" spans="1:15" x14ac:dyDescent="0.25">
      <c r="A2773" t="s">
        <v>9779</v>
      </c>
      <c r="B2773" s="1">
        <v>14</v>
      </c>
      <c r="C2773" s="1">
        <v>27</v>
      </c>
      <c r="D2773" s="1" t="s">
        <v>10698</v>
      </c>
      <c r="E2773" s="1">
        <v>2</v>
      </c>
      <c r="F2773" s="1">
        <v>0</v>
      </c>
      <c r="G2773" t="s">
        <v>16</v>
      </c>
      <c r="H2773" t="s">
        <v>17</v>
      </c>
      <c r="I2773">
        <v>1427072</v>
      </c>
      <c r="K2773">
        <v>611016011</v>
      </c>
      <c r="L2773" t="s">
        <v>9780</v>
      </c>
      <c r="M2773" t="s">
        <v>9779</v>
      </c>
      <c r="N2773" t="str">
        <f>"09-226"</f>
        <v>09-226</v>
      </c>
      <c r="O2773" t="s">
        <v>9781</v>
      </c>
    </row>
    <row r="2774" spans="1:15" x14ac:dyDescent="0.25">
      <c r="A2774" t="s">
        <v>9782</v>
      </c>
      <c r="B2774" s="1">
        <v>24</v>
      </c>
      <c r="C2774" s="1">
        <v>16</v>
      </c>
      <c r="D2774" s="1" t="s">
        <v>10694</v>
      </c>
      <c r="E2774" s="1">
        <v>0</v>
      </c>
      <c r="F2774" s="1">
        <v>1</v>
      </c>
      <c r="G2774" t="s">
        <v>32</v>
      </c>
      <c r="I2774">
        <v>2416000</v>
      </c>
      <c r="K2774">
        <v>276255252</v>
      </c>
      <c r="M2774" t="s">
        <v>9783</v>
      </c>
      <c r="N2774" t="s">
        <v>9784</v>
      </c>
      <c r="O2774" t="s">
        <v>9785</v>
      </c>
    </row>
    <row r="2775" spans="1:15" x14ac:dyDescent="0.25">
      <c r="A2775" t="s">
        <v>9783</v>
      </c>
      <c r="B2775" s="1">
        <v>24</v>
      </c>
      <c r="C2775" s="1">
        <v>16</v>
      </c>
      <c r="D2775" s="1" t="s">
        <v>10690</v>
      </c>
      <c r="E2775" s="1">
        <v>1</v>
      </c>
      <c r="F2775" s="1">
        <v>0</v>
      </c>
      <c r="G2775" t="s">
        <v>16</v>
      </c>
      <c r="H2775" t="s">
        <v>46</v>
      </c>
      <c r="I2775">
        <v>2416021</v>
      </c>
      <c r="K2775">
        <v>276258871</v>
      </c>
      <c r="L2775" t="s">
        <v>9786</v>
      </c>
      <c r="M2775" t="s">
        <v>9783</v>
      </c>
      <c r="N2775" t="s">
        <v>9784</v>
      </c>
      <c r="O2775" t="s">
        <v>9787</v>
      </c>
    </row>
    <row r="2776" spans="1:15" x14ac:dyDescent="0.25">
      <c r="A2776" t="s">
        <v>9788</v>
      </c>
      <c r="B2776" s="1">
        <v>12</v>
      </c>
      <c r="C2776" s="1">
        <v>15</v>
      </c>
      <c r="D2776" s="1" t="s">
        <v>10693</v>
      </c>
      <c r="E2776" s="1">
        <v>2</v>
      </c>
      <c r="F2776" s="1">
        <v>0</v>
      </c>
      <c r="G2776" t="s">
        <v>16</v>
      </c>
      <c r="H2776" t="s">
        <v>17</v>
      </c>
      <c r="I2776">
        <v>1215082</v>
      </c>
      <c r="K2776">
        <v>72182019</v>
      </c>
      <c r="L2776" t="s">
        <v>9789</v>
      </c>
      <c r="M2776" t="s">
        <v>9788</v>
      </c>
      <c r="N2776" t="s">
        <v>9790</v>
      </c>
      <c r="O2776" t="s">
        <v>9791</v>
      </c>
    </row>
    <row r="2777" spans="1:15" x14ac:dyDescent="0.25">
      <c r="A2777" t="s">
        <v>9792</v>
      </c>
      <c r="B2777" s="1" t="s">
        <v>10690</v>
      </c>
      <c r="C2777" s="1">
        <v>20</v>
      </c>
      <c r="D2777" s="1" t="s">
        <v>10697</v>
      </c>
      <c r="E2777" s="1">
        <v>2</v>
      </c>
      <c r="F2777" s="1">
        <v>0</v>
      </c>
      <c r="G2777" t="s">
        <v>16</v>
      </c>
      <c r="H2777" t="s">
        <v>17</v>
      </c>
      <c r="I2777">
        <v>220052</v>
      </c>
      <c r="K2777">
        <v>931934905</v>
      </c>
      <c r="L2777" t="s">
        <v>9793</v>
      </c>
      <c r="M2777" t="s">
        <v>9792</v>
      </c>
      <c r="N2777" t="s">
        <v>9794</v>
      </c>
      <c r="O2777" t="s">
        <v>9795</v>
      </c>
    </row>
    <row r="2778" spans="1:15" x14ac:dyDescent="0.25">
      <c r="A2778" t="s">
        <v>9796</v>
      </c>
      <c r="B2778" s="1">
        <v>14</v>
      </c>
      <c r="C2778" s="1">
        <v>34</v>
      </c>
      <c r="D2778" s="1" t="s">
        <v>10696</v>
      </c>
      <c r="E2778" s="1">
        <v>1</v>
      </c>
      <c r="F2778" s="1">
        <v>0</v>
      </c>
      <c r="G2778" t="s">
        <v>16</v>
      </c>
      <c r="H2778" t="s">
        <v>46</v>
      </c>
      <c r="I2778">
        <v>1434031</v>
      </c>
      <c r="K2778">
        <v>13269717</v>
      </c>
      <c r="L2778" t="s">
        <v>9797</v>
      </c>
      <c r="M2778" t="s">
        <v>9796</v>
      </c>
      <c r="N2778" t="str">
        <f>"05-091"</f>
        <v>05-091</v>
      </c>
      <c r="O2778" t="s">
        <v>8765</v>
      </c>
    </row>
    <row r="2779" spans="1:15" x14ac:dyDescent="0.25">
      <c r="A2779" t="s">
        <v>9798</v>
      </c>
      <c r="B2779" s="1" t="s">
        <v>10690</v>
      </c>
      <c r="C2779" s="1">
        <v>24</v>
      </c>
      <c r="D2779" s="1" t="s">
        <v>10697</v>
      </c>
      <c r="E2779" s="1">
        <v>3</v>
      </c>
      <c r="F2779" s="1">
        <v>0</v>
      </c>
      <c r="G2779" t="s">
        <v>16</v>
      </c>
      <c r="H2779" t="s">
        <v>50</v>
      </c>
      <c r="I2779">
        <v>224053</v>
      </c>
      <c r="K2779">
        <v>890718461</v>
      </c>
      <c r="M2779" t="s">
        <v>9798</v>
      </c>
      <c r="N2779" t="s">
        <v>9799</v>
      </c>
      <c r="O2779" t="s">
        <v>9800</v>
      </c>
    </row>
    <row r="2780" spans="1:15" x14ac:dyDescent="0.25">
      <c r="A2780" t="s">
        <v>9801</v>
      </c>
      <c r="B2780" s="1" t="s">
        <v>10690</v>
      </c>
      <c r="C2780" s="1">
        <v>24</v>
      </c>
      <c r="D2780" s="1" t="s">
        <v>10694</v>
      </c>
      <c r="E2780" s="1">
        <v>0</v>
      </c>
      <c r="F2780" s="1">
        <v>1</v>
      </c>
      <c r="G2780" t="s">
        <v>32</v>
      </c>
      <c r="I2780">
        <v>224000</v>
      </c>
      <c r="K2780">
        <v>890718403</v>
      </c>
      <c r="L2780" t="s">
        <v>9802</v>
      </c>
      <c r="M2780" t="s">
        <v>9798</v>
      </c>
      <c r="N2780" t="s">
        <v>9799</v>
      </c>
      <c r="O2780" t="s">
        <v>9803</v>
      </c>
    </row>
    <row r="2781" spans="1:15" x14ac:dyDescent="0.25">
      <c r="A2781" t="s">
        <v>9804</v>
      </c>
      <c r="B2781" s="1" t="s">
        <v>10693</v>
      </c>
      <c r="C2781" s="1" t="s">
        <v>10693</v>
      </c>
      <c r="D2781" s="1" t="s">
        <v>10692</v>
      </c>
      <c r="E2781" s="1">
        <v>3</v>
      </c>
      <c r="F2781" s="1">
        <v>0</v>
      </c>
      <c r="G2781" t="s">
        <v>16</v>
      </c>
      <c r="H2781" t="s">
        <v>50</v>
      </c>
      <c r="I2781">
        <v>808063</v>
      </c>
      <c r="K2781">
        <v>970770557</v>
      </c>
      <c r="L2781" t="s">
        <v>9805</v>
      </c>
      <c r="M2781" t="s">
        <v>9804</v>
      </c>
      <c r="N2781" t="s">
        <v>9806</v>
      </c>
      <c r="O2781" t="s">
        <v>333</v>
      </c>
    </row>
    <row r="2782" spans="1:15" x14ac:dyDescent="0.25">
      <c r="A2782" t="s">
        <v>9807</v>
      </c>
      <c r="B2782" s="1">
        <v>30</v>
      </c>
      <c r="C2782" s="1">
        <v>15</v>
      </c>
      <c r="D2782" s="1" t="s">
        <v>10692</v>
      </c>
      <c r="E2782" s="1">
        <v>3</v>
      </c>
      <c r="F2782" s="1">
        <v>0</v>
      </c>
      <c r="G2782" t="s">
        <v>16</v>
      </c>
      <c r="H2782" t="s">
        <v>50</v>
      </c>
      <c r="I2782">
        <v>3015063</v>
      </c>
      <c r="K2782">
        <v>970770712</v>
      </c>
      <c r="L2782" t="s">
        <v>9808</v>
      </c>
      <c r="M2782" t="s">
        <v>9807</v>
      </c>
      <c r="N2782" t="s">
        <v>9809</v>
      </c>
      <c r="O2782" t="s">
        <v>9810</v>
      </c>
    </row>
    <row r="2783" spans="1:15" x14ac:dyDescent="0.25">
      <c r="A2783" t="s">
        <v>9811</v>
      </c>
      <c r="B2783" s="1" t="s">
        <v>10691</v>
      </c>
      <c r="C2783" s="1" t="s">
        <v>10690</v>
      </c>
      <c r="D2783" s="1">
        <v>10</v>
      </c>
      <c r="E2783" s="1">
        <v>2</v>
      </c>
      <c r="F2783" s="1">
        <v>0</v>
      </c>
      <c r="G2783" t="s">
        <v>16</v>
      </c>
      <c r="H2783" t="s">
        <v>17</v>
      </c>
      <c r="I2783">
        <v>402102</v>
      </c>
      <c r="K2783">
        <v>871118460</v>
      </c>
      <c r="L2783" t="s">
        <v>9812</v>
      </c>
      <c r="M2783" t="s">
        <v>9811</v>
      </c>
      <c r="N2783" t="s">
        <v>9813</v>
      </c>
      <c r="O2783" t="s">
        <v>9814</v>
      </c>
    </row>
    <row r="2784" spans="1:15" x14ac:dyDescent="0.25">
      <c r="A2784" t="s">
        <v>9815</v>
      </c>
      <c r="B2784" s="1">
        <v>22</v>
      </c>
      <c r="C2784" s="1">
        <v>13</v>
      </c>
      <c r="D2784" s="1">
        <v>13</v>
      </c>
      <c r="E2784" s="1">
        <v>2</v>
      </c>
      <c r="F2784" s="1">
        <v>0</v>
      </c>
      <c r="G2784" t="s">
        <v>16</v>
      </c>
      <c r="H2784" t="s">
        <v>17</v>
      </c>
      <c r="I2784">
        <v>2213132</v>
      </c>
      <c r="K2784">
        <v>191675729</v>
      </c>
      <c r="L2784" t="s">
        <v>9816</v>
      </c>
      <c r="M2784" t="s">
        <v>9815</v>
      </c>
      <c r="N2784" t="s">
        <v>9817</v>
      </c>
      <c r="O2784" t="s">
        <v>7623</v>
      </c>
    </row>
    <row r="2785" spans="1:15" x14ac:dyDescent="0.25">
      <c r="A2785" t="s">
        <v>9818</v>
      </c>
      <c r="B2785" s="1">
        <v>20</v>
      </c>
      <c r="C2785" s="1" t="s">
        <v>10698</v>
      </c>
      <c r="D2785" s="1" t="s">
        <v>10699</v>
      </c>
      <c r="E2785" s="1">
        <v>2</v>
      </c>
      <c r="F2785" s="1">
        <v>0</v>
      </c>
      <c r="G2785" t="s">
        <v>16</v>
      </c>
      <c r="H2785" t="s">
        <v>17</v>
      </c>
      <c r="I2785">
        <v>2007092</v>
      </c>
      <c r="K2785">
        <v>450670025</v>
      </c>
      <c r="L2785" t="s">
        <v>9819</v>
      </c>
      <c r="M2785" t="s">
        <v>9818</v>
      </c>
      <c r="N2785" t="s">
        <v>9820</v>
      </c>
      <c r="O2785" t="s">
        <v>9821</v>
      </c>
    </row>
    <row r="2786" spans="1:15" x14ac:dyDescent="0.25">
      <c r="A2786" t="s">
        <v>9822</v>
      </c>
      <c r="B2786" s="1" t="s">
        <v>10691</v>
      </c>
      <c r="C2786" s="1" t="s">
        <v>10697</v>
      </c>
      <c r="D2786" s="1" t="s">
        <v>10692</v>
      </c>
      <c r="E2786" s="1">
        <v>2</v>
      </c>
      <c r="F2786" s="1">
        <v>0</v>
      </c>
      <c r="G2786" t="s">
        <v>16</v>
      </c>
      <c r="H2786" t="s">
        <v>17</v>
      </c>
      <c r="I2786">
        <v>405062</v>
      </c>
      <c r="K2786">
        <v>910867341</v>
      </c>
      <c r="L2786" t="s">
        <v>9823</v>
      </c>
      <c r="M2786" t="s">
        <v>9822</v>
      </c>
      <c r="N2786" t="s">
        <v>9824</v>
      </c>
      <c r="O2786" t="s">
        <v>9825</v>
      </c>
    </row>
    <row r="2787" spans="1:15" x14ac:dyDescent="0.25">
      <c r="A2787" t="s">
        <v>9826</v>
      </c>
      <c r="B2787" s="1">
        <v>24</v>
      </c>
      <c r="C2787" s="1">
        <v>13</v>
      </c>
      <c r="D2787" s="1" t="s">
        <v>10699</v>
      </c>
      <c r="E2787" s="1">
        <v>2</v>
      </c>
      <c r="F2787" s="1">
        <v>0</v>
      </c>
      <c r="G2787" t="s">
        <v>16</v>
      </c>
      <c r="H2787" t="s">
        <v>17</v>
      </c>
      <c r="I2787">
        <v>2413092</v>
      </c>
      <c r="K2787">
        <v>276258380</v>
      </c>
      <c r="L2787" t="s">
        <v>9827</v>
      </c>
      <c r="M2787" t="s">
        <v>9826</v>
      </c>
      <c r="N2787" t="s">
        <v>9828</v>
      </c>
      <c r="O2787" t="s">
        <v>9829</v>
      </c>
    </row>
    <row r="2788" spans="1:15" x14ac:dyDescent="0.25">
      <c r="A2788" t="s">
        <v>9830</v>
      </c>
      <c r="B2788" s="1">
        <v>14</v>
      </c>
      <c r="C2788" s="1">
        <v>26</v>
      </c>
      <c r="D2788" s="1">
        <v>13</v>
      </c>
      <c r="E2788" s="1">
        <v>2</v>
      </c>
      <c r="F2788" s="1">
        <v>0</v>
      </c>
      <c r="G2788" t="s">
        <v>16</v>
      </c>
      <c r="H2788" t="s">
        <v>17</v>
      </c>
      <c r="I2788">
        <v>1426132</v>
      </c>
      <c r="K2788">
        <v>711582670</v>
      </c>
      <c r="L2788" t="s">
        <v>9831</v>
      </c>
      <c r="M2788" t="s">
        <v>9830</v>
      </c>
      <c r="N2788" t="str">
        <f>"08-106"</f>
        <v>08-106</v>
      </c>
      <c r="O2788" t="s">
        <v>9832</v>
      </c>
    </row>
    <row r="2789" spans="1:15" x14ac:dyDescent="0.25">
      <c r="A2789" t="s">
        <v>9833</v>
      </c>
      <c r="B2789" s="1">
        <v>30</v>
      </c>
      <c r="C2789" s="1">
        <v>12</v>
      </c>
      <c r="D2789" s="1" t="s">
        <v>10692</v>
      </c>
      <c r="E2789" s="1">
        <v>3</v>
      </c>
      <c r="F2789" s="1">
        <v>0</v>
      </c>
      <c r="G2789" t="s">
        <v>16</v>
      </c>
      <c r="H2789" t="s">
        <v>50</v>
      </c>
      <c r="I2789">
        <v>3012063</v>
      </c>
      <c r="K2789">
        <v>250855430</v>
      </c>
      <c r="L2789" t="s">
        <v>9837</v>
      </c>
      <c r="M2789" t="s">
        <v>9833</v>
      </c>
      <c r="N2789" t="s">
        <v>9838</v>
      </c>
      <c r="O2789" t="s">
        <v>154</v>
      </c>
    </row>
    <row r="2790" spans="1:15" x14ac:dyDescent="0.25">
      <c r="A2790" t="s">
        <v>9833</v>
      </c>
      <c r="B2790" s="1">
        <v>10</v>
      </c>
      <c r="C2790" s="1" t="s">
        <v>10697</v>
      </c>
      <c r="D2790" s="1">
        <v>10</v>
      </c>
      <c r="E2790" s="1">
        <v>2</v>
      </c>
      <c r="F2790" s="1">
        <v>0</v>
      </c>
      <c r="G2790" t="s">
        <v>16</v>
      </c>
      <c r="H2790" t="s">
        <v>17</v>
      </c>
      <c r="I2790">
        <v>1005102</v>
      </c>
      <c r="K2790">
        <v>750148561</v>
      </c>
      <c r="L2790" t="s">
        <v>9834</v>
      </c>
      <c r="M2790" t="s">
        <v>9835</v>
      </c>
      <c r="N2790" t="s">
        <v>9836</v>
      </c>
      <c r="O2790" t="s">
        <v>9835</v>
      </c>
    </row>
    <row r="2791" spans="1:15" x14ac:dyDescent="0.25">
      <c r="A2791" t="s">
        <v>9839</v>
      </c>
      <c r="B2791" s="1">
        <v>10</v>
      </c>
      <c r="C2791" s="1">
        <v>19</v>
      </c>
      <c r="D2791" s="1" t="s">
        <v>10695</v>
      </c>
      <c r="E2791" s="1">
        <v>1</v>
      </c>
      <c r="F2791" s="1">
        <v>0</v>
      </c>
      <c r="G2791" t="s">
        <v>16</v>
      </c>
      <c r="H2791" t="s">
        <v>46</v>
      </c>
      <c r="I2791">
        <v>1019011</v>
      </c>
      <c r="K2791">
        <v>730934424</v>
      </c>
      <c r="L2791" t="s">
        <v>9840</v>
      </c>
      <c r="M2791" t="s">
        <v>9839</v>
      </c>
      <c r="N2791" t="s">
        <v>9841</v>
      </c>
      <c r="O2791" t="s">
        <v>9842</v>
      </c>
    </row>
    <row r="2792" spans="1:15" x14ac:dyDescent="0.25">
      <c r="A2792" t="s">
        <v>9839</v>
      </c>
      <c r="B2792" s="1">
        <v>10</v>
      </c>
      <c r="C2792" s="1">
        <v>19</v>
      </c>
      <c r="D2792" s="1" t="s">
        <v>10691</v>
      </c>
      <c r="E2792" s="1">
        <v>2</v>
      </c>
      <c r="F2792" s="1">
        <v>0</v>
      </c>
      <c r="G2792" t="s">
        <v>16</v>
      </c>
      <c r="H2792" t="s">
        <v>17</v>
      </c>
      <c r="I2792">
        <v>1019042</v>
      </c>
      <c r="K2792">
        <v>730934447</v>
      </c>
      <c r="L2792" t="s">
        <v>9843</v>
      </c>
      <c r="M2792" t="s">
        <v>9839</v>
      </c>
      <c r="N2792" t="s">
        <v>9841</v>
      </c>
      <c r="O2792" t="s">
        <v>9844</v>
      </c>
    </row>
    <row r="2793" spans="1:15" x14ac:dyDescent="0.25">
      <c r="A2793" t="s">
        <v>9845</v>
      </c>
      <c r="B2793" s="1">
        <v>10</v>
      </c>
      <c r="C2793" s="1">
        <v>19</v>
      </c>
      <c r="D2793" s="1" t="s">
        <v>10694</v>
      </c>
      <c r="E2793" s="1">
        <v>0</v>
      </c>
      <c r="F2793" s="1">
        <v>1</v>
      </c>
      <c r="G2793" t="s">
        <v>32</v>
      </c>
      <c r="I2793">
        <v>1019000</v>
      </c>
      <c r="K2793">
        <v>730934795</v>
      </c>
      <c r="L2793" t="s">
        <v>9846</v>
      </c>
      <c r="M2793" t="s">
        <v>9839</v>
      </c>
      <c r="N2793" t="s">
        <v>9841</v>
      </c>
      <c r="O2793" t="s">
        <v>9847</v>
      </c>
    </row>
    <row r="2794" spans="1:15" x14ac:dyDescent="0.25">
      <c r="A2794" t="s">
        <v>9848</v>
      </c>
      <c r="B2794" s="1">
        <v>16</v>
      </c>
      <c r="C2794" s="1" t="s">
        <v>10697</v>
      </c>
      <c r="D2794" s="1" t="s">
        <v>10697</v>
      </c>
      <c r="E2794" s="1">
        <v>3</v>
      </c>
      <c r="F2794" s="1">
        <v>0</v>
      </c>
      <c r="G2794" t="s">
        <v>16</v>
      </c>
      <c r="H2794" t="s">
        <v>50</v>
      </c>
      <c r="I2794">
        <v>1605053</v>
      </c>
      <c r="K2794">
        <v>531413120</v>
      </c>
      <c r="L2794" t="s">
        <v>9849</v>
      </c>
      <c r="M2794" t="s">
        <v>9850</v>
      </c>
      <c r="N2794" t="s">
        <v>9851</v>
      </c>
      <c r="O2794" t="s">
        <v>9852</v>
      </c>
    </row>
    <row r="2795" spans="1:15" x14ac:dyDescent="0.25">
      <c r="A2795" t="s">
        <v>9853</v>
      </c>
      <c r="B2795" s="1">
        <v>24</v>
      </c>
      <c r="C2795" s="1" t="s">
        <v>10696</v>
      </c>
      <c r="D2795" s="1">
        <v>12</v>
      </c>
      <c r="E2795" s="1">
        <v>2</v>
      </c>
      <c r="F2795" s="1">
        <v>0</v>
      </c>
      <c r="G2795" t="s">
        <v>16</v>
      </c>
      <c r="H2795" t="s">
        <v>17</v>
      </c>
      <c r="I2795">
        <v>2403122</v>
      </c>
      <c r="K2795">
        <v>276258090</v>
      </c>
      <c r="L2795" t="s">
        <v>9854</v>
      </c>
      <c r="M2795" t="s">
        <v>9853</v>
      </c>
      <c r="N2795" t="s">
        <v>9855</v>
      </c>
      <c r="O2795" t="s">
        <v>9856</v>
      </c>
    </row>
    <row r="2796" spans="1:15" x14ac:dyDescent="0.25">
      <c r="A2796" t="s">
        <v>9857</v>
      </c>
      <c r="B2796" s="1">
        <v>10</v>
      </c>
      <c r="C2796" s="1" t="s">
        <v>10695</v>
      </c>
      <c r="D2796" s="1" t="s">
        <v>10693</v>
      </c>
      <c r="E2796" s="1">
        <v>3</v>
      </c>
      <c r="F2796" s="1">
        <v>0</v>
      </c>
      <c r="G2796" t="s">
        <v>16</v>
      </c>
      <c r="H2796" t="s">
        <v>50</v>
      </c>
      <c r="I2796">
        <v>1001083</v>
      </c>
      <c r="K2796">
        <v>590648273</v>
      </c>
      <c r="L2796" t="s">
        <v>9858</v>
      </c>
      <c r="M2796" t="s">
        <v>9857</v>
      </c>
      <c r="N2796" t="s">
        <v>9859</v>
      </c>
      <c r="O2796" t="s">
        <v>9860</v>
      </c>
    </row>
    <row r="2797" spans="1:15" x14ac:dyDescent="0.25">
      <c r="A2797" t="s">
        <v>9861</v>
      </c>
      <c r="B2797" s="1">
        <v>12</v>
      </c>
      <c r="C2797" s="1">
        <v>15</v>
      </c>
      <c r="D2797" s="1" t="s">
        <v>10699</v>
      </c>
      <c r="E2797" s="1">
        <v>2</v>
      </c>
      <c r="F2797" s="1">
        <v>0</v>
      </c>
      <c r="G2797" t="s">
        <v>16</v>
      </c>
      <c r="H2797" t="s">
        <v>17</v>
      </c>
      <c r="I2797">
        <v>1215092</v>
      </c>
      <c r="K2797">
        <v>72182025</v>
      </c>
      <c r="L2797" t="s">
        <v>9862</v>
      </c>
      <c r="M2797" t="s">
        <v>9861</v>
      </c>
      <c r="N2797" t="s">
        <v>9863</v>
      </c>
      <c r="O2797" t="s">
        <v>9864</v>
      </c>
    </row>
    <row r="2798" spans="1:15" x14ac:dyDescent="0.25">
      <c r="A2798" t="s">
        <v>9865</v>
      </c>
      <c r="B2798" s="1">
        <v>16</v>
      </c>
      <c r="C2798" s="1" t="s">
        <v>10693</v>
      </c>
      <c r="D2798" s="1" t="s">
        <v>10698</v>
      </c>
      <c r="E2798" s="1">
        <v>2</v>
      </c>
      <c r="F2798" s="1">
        <v>0</v>
      </c>
      <c r="G2798" t="s">
        <v>16</v>
      </c>
      <c r="H2798" t="s">
        <v>17</v>
      </c>
      <c r="I2798">
        <v>1608072</v>
      </c>
      <c r="K2798">
        <v>531413053</v>
      </c>
      <c r="L2798" t="s">
        <v>9866</v>
      </c>
      <c r="M2798" t="s">
        <v>9865</v>
      </c>
      <c r="N2798" t="s">
        <v>9867</v>
      </c>
      <c r="O2798" t="s">
        <v>9868</v>
      </c>
    </row>
    <row r="2799" spans="1:15" x14ac:dyDescent="0.25">
      <c r="A2799" t="s">
        <v>9869</v>
      </c>
      <c r="B2799" s="1">
        <v>10</v>
      </c>
      <c r="C2799" s="1">
        <v>20</v>
      </c>
      <c r="D2799" s="1" t="s">
        <v>10694</v>
      </c>
      <c r="E2799" s="1">
        <v>0</v>
      </c>
      <c r="F2799" s="1">
        <v>1</v>
      </c>
      <c r="G2799" t="s">
        <v>32</v>
      </c>
      <c r="I2799">
        <v>1020000</v>
      </c>
      <c r="K2799">
        <v>472057661</v>
      </c>
      <c r="L2799" t="s">
        <v>9870</v>
      </c>
      <c r="M2799" t="s">
        <v>9871</v>
      </c>
      <c r="N2799" t="s">
        <v>9872</v>
      </c>
      <c r="O2799" t="s">
        <v>9873</v>
      </c>
    </row>
    <row r="2800" spans="1:15" x14ac:dyDescent="0.25">
      <c r="A2800" t="s">
        <v>9871</v>
      </c>
      <c r="B2800" s="1">
        <v>10</v>
      </c>
      <c r="C2800" s="1">
        <v>20</v>
      </c>
      <c r="D2800" s="1" t="s">
        <v>10696</v>
      </c>
      <c r="E2800" s="1">
        <v>1</v>
      </c>
      <c r="F2800" s="1">
        <v>0</v>
      </c>
      <c r="G2800" t="s">
        <v>16</v>
      </c>
      <c r="H2800" t="s">
        <v>46</v>
      </c>
      <c r="I2800">
        <v>1020031</v>
      </c>
      <c r="K2800">
        <v>472057721</v>
      </c>
      <c r="L2800" t="s">
        <v>9874</v>
      </c>
      <c r="M2800" t="s">
        <v>9871</v>
      </c>
      <c r="N2800" t="s">
        <v>9872</v>
      </c>
      <c r="O2800" t="s">
        <v>9875</v>
      </c>
    </row>
    <row r="2801" spans="1:15" x14ac:dyDescent="0.25">
      <c r="A2801" t="s">
        <v>9871</v>
      </c>
      <c r="B2801" s="1">
        <v>10</v>
      </c>
      <c r="C2801" s="1">
        <v>20</v>
      </c>
      <c r="D2801" s="1" t="s">
        <v>10699</v>
      </c>
      <c r="E2801" s="1">
        <v>2</v>
      </c>
      <c r="F2801" s="1">
        <v>0</v>
      </c>
      <c r="G2801" t="s">
        <v>16</v>
      </c>
      <c r="H2801" t="s">
        <v>17</v>
      </c>
      <c r="I2801">
        <v>1020092</v>
      </c>
      <c r="K2801">
        <v>472057840</v>
      </c>
      <c r="L2801" t="s">
        <v>9876</v>
      </c>
      <c r="M2801" t="s">
        <v>9871</v>
      </c>
      <c r="N2801" t="s">
        <v>9872</v>
      </c>
      <c r="O2801" t="s">
        <v>9877</v>
      </c>
    </row>
    <row r="2802" spans="1:15" x14ac:dyDescent="0.25">
      <c r="A2802" t="s">
        <v>9878</v>
      </c>
      <c r="B2802" s="1" t="s">
        <v>10690</v>
      </c>
      <c r="C2802" s="1">
        <v>25</v>
      </c>
      <c r="D2802" s="1" t="s">
        <v>10690</v>
      </c>
      <c r="E2802" s="1">
        <v>1</v>
      </c>
      <c r="F2802" s="1">
        <v>0</v>
      </c>
      <c r="G2802" t="s">
        <v>16</v>
      </c>
      <c r="H2802" t="s">
        <v>46</v>
      </c>
      <c r="I2802">
        <v>225021</v>
      </c>
      <c r="K2802">
        <v>230821546</v>
      </c>
      <c r="L2802" t="s">
        <v>9882</v>
      </c>
      <c r="M2802" t="s">
        <v>9878</v>
      </c>
      <c r="N2802" t="s">
        <v>9880</v>
      </c>
      <c r="O2802" t="s">
        <v>9883</v>
      </c>
    </row>
    <row r="2803" spans="1:15" x14ac:dyDescent="0.25">
      <c r="A2803" t="s">
        <v>9878</v>
      </c>
      <c r="B2803" s="1" t="s">
        <v>10690</v>
      </c>
      <c r="C2803" s="1">
        <v>25</v>
      </c>
      <c r="D2803" s="1" t="s">
        <v>10698</v>
      </c>
      <c r="E2803" s="1">
        <v>2</v>
      </c>
      <c r="F2803" s="1">
        <v>0</v>
      </c>
      <c r="G2803" t="s">
        <v>16</v>
      </c>
      <c r="H2803" t="s">
        <v>17</v>
      </c>
      <c r="I2803">
        <v>225072</v>
      </c>
      <c r="K2803">
        <v>230821368</v>
      </c>
      <c r="L2803" t="s">
        <v>9879</v>
      </c>
      <c r="M2803" t="s">
        <v>9878</v>
      </c>
      <c r="N2803" t="s">
        <v>9880</v>
      </c>
      <c r="O2803" t="s">
        <v>9881</v>
      </c>
    </row>
    <row r="2804" spans="1:15" x14ac:dyDescent="0.25">
      <c r="A2804" t="s">
        <v>9884</v>
      </c>
      <c r="B2804" s="1" t="s">
        <v>10690</v>
      </c>
      <c r="C2804" s="1">
        <v>25</v>
      </c>
      <c r="D2804" s="1" t="s">
        <v>10694</v>
      </c>
      <c r="E2804" s="1">
        <v>0</v>
      </c>
      <c r="F2804" s="1">
        <v>1</v>
      </c>
      <c r="G2804" t="s">
        <v>32</v>
      </c>
      <c r="I2804">
        <v>225000</v>
      </c>
      <c r="K2804">
        <v>230821351</v>
      </c>
      <c r="L2804" t="s">
        <v>9885</v>
      </c>
      <c r="M2804" t="s">
        <v>9878</v>
      </c>
      <c r="N2804" t="s">
        <v>9880</v>
      </c>
      <c r="O2804" t="s">
        <v>9886</v>
      </c>
    </row>
    <row r="2805" spans="1:15" x14ac:dyDescent="0.25">
      <c r="A2805" t="s">
        <v>4377</v>
      </c>
      <c r="B2805" s="1" t="s">
        <v>10693</v>
      </c>
      <c r="C2805" s="1">
        <v>62</v>
      </c>
      <c r="D2805" s="1" t="s">
        <v>10694</v>
      </c>
      <c r="E2805" s="1">
        <v>0</v>
      </c>
      <c r="F2805" s="1">
        <v>2</v>
      </c>
      <c r="G2805" t="s">
        <v>264</v>
      </c>
      <c r="I2805">
        <v>862000</v>
      </c>
      <c r="K2805">
        <v>654233</v>
      </c>
      <c r="L2805" t="s">
        <v>9887</v>
      </c>
      <c r="M2805" t="s">
        <v>9888</v>
      </c>
      <c r="N2805" t="s">
        <v>9889</v>
      </c>
      <c r="O2805" t="s">
        <v>9890</v>
      </c>
    </row>
    <row r="2806" spans="1:15" x14ac:dyDescent="0.25">
      <c r="A2806" t="s">
        <v>9891</v>
      </c>
      <c r="B2806" s="1">
        <v>14</v>
      </c>
      <c r="C2806" s="1">
        <v>34</v>
      </c>
      <c r="D2806" s="1" t="s">
        <v>10691</v>
      </c>
      <c r="E2806" s="1">
        <v>1</v>
      </c>
      <c r="F2806" s="1">
        <v>0</v>
      </c>
      <c r="G2806" t="s">
        <v>16</v>
      </c>
      <c r="H2806" t="s">
        <v>46</v>
      </c>
      <c r="I2806">
        <v>1434041</v>
      </c>
      <c r="K2806">
        <v>13269730</v>
      </c>
      <c r="L2806" t="s">
        <v>9892</v>
      </c>
      <c r="M2806" t="s">
        <v>9891</v>
      </c>
      <c r="N2806" t="str">
        <f>"05-220"</f>
        <v>05-220</v>
      </c>
      <c r="O2806" t="s">
        <v>3448</v>
      </c>
    </row>
    <row r="2807" spans="1:15" x14ac:dyDescent="0.25">
      <c r="A2807" t="s">
        <v>9893</v>
      </c>
      <c r="B2807" s="1">
        <v>12</v>
      </c>
      <c r="C2807" s="1" t="s">
        <v>10692</v>
      </c>
      <c r="D2807" s="1">
        <v>17</v>
      </c>
      <c r="E2807" s="1">
        <v>2</v>
      </c>
      <c r="F2807" s="1">
        <v>0</v>
      </c>
      <c r="G2807" t="s">
        <v>16</v>
      </c>
      <c r="H2807" t="s">
        <v>17</v>
      </c>
      <c r="I2807">
        <v>1206172</v>
      </c>
      <c r="K2807">
        <v>351555430</v>
      </c>
      <c r="L2807" t="s">
        <v>9894</v>
      </c>
      <c r="M2807" t="s">
        <v>9893</v>
      </c>
      <c r="N2807" t="s">
        <v>9895</v>
      </c>
      <c r="O2807" t="s">
        <v>9896</v>
      </c>
    </row>
    <row r="2808" spans="1:15" x14ac:dyDescent="0.25">
      <c r="A2808" t="s">
        <v>9897</v>
      </c>
      <c r="B2808" s="1" t="s">
        <v>10693</v>
      </c>
      <c r="C2808" s="1" t="s">
        <v>10699</v>
      </c>
      <c r="D2808" s="1" t="s">
        <v>10694</v>
      </c>
      <c r="E2808" s="1">
        <v>0</v>
      </c>
      <c r="F2808" s="1">
        <v>1</v>
      </c>
      <c r="G2808" t="s">
        <v>32</v>
      </c>
      <c r="I2808">
        <v>809000</v>
      </c>
      <c r="K2808">
        <v>970770149</v>
      </c>
      <c r="M2808" t="s">
        <v>9888</v>
      </c>
      <c r="N2808" t="s">
        <v>4378</v>
      </c>
      <c r="O2808" t="s">
        <v>9898</v>
      </c>
    </row>
    <row r="2809" spans="1:15" x14ac:dyDescent="0.25">
      <c r="A2809" t="s">
        <v>9899</v>
      </c>
      <c r="B2809" s="1" t="s">
        <v>10693</v>
      </c>
      <c r="C2809" s="1" t="s">
        <v>10699</v>
      </c>
      <c r="D2809" s="1" t="s">
        <v>10696</v>
      </c>
      <c r="E2809" s="1" t="s">
        <v>219</v>
      </c>
      <c r="F2809" s="1">
        <v>6</v>
      </c>
      <c r="G2809" t="s">
        <v>220</v>
      </c>
      <c r="I2809" t="s">
        <v>9900</v>
      </c>
      <c r="J2809">
        <v>2</v>
      </c>
      <c r="K2809">
        <v>365479681</v>
      </c>
      <c r="L2809" t="s">
        <v>9901</v>
      </c>
      <c r="M2809" t="s">
        <v>9902</v>
      </c>
      <c r="N2809" t="s">
        <v>1298</v>
      </c>
      <c r="O2809" t="s">
        <v>9903</v>
      </c>
    </row>
    <row r="2810" spans="1:15" x14ac:dyDescent="0.25">
      <c r="A2810" t="s">
        <v>9904</v>
      </c>
      <c r="B2810" s="1" t="s">
        <v>10690</v>
      </c>
      <c r="C2810" s="1">
        <v>24</v>
      </c>
      <c r="D2810" s="1" t="s">
        <v>10692</v>
      </c>
      <c r="E2810" s="1">
        <v>3</v>
      </c>
      <c r="F2810" s="1">
        <v>0</v>
      </c>
      <c r="G2810" t="s">
        <v>16</v>
      </c>
      <c r="H2810" t="s">
        <v>50</v>
      </c>
      <c r="I2810">
        <v>224063</v>
      </c>
      <c r="K2810">
        <v>890718478</v>
      </c>
      <c r="L2810" t="s">
        <v>9905</v>
      </c>
      <c r="M2810" t="s">
        <v>9904</v>
      </c>
      <c r="N2810" t="s">
        <v>9906</v>
      </c>
      <c r="O2810" t="s">
        <v>9907</v>
      </c>
    </row>
    <row r="2811" spans="1:15" x14ac:dyDescent="0.25">
      <c r="A2811" t="s">
        <v>9908</v>
      </c>
      <c r="B2811" s="1" t="s">
        <v>10691</v>
      </c>
      <c r="C2811" s="1">
        <v>15</v>
      </c>
      <c r="D2811" s="1" t="s">
        <v>10699</v>
      </c>
      <c r="E2811" s="1">
        <v>2</v>
      </c>
      <c r="F2811" s="1">
        <v>0</v>
      </c>
      <c r="G2811" t="s">
        <v>16</v>
      </c>
      <c r="H2811" t="s">
        <v>17</v>
      </c>
      <c r="I2811">
        <v>415092</v>
      </c>
      <c r="K2811">
        <v>871118767</v>
      </c>
      <c r="L2811" t="s">
        <v>9909</v>
      </c>
      <c r="M2811" t="s">
        <v>9908</v>
      </c>
      <c r="N2811" t="s">
        <v>9910</v>
      </c>
      <c r="O2811" t="s">
        <v>9911</v>
      </c>
    </row>
    <row r="2812" spans="1:15" x14ac:dyDescent="0.25">
      <c r="A2812" t="s">
        <v>9912</v>
      </c>
      <c r="B2812" s="1">
        <v>32</v>
      </c>
      <c r="C2812" s="1" t="s">
        <v>10696</v>
      </c>
      <c r="D2812" s="1" t="s">
        <v>10692</v>
      </c>
      <c r="E2812" s="1">
        <v>3</v>
      </c>
      <c r="F2812" s="1">
        <v>0</v>
      </c>
      <c r="G2812" t="s">
        <v>16</v>
      </c>
      <c r="H2812" t="s">
        <v>50</v>
      </c>
      <c r="I2812">
        <v>3203063</v>
      </c>
      <c r="K2812">
        <v>330920618</v>
      </c>
      <c r="L2812" t="s">
        <v>9913</v>
      </c>
      <c r="M2812" t="s">
        <v>9912</v>
      </c>
      <c r="N2812" t="s">
        <v>9914</v>
      </c>
      <c r="O2812" t="s">
        <v>9915</v>
      </c>
    </row>
    <row r="2813" spans="1:15" x14ac:dyDescent="0.25">
      <c r="A2813" t="s">
        <v>9916</v>
      </c>
      <c r="B2813" s="1">
        <v>10</v>
      </c>
      <c r="C2813" s="1">
        <v>14</v>
      </c>
      <c r="D2813" s="1">
        <v>11</v>
      </c>
      <c r="E2813" s="1">
        <v>3</v>
      </c>
      <c r="F2813" s="1">
        <v>0</v>
      </c>
      <c r="G2813" t="s">
        <v>16</v>
      </c>
      <c r="H2813" t="s">
        <v>50</v>
      </c>
      <c r="I2813">
        <v>1014113</v>
      </c>
      <c r="K2813">
        <v>730934588</v>
      </c>
      <c r="L2813" t="s">
        <v>9917</v>
      </c>
      <c r="M2813" t="s">
        <v>9916</v>
      </c>
      <c r="N2813" t="s">
        <v>9918</v>
      </c>
      <c r="O2813" t="s">
        <v>9919</v>
      </c>
    </row>
    <row r="2814" spans="1:15" x14ac:dyDescent="0.25">
      <c r="A2814" t="s">
        <v>9920</v>
      </c>
      <c r="B2814" s="1">
        <v>26</v>
      </c>
      <c r="C2814" s="1" t="s">
        <v>10693</v>
      </c>
      <c r="D2814" s="1" t="s">
        <v>10697</v>
      </c>
      <c r="E2814" s="1">
        <v>2</v>
      </c>
      <c r="F2814" s="1">
        <v>0</v>
      </c>
      <c r="G2814" t="s">
        <v>16</v>
      </c>
      <c r="H2814" t="s">
        <v>17</v>
      </c>
      <c r="I2814">
        <v>2608052</v>
      </c>
      <c r="K2814">
        <v>291010872</v>
      </c>
      <c r="L2814" t="s">
        <v>9921</v>
      </c>
      <c r="M2814" t="s">
        <v>9920</v>
      </c>
      <c r="N2814" t="s">
        <v>9922</v>
      </c>
      <c r="O2814" t="s">
        <v>9923</v>
      </c>
    </row>
    <row r="2815" spans="1:15" x14ac:dyDescent="0.25">
      <c r="A2815" t="s">
        <v>9924</v>
      </c>
      <c r="B2815" s="1" t="s">
        <v>10691</v>
      </c>
      <c r="C2815" s="1" t="s">
        <v>10698</v>
      </c>
      <c r="D2815" s="1" t="s">
        <v>10699</v>
      </c>
      <c r="E2815" s="1">
        <v>2</v>
      </c>
      <c r="F2815" s="1">
        <v>0</v>
      </c>
      <c r="G2815" t="s">
        <v>16</v>
      </c>
      <c r="H2815" t="s">
        <v>17</v>
      </c>
      <c r="I2815">
        <v>407092</v>
      </c>
      <c r="K2815">
        <v>92350808</v>
      </c>
      <c r="L2815" t="s">
        <v>9925</v>
      </c>
      <c r="M2815" t="s">
        <v>9924</v>
      </c>
      <c r="N2815" t="s">
        <v>9926</v>
      </c>
      <c r="O2815" t="s">
        <v>9927</v>
      </c>
    </row>
    <row r="2816" spans="1:15" x14ac:dyDescent="0.25">
      <c r="A2816" t="s">
        <v>9928</v>
      </c>
      <c r="B2816" s="1" t="s">
        <v>10690</v>
      </c>
      <c r="C2816" s="1">
        <v>26</v>
      </c>
      <c r="D2816" s="1" t="s">
        <v>10690</v>
      </c>
      <c r="E2816" s="1">
        <v>1</v>
      </c>
      <c r="F2816" s="1">
        <v>0</v>
      </c>
      <c r="G2816" t="s">
        <v>16</v>
      </c>
      <c r="H2816" t="s">
        <v>46</v>
      </c>
      <c r="I2816">
        <v>226021</v>
      </c>
      <c r="K2816">
        <v>390647653</v>
      </c>
      <c r="L2816" t="s">
        <v>9932</v>
      </c>
      <c r="M2816" t="s">
        <v>9933</v>
      </c>
      <c r="N2816" t="s">
        <v>9930</v>
      </c>
      <c r="O2816" t="s">
        <v>9934</v>
      </c>
    </row>
    <row r="2817" spans="1:15" x14ac:dyDescent="0.25">
      <c r="A2817" t="s">
        <v>9928</v>
      </c>
      <c r="B2817" s="1" t="s">
        <v>10690</v>
      </c>
      <c r="C2817" s="1">
        <v>26</v>
      </c>
      <c r="D2817" s="1" t="s">
        <v>10692</v>
      </c>
      <c r="E2817" s="1">
        <v>2</v>
      </c>
      <c r="F2817" s="1">
        <v>0</v>
      </c>
      <c r="G2817" t="s">
        <v>16</v>
      </c>
      <c r="H2817" t="s">
        <v>17</v>
      </c>
      <c r="I2817">
        <v>226062</v>
      </c>
      <c r="K2817">
        <v>390647682</v>
      </c>
      <c r="L2817" t="s">
        <v>9929</v>
      </c>
      <c r="M2817" t="s">
        <v>9928</v>
      </c>
      <c r="N2817" t="s">
        <v>9930</v>
      </c>
      <c r="O2817" t="s">
        <v>9931</v>
      </c>
    </row>
    <row r="2818" spans="1:15" x14ac:dyDescent="0.25">
      <c r="A2818" t="s">
        <v>9935</v>
      </c>
      <c r="B2818" s="1" t="s">
        <v>10690</v>
      </c>
      <c r="C2818" s="1">
        <v>26</v>
      </c>
      <c r="D2818" s="1" t="s">
        <v>10694</v>
      </c>
      <c r="E2818" s="1">
        <v>0</v>
      </c>
      <c r="F2818" s="1">
        <v>1</v>
      </c>
      <c r="G2818" t="s">
        <v>32</v>
      </c>
      <c r="I2818">
        <v>226000</v>
      </c>
      <c r="K2818">
        <v>390647245</v>
      </c>
      <c r="L2818" t="s">
        <v>9936</v>
      </c>
      <c r="M2818" t="s">
        <v>9928</v>
      </c>
      <c r="N2818" t="s">
        <v>9930</v>
      </c>
      <c r="O2818" t="s">
        <v>9937</v>
      </c>
    </row>
    <row r="2819" spans="1:15" x14ac:dyDescent="0.25">
      <c r="A2819" t="s">
        <v>9938</v>
      </c>
      <c r="B2819" s="1">
        <v>30</v>
      </c>
      <c r="C2819" s="1">
        <v>31</v>
      </c>
      <c r="D2819" s="1" t="s">
        <v>10694</v>
      </c>
      <c r="E2819" s="1">
        <v>0</v>
      </c>
      <c r="F2819" s="1">
        <v>1</v>
      </c>
      <c r="G2819" t="s">
        <v>32</v>
      </c>
      <c r="I2819">
        <v>3031000</v>
      </c>
      <c r="K2819">
        <v>570799527</v>
      </c>
      <c r="L2819" t="s">
        <v>9939</v>
      </c>
      <c r="M2819" t="s">
        <v>9940</v>
      </c>
      <c r="N2819" t="s">
        <v>9941</v>
      </c>
      <c r="O2819" t="s">
        <v>9942</v>
      </c>
    </row>
    <row r="2820" spans="1:15" x14ac:dyDescent="0.25">
      <c r="A2820" t="s">
        <v>9940</v>
      </c>
      <c r="B2820" s="1">
        <v>30</v>
      </c>
      <c r="C2820" s="1">
        <v>31</v>
      </c>
      <c r="D2820" s="1" t="s">
        <v>10695</v>
      </c>
      <c r="E2820" s="1">
        <v>1</v>
      </c>
      <c r="F2820" s="1">
        <v>0</v>
      </c>
      <c r="G2820" t="s">
        <v>16</v>
      </c>
      <c r="H2820" t="s">
        <v>46</v>
      </c>
      <c r="I2820">
        <v>3031011</v>
      </c>
      <c r="K2820">
        <v>570791342</v>
      </c>
      <c r="L2820" t="s">
        <v>9943</v>
      </c>
      <c r="M2820" t="s">
        <v>9940</v>
      </c>
      <c r="N2820" t="s">
        <v>9941</v>
      </c>
      <c r="O2820" t="s">
        <v>9944</v>
      </c>
    </row>
    <row r="2821" spans="1:15" x14ac:dyDescent="0.25">
      <c r="A2821" t="s">
        <v>9940</v>
      </c>
      <c r="B2821" s="1">
        <v>30</v>
      </c>
      <c r="C2821" s="1">
        <v>31</v>
      </c>
      <c r="D2821" s="1" t="s">
        <v>10693</v>
      </c>
      <c r="E2821" s="1">
        <v>2</v>
      </c>
      <c r="F2821" s="1">
        <v>0</v>
      </c>
      <c r="G2821" t="s">
        <v>16</v>
      </c>
      <c r="H2821" t="s">
        <v>17</v>
      </c>
      <c r="I2821">
        <v>3031082</v>
      </c>
      <c r="K2821">
        <v>570791419</v>
      </c>
      <c r="L2821" t="s">
        <v>9945</v>
      </c>
      <c r="M2821" t="s">
        <v>9940</v>
      </c>
      <c r="N2821" t="s">
        <v>9941</v>
      </c>
      <c r="O2821" t="s">
        <v>9946</v>
      </c>
    </row>
    <row r="2822" spans="1:15" x14ac:dyDescent="0.25">
      <c r="A2822" t="s">
        <v>9947</v>
      </c>
      <c r="B2822" s="1" t="s">
        <v>10690</v>
      </c>
      <c r="C2822" s="1">
        <v>24</v>
      </c>
      <c r="D2822" s="1" t="s">
        <v>10698</v>
      </c>
      <c r="E2822" s="1">
        <v>3</v>
      </c>
      <c r="F2822" s="1">
        <v>0</v>
      </c>
      <c r="G2822" t="s">
        <v>16</v>
      </c>
      <c r="H2822" t="s">
        <v>50</v>
      </c>
      <c r="I2822">
        <v>224073</v>
      </c>
      <c r="K2822">
        <v>890718484</v>
      </c>
      <c r="L2822" t="s">
        <v>9948</v>
      </c>
      <c r="M2822" t="s">
        <v>9947</v>
      </c>
      <c r="N2822" t="s">
        <v>9949</v>
      </c>
      <c r="O2822" t="s">
        <v>9950</v>
      </c>
    </row>
    <row r="2823" spans="1:15" x14ac:dyDescent="0.25">
      <c r="A2823" t="s">
        <v>9951</v>
      </c>
      <c r="B2823" s="1" t="s">
        <v>10690</v>
      </c>
      <c r="C2823" s="1">
        <v>10</v>
      </c>
      <c r="D2823" s="1" t="s">
        <v>10695</v>
      </c>
      <c r="E2823" s="1" t="s">
        <v>219</v>
      </c>
      <c r="F2823" s="1">
        <v>8</v>
      </c>
      <c r="G2823" t="s">
        <v>220</v>
      </c>
      <c r="I2823" t="s">
        <v>9952</v>
      </c>
      <c r="J2823">
        <v>49</v>
      </c>
      <c r="K2823">
        <v>230028718</v>
      </c>
      <c r="L2823" t="s">
        <v>9953</v>
      </c>
      <c r="M2823" t="s">
        <v>9954</v>
      </c>
      <c r="N2823" t="s">
        <v>4246</v>
      </c>
      <c r="O2823" t="s">
        <v>9955</v>
      </c>
    </row>
    <row r="2824" spans="1:15" x14ac:dyDescent="0.25">
      <c r="A2824" t="s">
        <v>9956</v>
      </c>
      <c r="B2824" s="1" t="s">
        <v>10692</v>
      </c>
      <c r="C2824" s="1" t="s">
        <v>10691</v>
      </c>
      <c r="D2824" s="1" t="s">
        <v>10696</v>
      </c>
      <c r="E2824" s="1" t="s">
        <v>219</v>
      </c>
      <c r="F2824" s="1">
        <v>8</v>
      </c>
      <c r="G2824" t="s">
        <v>220</v>
      </c>
      <c r="I2824" t="s">
        <v>9957</v>
      </c>
      <c r="J2824">
        <v>218</v>
      </c>
      <c r="K2824">
        <v>951089558</v>
      </c>
    </row>
    <row r="2825" spans="1:15" x14ac:dyDescent="0.25">
      <c r="A2825" t="s">
        <v>9958</v>
      </c>
      <c r="B2825" s="1">
        <v>14</v>
      </c>
      <c r="C2825" s="1" t="s">
        <v>10698</v>
      </c>
      <c r="D2825" s="1" t="s">
        <v>10697</v>
      </c>
      <c r="E2825" s="1" t="s">
        <v>219</v>
      </c>
      <c r="F2825" s="1">
        <v>8</v>
      </c>
      <c r="G2825" t="s">
        <v>220</v>
      </c>
      <c r="I2825" t="s">
        <v>9959</v>
      </c>
      <c r="J2825">
        <v>230</v>
      </c>
      <c r="K2825">
        <v>672874744</v>
      </c>
    </row>
    <row r="2826" spans="1:15" x14ac:dyDescent="0.25">
      <c r="A2826" t="s">
        <v>9960</v>
      </c>
      <c r="B2826" s="1">
        <v>14</v>
      </c>
      <c r="C2826" s="1">
        <v>11</v>
      </c>
      <c r="D2826" s="1" t="s">
        <v>10695</v>
      </c>
      <c r="E2826" s="1" t="s">
        <v>219</v>
      </c>
      <c r="F2826" s="1">
        <v>8</v>
      </c>
      <c r="G2826" t="s">
        <v>220</v>
      </c>
      <c r="I2826" t="s">
        <v>9961</v>
      </c>
      <c r="J2826">
        <v>153</v>
      </c>
      <c r="K2826">
        <v>550044483</v>
      </c>
      <c r="M2826" t="s">
        <v>4712</v>
      </c>
      <c r="N2826" t="str">
        <f>"06-200"</f>
        <v>06-200</v>
      </c>
      <c r="O2826" t="s">
        <v>9962</v>
      </c>
    </row>
    <row r="2827" spans="1:15" x14ac:dyDescent="0.25">
      <c r="A2827" t="s">
        <v>9963</v>
      </c>
      <c r="B2827" s="1">
        <v>16</v>
      </c>
      <c r="C2827" s="1" t="s">
        <v>10697</v>
      </c>
      <c r="D2827" s="1" t="s">
        <v>10691</v>
      </c>
      <c r="E2827" s="1" t="s">
        <v>219</v>
      </c>
      <c r="F2827" s="1">
        <v>8</v>
      </c>
      <c r="G2827" t="s">
        <v>220</v>
      </c>
      <c r="I2827" t="s">
        <v>9964</v>
      </c>
      <c r="J2827">
        <v>96</v>
      </c>
      <c r="K2827">
        <v>530916935</v>
      </c>
      <c r="L2827" t="s">
        <v>9965</v>
      </c>
      <c r="M2827" t="s">
        <v>9966</v>
      </c>
      <c r="N2827" t="s">
        <v>1977</v>
      </c>
      <c r="O2827" t="s">
        <v>70</v>
      </c>
    </row>
    <row r="2828" spans="1:15" x14ac:dyDescent="0.25">
      <c r="A2828" t="s">
        <v>9967</v>
      </c>
      <c r="B2828" s="1">
        <v>18</v>
      </c>
      <c r="C2828" s="1" t="s">
        <v>10695</v>
      </c>
      <c r="D2828" s="1" t="s">
        <v>10693</v>
      </c>
      <c r="E2828" s="1" t="s">
        <v>219</v>
      </c>
      <c r="F2828" s="1">
        <v>8</v>
      </c>
      <c r="G2828" t="s">
        <v>220</v>
      </c>
      <c r="I2828" t="s">
        <v>399</v>
      </c>
      <c r="J2828">
        <v>83</v>
      </c>
      <c r="K2828">
        <v>371108649</v>
      </c>
    </row>
    <row r="2829" spans="1:15" x14ac:dyDescent="0.25">
      <c r="A2829" t="s">
        <v>9968</v>
      </c>
      <c r="B2829" s="1" t="s">
        <v>10693</v>
      </c>
      <c r="C2829" s="1">
        <v>61</v>
      </c>
      <c r="D2829" s="1" t="s">
        <v>10695</v>
      </c>
      <c r="E2829" s="1" t="s">
        <v>219</v>
      </c>
      <c r="F2829" s="1">
        <v>8</v>
      </c>
      <c r="G2829" t="s">
        <v>220</v>
      </c>
      <c r="I2829" t="s">
        <v>9969</v>
      </c>
      <c r="J2829">
        <v>191</v>
      </c>
      <c r="K2829">
        <v>211035280</v>
      </c>
      <c r="L2829" t="s">
        <v>9970</v>
      </c>
      <c r="M2829" t="s">
        <v>9971</v>
      </c>
      <c r="N2829" t="s">
        <v>2153</v>
      </c>
      <c r="O2829" t="s">
        <v>9972</v>
      </c>
    </row>
    <row r="2830" spans="1:15" x14ac:dyDescent="0.25">
      <c r="A2830" t="s">
        <v>9973</v>
      </c>
      <c r="B2830" s="1">
        <v>16</v>
      </c>
      <c r="C2830" s="1">
        <v>11</v>
      </c>
      <c r="D2830" s="1" t="s">
        <v>10697</v>
      </c>
      <c r="E2830" s="1" t="s">
        <v>219</v>
      </c>
      <c r="F2830" s="1">
        <v>6</v>
      </c>
      <c r="G2830" t="s">
        <v>220</v>
      </c>
      <c r="I2830" t="s">
        <v>9974</v>
      </c>
      <c r="J2830">
        <v>1</v>
      </c>
      <c r="K2830">
        <v>365847222</v>
      </c>
      <c r="L2830" t="s">
        <v>9975</v>
      </c>
      <c r="M2830" t="s">
        <v>8097</v>
      </c>
      <c r="N2830" t="s">
        <v>8098</v>
      </c>
      <c r="O2830" t="s">
        <v>9976</v>
      </c>
    </row>
    <row r="2831" spans="1:15" x14ac:dyDescent="0.25">
      <c r="A2831" t="s">
        <v>9977</v>
      </c>
      <c r="B2831" s="1">
        <v>32</v>
      </c>
      <c r="C2831" s="1" t="s">
        <v>10693</v>
      </c>
      <c r="D2831" s="1" t="s">
        <v>10695</v>
      </c>
      <c r="E2831" s="1" t="s">
        <v>219</v>
      </c>
      <c r="F2831" s="1">
        <v>7</v>
      </c>
      <c r="G2831" t="s">
        <v>220</v>
      </c>
      <c r="I2831" t="s">
        <v>9978</v>
      </c>
      <c r="J2831">
        <v>1</v>
      </c>
      <c r="K2831">
        <v>331411238</v>
      </c>
      <c r="L2831" t="s">
        <v>9979</v>
      </c>
      <c r="M2831" t="s">
        <v>9980</v>
      </c>
      <c r="N2831" t="s">
        <v>8301</v>
      </c>
      <c r="O2831" t="s">
        <v>8302</v>
      </c>
    </row>
    <row r="2832" spans="1:15" x14ac:dyDescent="0.25">
      <c r="A2832" t="s">
        <v>9981</v>
      </c>
      <c r="B2832" s="1" t="s">
        <v>10691</v>
      </c>
      <c r="C2832" s="1">
        <v>14</v>
      </c>
      <c r="D2832" s="1" t="s">
        <v>10693</v>
      </c>
      <c r="E2832" s="1" t="s">
        <v>219</v>
      </c>
      <c r="F2832" s="1">
        <v>8</v>
      </c>
      <c r="G2832" t="s">
        <v>220</v>
      </c>
      <c r="I2832" t="s">
        <v>9982</v>
      </c>
      <c r="J2832">
        <v>159</v>
      </c>
      <c r="K2832">
        <v>341312356</v>
      </c>
      <c r="L2832" t="s">
        <v>9983</v>
      </c>
      <c r="M2832" t="s">
        <v>9984</v>
      </c>
      <c r="N2832" t="s">
        <v>6583</v>
      </c>
      <c r="O2832" t="s">
        <v>9985</v>
      </c>
    </row>
    <row r="2833" spans="1:15" x14ac:dyDescent="0.25">
      <c r="A2833" t="s">
        <v>9986</v>
      </c>
      <c r="B2833" s="1">
        <v>28</v>
      </c>
      <c r="C2833" s="1" t="s">
        <v>10693</v>
      </c>
      <c r="D2833" s="1" t="s">
        <v>10695</v>
      </c>
      <c r="E2833" s="1" t="s">
        <v>219</v>
      </c>
      <c r="F2833" s="1">
        <v>8</v>
      </c>
      <c r="G2833" t="s">
        <v>220</v>
      </c>
      <c r="I2833" t="s">
        <v>3109</v>
      </c>
      <c r="J2833">
        <v>99</v>
      </c>
      <c r="K2833">
        <v>510327321</v>
      </c>
      <c r="M2833" t="s">
        <v>3111</v>
      </c>
      <c r="N2833" t="str">
        <f>"11-400"</f>
        <v>11-400</v>
      </c>
      <c r="O2833" t="s">
        <v>9987</v>
      </c>
    </row>
    <row r="2834" spans="1:15" x14ac:dyDescent="0.25">
      <c r="A2834" t="s">
        <v>9988</v>
      </c>
      <c r="B2834" s="1" t="s">
        <v>10693</v>
      </c>
      <c r="C2834" s="1" t="s">
        <v>10696</v>
      </c>
      <c r="D2834" s="1" t="s">
        <v>10697</v>
      </c>
      <c r="E2834" s="1" t="s">
        <v>219</v>
      </c>
      <c r="F2834" s="1">
        <v>8</v>
      </c>
      <c r="G2834" t="s">
        <v>220</v>
      </c>
      <c r="I2834" t="s">
        <v>9989</v>
      </c>
      <c r="J2834">
        <v>197</v>
      </c>
      <c r="K2834">
        <v>211181395</v>
      </c>
    </row>
    <row r="2835" spans="1:15" x14ac:dyDescent="0.25">
      <c r="A2835" t="s">
        <v>9990</v>
      </c>
      <c r="B2835" s="1" t="s">
        <v>10690</v>
      </c>
      <c r="C2835" s="1">
        <v>20</v>
      </c>
      <c r="D2835" s="1" t="s">
        <v>10690</v>
      </c>
      <c r="E2835" s="1" t="s">
        <v>219</v>
      </c>
      <c r="F2835" s="1">
        <v>8</v>
      </c>
      <c r="G2835" t="s">
        <v>220</v>
      </c>
      <c r="I2835" t="s">
        <v>9991</v>
      </c>
      <c r="J2835">
        <v>107</v>
      </c>
      <c r="K2835">
        <v>930379494</v>
      </c>
      <c r="L2835" t="s">
        <v>9992</v>
      </c>
      <c r="M2835" t="s">
        <v>9993</v>
      </c>
      <c r="N2835" t="s">
        <v>6579</v>
      </c>
      <c r="O2835" t="s">
        <v>9994</v>
      </c>
    </row>
    <row r="2836" spans="1:15" x14ac:dyDescent="0.25">
      <c r="A2836" t="s">
        <v>9995</v>
      </c>
      <c r="B2836" s="1">
        <v>20</v>
      </c>
      <c r="C2836" s="1" t="s">
        <v>10690</v>
      </c>
      <c r="D2836" s="1">
        <v>13</v>
      </c>
      <c r="E2836" s="1" t="s">
        <v>219</v>
      </c>
      <c r="F2836" s="1">
        <v>8</v>
      </c>
      <c r="G2836" t="s">
        <v>220</v>
      </c>
      <c r="I2836" t="s">
        <v>9996</v>
      </c>
      <c r="J2836">
        <v>232</v>
      </c>
      <c r="K2836">
        <v>52117204</v>
      </c>
      <c r="L2836" t="s">
        <v>9997</v>
      </c>
      <c r="M2836" t="s">
        <v>9998</v>
      </c>
      <c r="N2836" t="s">
        <v>9088</v>
      </c>
      <c r="O2836" t="s">
        <v>9999</v>
      </c>
    </row>
    <row r="2837" spans="1:15" x14ac:dyDescent="0.25">
      <c r="A2837" t="s">
        <v>10000</v>
      </c>
      <c r="B2837" s="1">
        <v>28</v>
      </c>
      <c r="C2837" s="1" t="s">
        <v>10699</v>
      </c>
      <c r="D2837" s="1" t="s">
        <v>10695</v>
      </c>
      <c r="E2837" s="1" t="s">
        <v>219</v>
      </c>
      <c r="F2837" s="1">
        <v>8</v>
      </c>
      <c r="G2837" t="s">
        <v>220</v>
      </c>
      <c r="I2837" t="s">
        <v>10001</v>
      </c>
      <c r="J2837">
        <v>166</v>
      </c>
      <c r="K2837">
        <v>510635790</v>
      </c>
      <c r="L2837" t="s">
        <v>10002</v>
      </c>
      <c r="M2837" t="s">
        <v>10003</v>
      </c>
      <c r="N2837" t="str">
        <f>"11-100"</f>
        <v>11-100</v>
      </c>
      <c r="O2837" t="s">
        <v>10004</v>
      </c>
    </row>
    <row r="2838" spans="1:15" x14ac:dyDescent="0.25">
      <c r="A2838" t="s">
        <v>10005</v>
      </c>
      <c r="B2838" s="1">
        <v>16</v>
      </c>
      <c r="C2838" s="1" t="s">
        <v>10699</v>
      </c>
      <c r="D2838" s="1">
        <v>11</v>
      </c>
      <c r="E2838" s="1" t="s">
        <v>219</v>
      </c>
      <c r="F2838" s="1">
        <v>8</v>
      </c>
      <c r="G2838" t="s">
        <v>220</v>
      </c>
      <c r="I2838" t="s">
        <v>10006</v>
      </c>
      <c r="J2838">
        <v>178</v>
      </c>
      <c r="K2838">
        <v>531421740</v>
      </c>
    </row>
    <row r="2839" spans="1:15" x14ac:dyDescent="0.25">
      <c r="A2839" t="s">
        <v>10007</v>
      </c>
      <c r="B2839" s="1">
        <v>28</v>
      </c>
      <c r="C2839" s="1" t="s">
        <v>10698</v>
      </c>
      <c r="D2839" s="1" t="s">
        <v>10695</v>
      </c>
      <c r="E2839" s="1" t="s">
        <v>219</v>
      </c>
      <c r="F2839" s="1">
        <v>8</v>
      </c>
      <c r="G2839" t="s">
        <v>220</v>
      </c>
      <c r="I2839" t="s">
        <v>10008</v>
      </c>
      <c r="J2839">
        <v>152</v>
      </c>
      <c r="K2839">
        <v>510478050</v>
      </c>
      <c r="M2839" t="s">
        <v>2493</v>
      </c>
      <c r="N2839" t="s">
        <v>2494</v>
      </c>
      <c r="O2839" t="s">
        <v>10009</v>
      </c>
    </row>
    <row r="2840" spans="1:15" x14ac:dyDescent="0.25">
      <c r="A2840" t="s">
        <v>10010</v>
      </c>
      <c r="B2840" s="1">
        <v>30</v>
      </c>
      <c r="C2840" s="1">
        <v>31</v>
      </c>
      <c r="D2840" s="1" t="s">
        <v>10695</v>
      </c>
      <c r="E2840" s="1" t="s">
        <v>219</v>
      </c>
      <c r="F2840" s="1">
        <v>8</v>
      </c>
      <c r="G2840" t="s">
        <v>220</v>
      </c>
      <c r="I2840" t="s">
        <v>10011</v>
      </c>
      <c r="J2840">
        <v>9</v>
      </c>
      <c r="K2840">
        <v>570009181</v>
      </c>
      <c r="M2840" t="s">
        <v>10012</v>
      </c>
      <c r="N2840" t="s">
        <v>9941</v>
      </c>
      <c r="O2840" t="s">
        <v>10013</v>
      </c>
    </row>
    <row r="2841" spans="1:15" x14ac:dyDescent="0.25">
      <c r="A2841" t="s">
        <v>10014</v>
      </c>
      <c r="B2841" s="1">
        <v>22</v>
      </c>
      <c r="C2841" s="1" t="s">
        <v>10699</v>
      </c>
      <c r="D2841" s="1" t="s">
        <v>10691</v>
      </c>
      <c r="E2841" s="1" t="s">
        <v>219</v>
      </c>
      <c r="F2841" s="1">
        <v>8</v>
      </c>
      <c r="G2841" t="s">
        <v>220</v>
      </c>
      <c r="I2841" t="s">
        <v>10015</v>
      </c>
      <c r="J2841">
        <v>236</v>
      </c>
      <c r="K2841">
        <v>192806281</v>
      </c>
    </row>
    <row r="2842" spans="1:15" x14ac:dyDescent="0.25">
      <c r="A2842" t="s">
        <v>10016</v>
      </c>
      <c r="B2842" s="1">
        <v>18</v>
      </c>
      <c r="C2842" s="1">
        <v>16</v>
      </c>
      <c r="D2842" s="1">
        <v>13</v>
      </c>
      <c r="E2842" s="1" t="s">
        <v>219</v>
      </c>
      <c r="F2842" s="1">
        <v>8</v>
      </c>
      <c r="G2842" t="s">
        <v>220</v>
      </c>
      <c r="I2842" t="s">
        <v>10017</v>
      </c>
      <c r="J2842">
        <v>289</v>
      </c>
      <c r="K2842">
        <v>180411226</v>
      </c>
      <c r="L2842" t="s">
        <v>10018</v>
      </c>
      <c r="M2842" t="s">
        <v>6383</v>
      </c>
      <c r="N2842" t="s">
        <v>7303</v>
      </c>
      <c r="O2842" t="s">
        <v>10019</v>
      </c>
    </row>
    <row r="2843" spans="1:15" x14ac:dyDescent="0.25">
      <c r="A2843" t="s">
        <v>10020</v>
      </c>
      <c r="B2843" s="1">
        <v>14</v>
      </c>
      <c r="C2843" s="1">
        <v>63</v>
      </c>
      <c r="D2843" s="1" t="s">
        <v>10695</v>
      </c>
      <c r="E2843" s="1" t="s">
        <v>219</v>
      </c>
      <c r="F2843" s="1">
        <v>8</v>
      </c>
      <c r="G2843" t="s">
        <v>220</v>
      </c>
      <c r="I2843" t="s">
        <v>10021</v>
      </c>
      <c r="J2843">
        <v>299</v>
      </c>
      <c r="K2843">
        <v>145803614</v>
      </c>
      <c r="L2843" t="s">
        <v>10022</v>
      </c>
      <c r="M2843" t="s">
        <v>6858</v>
      </c>
      <c r="N2843" t="s">
        <v>6861</v>
      </c>
      <c r="O2843" t="s">
        <v>10023</v>
      </c>
    </row>
    <row r="2844" spans="1:15" x14ac:dyDescent="0.25">
      <c r="A2844" t="s">
        <v>10024</v>
      </c>
      <c r="B2844" s="1">
        <v>16</v>
      </c>
      <c r="C2844" s="1" t="s">
        <v>10699</v>
      </c>
      <c r="D2844" s="1">
        <v>10</v>
      </c>
      <c r="E2844" s="1" t="s">
        <v>219</v>
      </c>
      <c r="F2844" s="1">
        <v>8</v>
      </c>
      <c r="G2844" t="s">
        <v>220</v>
      </c>
      <c r="I2844" t="s">
        <v>10025</v>
      </c>
      <c r="J2844">
        <v>104</v>
      </c>
      <c r="K2844">
        <v>530919508</v>
      </c>
      <c r="M2844" t="s">
        <v>10026</v>
      </c>
      <c r="N2844" t="s">
        <v>6565</v>
      </c>
      <c r="O2844" t="s">
        <v>10027</v>
      </c>
    </row>
    <row r="2845" spans="1:15" x14ac:dyDescent="0.25">
      <c r="A2845" t="s">
        <v>10028</v>
      </c>
      <c r="B2845" s="1">
        <v>14</v>
      </c>
      <c r="C2845" s="1">
        <v>25</v>
      </c>
      <c r="D2845" s="1" t="s">
        <v>10699</v>
      </c>
      <c r="E2845" s="1" t="s">
        <v>219</v>
      </c>
      <c r="F2845" s="1">
        <v>8</v>
      </c>
      <c r="G2845" t="s">
        <v>220</v>
      </c>
      <c r="I2845" t="s">
        <v>10029</v>
      </c>
      <c r="J2845">
        <v>162</v>
      </c>
      <c r="K2845">
        <v>670977871</v>
      </c>
      <c r="L2845" t="s">
        <v>10030</v>
      </c>
      <c r="M2845" t="s">
        <v>10031</v>
      </c>
      <c r="N2845" t="s">
        <v>6709</v>
      </c>
      <c r="O2845" t="s">
        <v>10032</v>
      </c>
    </row>
    <row r="2846" spans="1:15" x14ac:dyDescent="0.25">
      <c r="A2846" t="s">
        <v>10033</v>
      </c>
      <c r="B2846" s="1">
        <v>30</v>
      </c>
      <c r="C2846" s="1">
        <v>10</v>
      </c>
      <c r="D2846" s="1">
        <v>12</v>
      </c>
      <c r="E2846" s="1" t="s">
        <v>219</v>
      </c>
      <c r="F2846" s="1">
        <v>8</v>
      </c>
      <c r="G2846" t="s">
        <v>220</v>
      </c>
      <c r="I2846" t="s">
        <v>10034</v>
      </c>
      <c r="J2846">
        <v>56</v>
      </c>
    </row>
    <row r="2847" spans="1:15" x14ac:dyDescent="0.25">
      <c r="A2847" t="s">
        <v>10035</v>
      </c>
      <c r="B2847" s="1">
        <v>28</v>
      </c>
      <c r="C2847" s="1">
        <v>16</v>
      </c>
      <c r="D2847" s="1" t="s">
        <v>10696</v>
      </c>
      <c r="E2847" s="1" t="s">
        <v>219</v>
      </c>
      <c r="F2847" s="1">
        <v>8</v>
      </c>
      <c r="G2847" t="s">
        <v>220</v>
      </c>
      <c r="I2847" t="s">
        <v>10036</v>
      </c>
      <c r="J2847">
        <v>297</v>
      </c>
      <c r="K2847">
        <v>280621469</v>
      </c>
      <c r="L2847" t="s">
        <v>10037</v>
      </c>
      <c r="M2847" t="s">
        <v>10038</v>
      </c>
      <c r="N2847" t="str">
        <f>"12-200"</f>
        <v>12-200</v>
      </c>
      <c r="O2847" t="s">
        <v>10039</v>
      </c>
    </row>
    <row r="2848" spans="1:15" x14ac:dyDescent="0.25">
      <c r="A2848" t="s">
        <v>10040</v>
      </c>
      <c r="B2848" s="1">
        <v>18</v>
      </c>
      <c r="C2848" s="1" t="s">
        <v>10695</v>
      </c>
      <c r="D2848" s="1" t="s">
        <v>10691</v>
      </c>
      <c r="E2848" s="1" t="s">
        <v>219</v>
      </c>
      <c r="F2848" s="1">
        <v>8</v>
      </c>
      <c r="G2848" t="s">
        <v>220</v>
      </c>
      <c r="I2848" t="s">
        <v>10041</v>
      </c>
      <c r="J2848">
        <v>7</v>
      </c>
      <c r="K2848">
        <v>370504410</v>
      </c>
    </row>
    <row r="2849" spans="1:15" x14ac:dyDescent="0.25">
      <c r="A2849" t="s">
        <v>10042</v>
      </c>
      <c r="B2849" s="1">
        <v>12</v>
      </c>
      <c r="C2849" s="1" t="s">
        <v>10691</v>
      </c>
      <c r="D2849" s="1" t="s">
        <v>10695</v>
      </c>
      <c r="E2849" s="1" t="s">
        <v>219</v>
      </c>
      <c r="F2849" s="1">
        <v>8</v>
      </c>
      <c r="G2849" t="s">
        <v>220</v>
      </c>
      <c r="I2849" t="s">
        <v>10043</v>
      </c>
      <c r="J2849">
        <v>165</v>
      </c>
      <c r="K2849">
        <v>850520862</v>
      </c>
      <c r="L2849" t="s">
        <v>10044</v>
      </c>
      <c r="M2849" t="s">
        <v>10045</v>
      </c>
      <c r="N2849" t="s">
        <v>4847</v>
      </c>
      <c r="O2849" t="s">
        <v>4848</v>
      </c>
    </row>
    <row r="2850" spans="1:15" x14ac:dyDescent="0.25">
      <c r="A2850" t="s">
        <v>10046</v>
      </c>
      <c r="B2850" s="1">
        <v>12</v>
      </c>
      <c r="C2850" s="1" t="s">
        <v>10691</v>
      </c>
      <c r="D2850" s="1" t="s">
        <v>10690</v>
      </c>
      <c r="E2850" s="1" t="s">
        <v>219</v>
      </c>
      <c r="F2850" s="1">
        <v>8</v>
      </c>
      <c r="G2850" t="s">
        <v>220</v>
      </c>
      <c r="I2850" t="s">
        <v>10047</v>
      </c>
      <c r="J2850">
        <v>296</v>
      </c>
      <c r="K2850">
        <v>121454813</v>
      </c>
      <c r="L2850" t="s">
        <v>10048</v>
      </c>
      <c r="M2850" t="s">
        <v>10049</v>
      </c>
      <c r="N2850" t="s">
        <v>1418</v>
      </c>
      <c r="O2850" t="s">
        <v>1419</v>
      </c>
    </row>
    <row r="2851" spans="1:15" x14ac:dyDescent="0.25">
      <c r="A2851" t="s">
        <v>10050</v>
      </c>
      <c r="B2851" s="1">
        <v>18</v>
      </c>
      <c r="C2851" s="1">
        <v>15</v>
      </c>
      <c r="D2851" s="1" t="s">
        <v>10696</v>
      </c>
      <c r="E2851" s="1" t="s">
        <v>219</v>
      </c>
      <c r="F2851" s="1">
        <v>8</v>
      </c>
      <c r="G2851" t="s">
        <v>220</v>
      </c>
      <c r="I2851" t="s">
        <v>10051</v>
      </c>
      <c r="J2851">
        <v>279</v>
      </c>
      <c r="M2851" t="s">
        <v>10052</v>
      </c>
      <c r="N2851" t="s">
        <v>7097</v>
      </c>
      <c r="O2851" t="s">
        <v>10053</v>
      </c>
    </row>
    <row r="2852" spans="1:15" x14ac:dyDescent="0.25">
      <c r="A2852" t="s">
        <v>10054</v>
      </c>
      <c r="B2852" s="1">
        <v>12</v>
      </c>
      <c r="C2852" s="1" t="s">
        <v>10695</v>
      </c>
      <c r="D2852" s="1" t="s">
        <v>10695</v>
      </c>
      <c r="E2852" s="1" t="s">
        <v>219</v>
      </c>
      <c r="F2852" s="1">
        <v>8</v>
      </c>
      <c r="G2852" t="s">
        <v>220</v>
      </c>
      <c r="I2852" t="s">
        <v>10055</v>
      </c>
      <c r="J2852">
        <v>126</v>
      </c>
      <c r="K2852">
        <v>850481270</v>
      </c>
      <c r="L2852" t="s">
        <v>10056</v>
      </c>
      <c r="M2852" t="s">
        <v>9215</v>
      </c>
      <c r="N2852" t="s">
        <v>420</v>
      </c>
      <c r="O2852" t="s">
        <v>421</v>
      </c>
    </row>
    <row r="2853" spans="1:15" x14ac:dyDescent="0.25">
      <c r="A2853" t="s">
        <v>10057</v>
      </c>
      <c r="B2853" s="1">
        <v>18</v>
      </c>
      <c r="C2853" s="1">
        <v>18</v>
      </c>
      <c r="D2853" s="1" t="s">
        <v>10695</v>
      </c>
      <c r="E2853" s="1" t="s">
        <v>219</v>
      </c>
      <c r="F2853" s="1">
        <v>8</v>
      </c>
      <c r="G2853" t="s">
        <v>220</v>
      </c>
      <c r="I2853" t="s">
        <v>10058</v>
      </c>
      <c r="J2853">
        <v>233</v>
      </c>
      <c r="K2853">
        <v>831307614</v>
      </c>
    </row>
    <row r="2854" spans="1:15" x14ac:dyDescent="0.25">
      <c r="A2854" t="s">
        <v>10059</v>
      </c>
      <c r="B2854" s="1">
        <v>32</v>
      </c>
      <c r="C2854" s="1" t="s">
        <v>10692</v>
      </c>
      <c r="D2854" s="1" t="s">
        <v>10691</v>
      </c>
      <c r="E2854" s="1" t="s">
        <v>219</v>
      </c>
      <c r="F2854" s="1">
        <v>8</v>
      </c>
      <c r="G2854" t="s">
        <v>220</v>
      </c>
      <c r="I2854" t="s">
        <v>10060</v>
      </c>
      <c r="J2854">
        <v>250</v>
      </c>
      <c r="K2854">
        <v>320010568</v>
      </c>
      <c r="L2854" t="s">
        <v>10061</v>
      </c>
      <c r="M2854" t="s">
        <v>10062</v>
      </c>
      <c r="N2854" t="s">
        <v>1035</v>
      </c>
      <c r="O2854" t="s">
        <v>10063</v>
      </c>
    </row>
    <row r="2855" spans="1:15" x14ac:dyDescent="0.25">
      <c r="A2855" t="s">
        <v>10064</v>
      </c>
      <c r="B2855" s="1" t="s">
        <v>10691</v>
      </c>
      <c r="C2855" s="1">
        <v>61</v>
      </c>
      <c r="D2855" s="1" t="s">
        <v>10695</v>
      </c>
      <c r="E2855" s="1" t="s">
        <v>219</v>
      </c>
      <c r="F2855" s="1">
        <v>8</v>
      </c>
      <c r="G2855" t="s">
        <v>220</v>
      </c>
      <c r="I2855" t="s">
        <v>10065</v>
      </c>
      <c r="J2855">
        <v>119</v>
      </c>
    </row>
    <row r="2856" spans="1:15" x14ac:dyDescent="0.25">
      <c r="A2856" t="s">
        <v>10066</v>
      </c>
      <c r="B2856" s="1">
        <v>12</v>
      </c>
      <c r="C2856" s="1" t="s">
        <v>10699</v>
      </c>
      <c r="D2856" s="1" t="s">
        <v>10696</v>
      </c>
      <c r="E2856" s="1" t="s">
        <v>219</v>
      </c>
      <c r="F2856" s="1">
        <v>8</v>
      </c>
      <c r="G2856" t="s">
        <v>220</v>
      </c>
      <c r="I2856" t="s">
        <v>10067</v>
      </c>
      <c r="J2856">
        <v>127</v>
      </c>
      <c r="K2856">
        <v>350774650</v>
      </c>
      <c r="L2856" t="s">
        <v>10068</v>
      </c>
      <c r="M2856" t="s">
        <v>10069</v>
      </c>
      <c r="N2856" t="s">
        <v>5247</v>
      </c>
      <c r="O2856" t="s">
        <v>10070</v>
      </c>
    </row>
    <row r="2857" spans="1:15" x14ac:dyDescent="0.25">
      <c r="A2857" t="s">
        <v>10071</v>
      </c>
      <c r="B2857" s="1">
        <v>12</v>
      </c>
      <c r="C2857" s="1">
        <v>15</v>
      </c>
      <c r="D2857" s="1" t="s">
        <v>10690</v>
      </c>
      <c r="E2857" s="1" t="s">
        <v>219</v>
      </c>
      <c r="F2857" s="1">
        <v>8</v>
      </c>
      <c r="G2857" t="s">
        <v>220</v>
      </c>
      <c r="I2857" t="s">
        <v>10072</v>
      </c>
      <c r="J2857">
        <v>180</v>
      </c>
      <c r="K2857">
        <v>357009384</v>
      </c>
      <c r="M2857" t="s">
        <v>10073</v>
      </c>
      <c r="N2857" t="s">
        <v>8151</v>
      </c>
      <c r="O2857" t="s">
        <v>10074</v>
      </c>
    </row>
    <row r="2858" spans="1:15" x14ac:dyDescent="0.25">
      <c r="A2858" t="s">
        <v>10075</v>
      </c>
      <c r="B2858" s="1">
        <v>18</v>
      </c>
      <c r="C2858" s="1">
        <v>20</v>
      </c>
      <c r="D2858" s="1" t="s">
        <v>10690</v>
      </c>
      <c r="E2858" s="1" t="s">
        <v>219</v>
      </c>
      <c r="F2858" s="1">
        <v>8</v>
      </c>
      <c r="G2858" t="s">
        <v>220</v>
      </c>
      <c r="I2858" t="s">
        <v>10076</v>
      </c>
      <c r="J2858">
        <v>256</v>
      </c>
    </row>
    <row r="2859" spans="1:15" x14ac:dyDescent="0.25">
      <c r="A2859" t="s">
        <v>10077</v>
      </c>
      <c r="B2859" s="1">
        <v>16</v>
      </c>
      <c r="C2859" s="1" t="s">
        <v>10690</v>
      </c>
      <c r="D2859" s="1" t="s">
        <v>10691</v>
      </c>
      <c r="E2859" s="1" t="s">
        <v>219</v>
      </c>
      <c r="F2859" s="1">
        <v>8</v>
      </c>
      <c r="G2859" t="s">
        <v>220</v>
      </c>
      <c r="I2859" t="s">
        <v>10078</v>
      </c>
      <c r="J2859">
        <v>278</v>
      </c>
      <c r="K2859">
        <v>160089579</v>
      </c>
      <c r="L2859" t="s">
        <v>10079</v>
      </c>
      <c r="M2859" t="s">
        <v>10080</v>
      </c>
      <c r="N2859" t="s">
        <v>3135</v>
      </c>
      <c r="O2859" t="s">
        <v>10081</v>
      </c>
    </row>
    <row r="2860" spans="1:15" x14ac:dyDescent="0.25">
      <c r="A2860" t="s">
        <v>10082</v>
      </c>
      <c r="B2860" s="1">
        <v>12</v>
      </c>
      <c r="C2860" s="1">
        <v>10</v>
      </c>
      <c r="D2860" s="1">
        <v>15</v>
      </c>
      <c r="E2860" s="1" t="s">
        <v>219</v>
      </c>
      <c r="F2860" s="1">
        <v>8</v>
      </c>
      <c r="G2860" t="s">
        <v>220</v>
      </c>
      <c r="I2860" t="s">
        <v>10083</v>
      </c>
      <c r="J2860">
        <v>201</v>
      </c>
      <c r="K2860">
        <v>492009190</v>
      </c>
    </row>
    <row r="2861" spans="1:15" x14ac:dyDescent="0.25">
      <c r="A2861" t="s">
        <v>10084</v>
      </c>
      <c r="B2861" s="1">
        <v>18</v>
      </c>
      <c r="C2861" s="1" t="s">
        <v>10697</v>
      </c>
      <c r="D2861" s="1" t="s">
        <v>10695</v>
      </c>
      <c r="E2861" s="1" t="s">
        <v>219</v>
      </c>
      <c r="F2861" s="1">
        <v>8</v>
      </c>
      <c r="G2861" t="s">
        <v>220</v>
      </c>
      <c r="I2861" t="s">
        <v>10085</v>
      </c>
      <c r="J2861">
        <v>171</v>
      </c>
      <c r="K2861">
        <v>370400046</v>
      </c>
    </row>
    <row r="2862" spans="1:15" x14ac:dyDescent="0.25">
      <c r="A2862" t="s">
        <v>10086</v>
      </c>
      <c r="B2862" s="1">
        <v>18</v>
      </c>
      <c r="C2862" s="1">
        <v>13</v>
      </c>
      <c r="D2862" s="1" t="s">
        <v>10693</v>
      </c>
      <c r="E2862" s="1" t="s">
        <v>219</v>
      </c>
      <c r="F2862" s="1">
        <v>8</v>
      </c>
      <c r="G2862" t="s">
        <v>220</v>
      </c>
      <c r="I2862" t="s">
        <v>10087</v>
      </c>
      <c r="J2862">
        <v>285</v>
      </c>
      <c r="K2862">
        <v>180341997</v>
      </c>
      <c r="L2862" t="s">
        <v>10088</v>
      </c>
      <c r="M2862" t="s">
        <v>10089</v>
      </c>
      <c r="N2862" t="s">
        <v>10090</v>
      </c>
      <c r="O2862" t="s">
        <v>10091</v>
      </c>
    </row>
    <row r="2863" spans="1:15" x14ac:dyDescent="0.25">
      <c r="A2863" t="s">
        <v>10092</v>
      </c>
      <c r="B2863" s="1" t="s">
        <v>10693</v>
      </c>
      <c r="C2863" s="1">
        <v>61</v>
      </c>
      <c r="D2863" s="1" t="s">
        <v>10695</v>
      </c>
      <c r="E2863" s="1" t="s">
        <v>219</v>
      </c>
      <c r="F2863" s="1">
        <v>8</v>
      </c>
      <c r="G2863" t="s">
        <v>220</v>
      </c>
      <c r="I2863" t="s">
        <v>9969</v>
      </c>
      <c r="J2863">
        <v>92</v>
      </c>
      <c r="K2863">
        <v>210334715</v>
      </c>
    </row>
    <row r="2864" spans="1:15" x14ac:dyDescent="0.25">
      <c r="A2864" t="s">
        <v>10093</v>
      </c>
      <c r="B2864" s="1">
        <v>26</v>
      </c>
      <c r="C2864" s="1" t="s">
        <v>10691</v>
      </c>
      <c r="D2864" s="1" t="s">
        <v>10690</v>
      </c>
      <c r="E2864" s="1" t="s">
        <v>219</v>
      </c>
      <c r="F2864" s="1">
        <v>8</v>
      </c>
      <c r="G2864" t="s">
        <v>220</v>
      </c>
      <c r="I2864" t="s">
        <v>10094</v>
      </c>
      <c r="J2864">
        <v>154</v>
      </c>
      <c r="K2864">
        <v>290877132</v>
      </c>
      <c r="L2864" t="s">
        <v>10095</v>
      </c>
      <c r="M2864" t="s">
        <v>10096</v>
      </c>
      <c r="N2864" t="s">
        <v>350</v>
      </c>
      <c r="O2864" t="s">
        <v>10097</v>
      </c>
    </row>
    <row r="2865" spans="1:15" x14ac:dyDescent="0.25">
      <c r="A2865" t="s">
        <v>10098</v>
      </c>
      <c r="B2865" s="1" t="s">
        <v>10693</v>
      </c>
      <c r="C2865" s="1" t="s">
        <v>10690</v>
      </c>
      <c r="D2865" s="1" t="s">
        <v>10695</v>
      </c>
      <c r="E2865" s="1" t="s">
        <v>219</v>
      </c>
      <c r="F2865" s="1">
        <v>8</v>
      </c>
      <c r="G2865" t="s">
        <v>220</v>
      </c>
      <c r="I2865" t="s">
        <v>10099</v>
      </c>
      <c r="J2865">
        <v>207</v>
      </c>
    </row>
    <row r="2866" spans="1:15" x14ac:dyDescent="0.25">
      <c r="A2866" t="s">
        <v>10100</v>
      </c>
      <c r="B2866" s="1">
        <v>28</v>
      </c>
      <c r="C2866" s="1">
        <v>15</v>
      </c>
      <c r="D2866" s="1" t="s">
        <v>10695</v>
      </c>
      <c r="E2866" s="1" t="s">
        <v>219</v>
      </c>
      <c r="F2866" s="1">
        <v>6</v>
      </c>
      <c r="G2866" t="s">
        <v>220</v>
      </c>
      <c r="I2866" t="s">
        <v>10101</v>
      </c>
      <c r="J2866">
        <v>168</v>
      </c>
      <c r="K2866">
        <v>511374498</v>
      </c>
      <c r="M2866" t="s">
        <v>5949</v>
      </c>
      <c r="N2866" t="s">
        <v>5950</v>
      </c>
      <c r="O2866" t="s">
        <v>10102</v>
      </c>
    </row>
    <row r="2867" spans="1:15" x14ac:dyDescent="0.25">
      <c r="A2867" t="s">
        <v>10103</v>
      </c>
      <c r="B2867" s="1">
        <v>32</v>
      </c>
      <c r="C2867" s="1">
        <v>18</v>
      </c>
      <c r="D2867" s="1" t="s">
        <v>10697</v>
      </c>
      <c r="E2867" s="1" t="s">
        <v>219</v>
      </c>
      <c r="F2867" s="1">
        <v>8</v>
      </c>
      <c r="G2867" t="s">
        <v>220</v>
      </c>
      <c r="I2867" t="s">
        <v>10104</v>
      </c>
      <c r="J2867">
        <v>195</v>
      </c>
      <c r="K2867">
        <v>812419288</v>
      </c>
    </row>
    <row r="2868" spans="1:15" x14ac:dyDescent="0.25">
      <c r="A2868" t="s">
        <v>10105</v>
      </c>
      <c r="B2868" s="1">
        <v>12</v>
      </c>
      <c r="C2868" s="1">
        <v>10</v>
      </c>
      <c r="D2868" s="1" t="s">
        <v>10696</v>
      </c>
      <c r="E2868" s="1" t="s">
        <v>219</v>
      </c>
      <c r="F2868" s="1">
        <v>8</v>
      </c>
      <c r="G2868" t="s">
        <v>220</v>
      </c>
      <c r="I2868" t="s">
        <v>10106</v>
      </c>
      <c r="J2868">
        <v>89</v>
      </c>
      <c r="K2868">
        <v>490530646</v>
      </c>
      <c r="L2868" t="s">
        <v>10107</v>
      </c>
      <c r="M2868" t="s">
        <v>10108</v>
      </c>
      <c r="N2868" t="s">
        <v>2360</v>
      </c>
      <c r="O2868" t="s">
        <v>10109</v>
      </c>
    </row>
    <row r="2869" spans="1:15" x14ac:dyDescent="0.25">
      <c r="A2869" t="s">
        <v>10110</v>
      </c>
      <c r="B2869" s="1" t="s">
        <v>10690</v>
      </c>
      <c r="C2869" s="1">
        <v>61</v>
      </c>
      <c r="D2869" s="1" t="s">
        <v>10695</v>
      </c>
      <c r="E2869" s="1" t="s">
        <v>219</v>
      </c>
      <c r="F2869" s="1">
        <v>8</v>
      </c>
      <c r="G2869" t="s">
        <v>220</v>
      </c>
      <c r="I2869" t="s">
        <v>10111</v>
      </c>
      <c r="J2869">
        <v>58</v>
      </c>
      <c r="K2869">
        <v>230032097</v>
      </c>
      <c r="L2869" t="s">
        <v>10112</v>
      </c>
      <c r="M2869" t="s">
        <v>10113</v>
      </c>
      <c r="N2869" t="s">
        <v>5286</v>
      </c>
      <c r="O2869" t="s">
        <v>10114</v>
      </c>
    </row>
    <row r="2870" spans="1:15" x14ac:dyDescent="0.25">
      <c r="A2870" t="s">
        <v>10115</v>
      </c>
      <c r="B2870" s="1" t="s">
        <v>10691</v>
      </c>
      <c r="C2870" s="1">
        <v>10</v>
      </c>
      <c r="D2870" s="1" t="s">
        <v>10696</v>
      </c>
      <c r="E2870" s="1" t="s">
        <v>219</v>
      </c>
      <c r="F2870" s="1">
        <v>8</v>
      </c>
      <c r="G2870" t="s">
        <v>220</v>
      </c>
      <c r="I2870" t="s">
        <v>10116</v>
      </c>
      <c r="J2870">
        <v>173</v>
      </c>
      <c r="K2870">
        <v>91659082</v>
      </c>
      <c r="L2870" t="s">
        <v>10117</v>
      </c>
      <c r="M2870" t="s">
        <v>10118</v>
      </c>
      <c r="N2870" t="s">
        <v>5325</v>
      </c>
      <c r="O2870" t="s">
        <v>10119</v>
      </c>
    </row>
    <row r="2871" spans="1:15" x14ac:dyDescent="0.25">
      <c r="A2871" t="s">
        <v>10120</v>
      </c>
      <c r="B2871" s="1">
        <v>12</v>
      </c>
      <c r="C2871" s="1">
        <v>10</v>
      </c>
      <c r="D2871" s="1">
        <v>13</v>
      </c>
      <c r="E2871" s="1" t="s">
        <v>219</v>
      </c>
      <c r="F2871" s="1">
        <v>8</v>
      </c>
      <c r="G2871" t="s">
        <v>220</v>
      </c>
      <c r="I2871" t="s">
        <v>10121</v>
      </c>
      <c r="J2871">
        <v>282</v>
      </c>
      <c r="K2871">
        <v>120576394</v>
      </c>
      <c r="L2871" t="s">
        <v>10122</v>
      </c>
      <c r="M2871" t="s">
        <v>10123</v>
      </c>
      <c r="N2871" t="s">
        <v>5273</v>
      </c>
      <c r="O2871" t="s">
        <v>4002</v>
      </c>
    </row>
    <row r="2872" spans="1:15" x14ac:dyDescent="0.25">
      <c r="A2872" t="s">
        <v>10124</v>
      </c>
      <c r="B2872" s="1">
        <v>20</v>
      </c>
      <c r="C2872" s="1">
        <v>11</v>
      </c>
      <c r="D2872" s="1" t="s">
        <v>10696</v>
      </c>
      <c r="E2872" s="1" t="s">
        <v>219</v>
      </c>
      <c r="F2872" s="1">
        <v>8</v>
      </c>
      <c r="G2872" t="s">
        <v>220</v>
      </c>
      <c r="I2872" t="s">
        <v>10125</v>
      </c>
      <c r="J2872">
        <v>149</v>
      </c>
      <c r="K2872">
        <v>50475796</v>
      </c>
      <c r="L2872" t="s">
        <v>10126</v>
      </c>
      <c r="M2872" t="s">
        <v>10127</v>
      </c>
      <c r="N2872" t="s">
        <v>3500</v>
      </c>
      <c r="O2872" t="s">
        <v>10128</v>
      </c>
    </row>
    <row r="2873" spans="1:15" x14ac:dyDescent="0.25">
      <c r="A2873" t="s">
        <v>10129</v>
      </c>
      <c r="B2873" s="1">
        <v>28</v>
      </c>
      <c r="C2873" s="1">
        <v>17</v>
      </c>
      <c r="D2873" s="1" t="s">
        <v>10695</v>
      </c>
      <c r="E2873" s="1" t="s">
        <v>219</v>
      </c>
      <c r="F2873" s="1">
        <v>8</v>
      </c>
      <c r="G2873" t="s">
        <v>220</v>
      </c>
      <c r="I2873" t="s">
        <v>10130</v>
      </c>
      <c r="J2873">
        <v>81</v>
      </c>
      <c r="K2873">
        <v>510199136</v>
      </c>
    </row>
    <row r="2874" spans="1:15" x14ac:dyDescent="0.25">
      <c r="A2874" t="s">
        <v>10131</v>
      </c>
      <c r="B2874" s="1">
        <v>22</v>
      </c>
      <c r="C2874" s="1" t="s">
        <v>10695</v>
      </c>
      <c r="D2874" s="1" t="s">
        <v>10692</v>
      </c>
      <c r="E2874" s="1" t="s">
        <v>219</v>
      </c>
      <c r="F2874" s="1">
        <v>8</v>
      </c>
      <c r="G2874" t="s">
        <v>220</v>
      </c>
      <c r="I2874" t="s">
        <v>10132</v>
      </c>
      <c r="J2874">
        <v>95</v>
      </c>
    </row>
    <row r="2875" spans="1:15" x14ac:dyDescent="0.25">
      <c r="A2875" t="s">
        <v>10133</v>
      </c>
      <c r="B2875" s="1">
        <v>14</v>
      </c>
      <c r="C2875" s="1">
        <v>25</v>
      </c>
      <c r="D2875" s="1" t="s">
        <v>10696</v>
      </c>
      <c r="E2875" s="1" t="s">
        <v>219</v>
      </c>
      <c r="F2875" s="1">
        <v>8</v>
      </c>
      <c r="G2875" t="s">
        <v>220</v>
      </c>
      <c r="I2875" t="s">
        <v>10134</v>
      </c>
      <c r="J2875">
        <v>139</v>
      </c>
      <c r="K2875">
        <v>670818919</v>
      </c>
      <c r="L2875" t="s">
        <v>10135</v>
      </c>
      <c r="M2875" t="s">
        <v>10136</v>
      </c>
      <c r="N2875" t="s">
        <v>2514</v>
      </c>
      <c r="O2875" t="s">
        <v>8204</v>
      </c>
    </row>
    <row r="2876" spans="1:15" x14ac:dyDescent="0.25">
      <c r="A2876" t="s">
        <v>10137</v>
      </c>
      <c r="B2876" s="1">
        <v>10</v>
      </c>
      <c r="C2876" s="1">
        <v>11</v>
      </c>
      <c r="D2876" s="1" t="s">
        <v>10696</v>
      </c>
      <c r="E2876" s="1" t="s">
        <v>219</v>
      </c>
      <c r="F2876" s="1">
        <v>8</v>
      </c>
      <c r="G2876" t="s">
        <v>220</v>
      </c>
      <c r="I2876" t="s">
        <v>10138</v>
      </c>
      <c r="J2876">
        <v>102</v>
      </c>
      <c r="K2876">
        <v>731021520</v>
      </c>
    </row>
    <row r="2877" spans="1:15" x14ac:dyDescent="0.25">
      <c r="A2877" t="s">
        <v>10139</v>
      </c>
      <c r="B2877" s="1">
        <v>30</v>
      </c>
      <c r="C2877" s="1" t="s">
        <v>10691</v>
      </c>
      <c r="D2877" s="1" t="s">
        <v>10695</v>
      </c>
      <c r="E2877" s="1" t="s">
        <v>219</v>
      </c>
      <c r="F2877" s="1">
        <v>8</v>
      </c>
      <c r="G2877" t="s">
        <v>220</v>
      </c>
      <c r="I2877" t="s">
        <v>10140</v>
      </c>
      <c r="J2877">
        <v>261</v>
      </c>
      <c r="K2877">
        <v>0</v>
      </c>
      <c r="L2877" t="s">
        <v>10141</v>
      </c>
      <c r="M2877" t="s">
        <v>10142</v>
      </c>
      <c r="N2877" t="s">
        <v>9809</v>
      </c>
      <c r="O2877" t="s">
        <v>10143</v>
      </c>
    </row>
    <row r="2878" spans="1:15" x14ac:dyDescent="0.25">
      <c r="A2878" t="s">
        <v>10144</v>
      </c>
      <c r="B2878" s="1" t="s">
        <v>10690</v>
      </c>
      <c r="C2878" s="1" t="s">
        <v>10690</v>
      </c>
      <c r="D2878" s="1" t="s">
        <v>10697</v>
      </c>
      <c r="E2878" s="1" t="s">
        <v>219</v>
      </c>
      <c r="F2878" s="1">
        <v>8</v>
      </c>
      <c r="G2878" t="s">
        <v>220</v>
      </c>
      <c r="I2878" t="s">
        <v>10145</v>
      </c>
      <c r="J2878">
        <v>238</v>
      </c>
      <c r="K2878">
        <v>891449715</v>
      </c>
      <c r="L2878" t="s">
        <v>10146</v>
      </c>
      <c r="M2878" t="s">
        <v>10147</v>
      </c>
      <c r="N2878" t="s">
        <v>1764</v>
      </c>
      <c r="O2878" t="s">
        <v>10148</v>
      </c>
    </row>
    <row r="2879" spans="1:15" x14ac:dyDescent="0.25">
      <c r="A2879" t="s">
        <v>10149</v>
      </c>
      <c r="B2879" s="1">
        <v>26</v>
      </c>
      <c r="C2879" s="1" t="s">
        <v>10691</v>
      </c>
      <c r="D2879" s="1">
        <v>12</v>
      </c>
      <c r="E2879" s="1" t="s">
        <v>219</v>
      </c>
      <c r="F2879" s="1">
        <v>8</v>
      </c>
      <c r="G2879" t="s">
        <v>220</v>
      </c>
      <c r="I2879" t="s">
        <v>10150</v>
      </c>
      <c r="J2879">
        <v>243</v>
      </c>
      <c r="K2879">
        <v>292682786</v>
      </c>
      <c r="L2879" t="s">
        <v>10151</v>
      </c>
      <c r="M2879" t="s">
        <v>10152</v>
      </c>
      <c r="N2879" t="s">
        <v>5196</v>
      </c>
      <c r="O2879" t="s">
        <v>10153</v>
      </c>
    </row>
    <row r="2880" spans="1:15" x14ac:dyDescent="0.25">
      <c r="A2880" t="s">
        <v>10154</v>
      </c>
      <c r="B2880" s="1">
        <v>10</v>
      </c>
      <c r="C2880" s="1">
        <v>12</v>
      </c>
      <c r="D2880" s="1" t="s">
        <v>10696</v>
      </c>
      <c r="E2880" s="1" t="s">
        <v>219</v>
      </c>
      <c r="F2880" s="1">
        <v>8</v>
      </c>
      <c r="G2880" t="s">
        <v>220</v>
      </c>
      <c r="I2880" t="s">
        <v>10155</v>
      </c>
      <c r="J2880">
        <v>200</v>
      </c>
      <c r="K2880">
        <v>590787313</v>
      </c>
    </row>
    <row r="2881" spans="1:15" x14ac:dyDescent="0.25">
      <c r="A2881" t="s">
        <v>10156</v>
      </c>
      <c r="B2881" s="1">
        <v>30</v>
      </c>
      <c r="C2881" s="1">
        <v>23</v>
      </c>
      <c r="D2881" s="1" t="s">
        <v>10697</v>
      </c>
      <c r="E2881" s="1" t="s">
        <v>219</v>
      </c>
      <c r="F2881" s="1">
        <v>8</v>
      </c>
      <c r="G2881" t="s">
        <v>220</v>
      </c>
      <c r="I2881" t="s">
        <v>10157</v>
      </c>
      <c r="J2881">
        <v>239</v>
      </c>
      <c r="K2881">
        <v>311561278</v>
      </c>
    </row>
    <row r="2882" spans="1:15" x14ac:dyDescent="0.25">
      <c r="A2882" t="s">
        <v>10158</v>
      </c>
      <c r="B2882" s="1">
        <v>10</v>
      </c>
      <c r="C2882" s="1" t="s">
        <v>10690</v>
      </c>
      <c r="D2882" s="1" t="s">
        <v>10695</v>
      </c>
      <c r="E2882" s="1" t="s">
        <v>219</v>
      </c>
      <c r="F2882" s="1">
        <v>8</v>
      </c>
      <c r="G2882" t="s">
        <v>220</v>
      </c>
      <c r="I2882" t="s">
        <v>10159</v>
      </c>
      <c r="J2882">
        <v>91</v>
      </c>
      <c r="K2882">
        <v>610191611</v>
      </c>
      <c r="M2882" t="s">
        <v>10160</v>
      </c>
      <c r="N2882" t="s">
        <v>3954</v>
      </c>
      <c r="O2882" t="s">
        <v>10161</v>
      </c>
    </row>
    <row r="2883" spans="1:15" x14ac:dyDescent="0.25">
      <c r="A2883" t="s">
        <v>10162</v>
      </c>
      <c r="B2883" s="1">
        <v>28</v>
      </c>
      <c r="C2883" s="1">
        <v>15</v>
      </c>
      <c r="D2883" s="1" t="s">
        <v>10695</v>
      </c>
      <c r="E2883" s="1" t="s">
        <v>219</v>
      </c>
      <c r="F2883" s="1">
        <v>8</v>
      </c>
      <c r="G2883" t="s">
        <v>220</v>
      </c>
      <c r="I2883" t="s">
        <v>10101</v>
      </c>
      <c r="J2883">
        <v>143</v>
      </c>
      <c r="K2883">
        <v>510407008</v>
      </c>
      <c r="L2883" t="s">
        <v>10163</v>
      </c>
      <c r="M2883" t="s">
        <v>5949</v>
      </c>
      <c r="N2883" t="s">
        <v>5950</v>
      </c>
      <c r="O2883" t="s">
        <v>10164</v>
      </c>
    </row>
    <row r="2884" spans="1:15" x14ac:dyDescent="0.25">
      <c r="A2884" t="s">
        <v>10165</v>
      </c>
      <c r="B2884" s="1">
        <v>14</v>
      </c>
      <c r="C2884" s="1">
        <v>62</v>
      </c>
      <c r="D2884" s="1" t="s">
        <v>10695</v>
      </c>
      <c r="E2884" s="1" t="s">
        <v>219</v>
      </c>
      <c r="F2884" s="1">
        <v>8</v>
      </c>
      <c r="G2884" t="s">
        <v>220</v>
      </c>
      <c r="I2884" t="s">
        <v>10166</v>
      </c>
      <c r="J2884">
        <v>114</v>
      </c>
      <c r="K2884">
        <v>610216771</v>
      </c>
    </row>
    <row r="2885" spans="1:15" x14ac:dyDescent="0.25">
      <c r="A2885" t="s">
        <v>10167</v>
      </c>
      <c r="B2885" s="1">
        <v>10</v>
      </c>
      <c r="C2885" s="1">
        <v>11</v>
      </c>
      <c r="D2885" s="1" t="s">
        <v>10696</v>
      </c>
      <c r="E2885" s="1" t="s">
        <v>219</v>
      </c>
      <c r="F2885" s="1">
        <v>8</v>
      </c>
      <c r="G2885" t="s">
        <v>220</v>
      </c>
      <c r="I2885" t="s">
        <v>10138</v>
      </c>
      <c r="J2885">
        <v>82</v>
      </c>
      <c r="K2885">
        <v>731518461</v>
      </c>
      <c r="L2885" t="s">
        <v>10168</v>
      </c>
      <c r="M2885" t="s">
        <v>10169</v>
      </c>
      <c r="N2885" t="s">
        <v>6364</v>
      </c>
      <c r="O2885" t="s">
        <v>10170</v>
      </c>
    </row>
    <row r="2886" spans="1:15" x14ac:dyDescent="0.25">
      <c r="A2886" t="s">
        <v>10171</v>
      </c>
      <c r="B2886" s="1">
        <v>20</v>
      </c>
      <c r="C2886" s="1" t="s">
        <v>10696</v>
      </c>
      <c r="D2886" s="1" t="s">
        <v>10695</v>
      </c>
      <c r="E2886" s="1" t="s">
        <v>219</v>
      </c>
      <c r="F2886" s="1">
        <v>8</v>
      </c>
      <c r="G2886" t="s">
        <v>220</v>
      </c>
      <c r="I2886" t="s">
        <v>10172</v>
      </c>
      <c r="J2886">
        <v>281</v>
      </c>
      <c r="K2886">
        <v>200148682</v>
      </c>
      <c r="M2886" t="s">
        <v>357</v>
      </c>
      <c r="N2886" t="s">
        <v>358</v>
      </c>
      <c r="O2886" t="s">
        <v>10173</v>
      </c>
    </row>
    <row r="2887" spans="1:15" x14ac:dyDescent="0.25">
      <c r="A2887" t="s">
        <v>10174</v>
      </c>
      <c r="B2887" s="1">
        <v>30</v>
      </c>
      <c r="C2887" s="1">
        <v>23</v>
      </c>
      <c r="D2887" s="1" t="s">
        <v>10695</v>
      </c>
      <c r="E2887" s="1" t="s">
        <v>219</v>
      </c>
      <c r="F2887" s="1">
        <v>8</v>
      </c>
      <c r="G2887" t="s">
        <v>220</v>
      </c>
      <c r="I2887" t="s">
        <v>10175</v>
      </c>
      <c r="J2887">
        <v>59</v>
      </c>
      <c r="K2887">
        <v>311060748</v>
      </c>
      <c r="L2887" t="s">
        <v>10176</v>
      </c>
      <c r="M2887" t="s">
        <v>10177</v>
      </c>
      <c r="N2887" t="s">
        <v>7695</v>
      </c>
      <c r="O2887" t="s">
        <v>736</v>
      </c>
    </row>
    <row r="2888" spans="1:15" x14ac:dyDescent="0.25">
      <c r="A2888" t="s">
        <v>10178</v>
      </c>
      <c r="B2888" s="1" t="s">
        <v>10691</v>
      </c>
      <c r="C2888" s="1">
        <v>12</v>
      </c>
      <c r="D2888" s="1" t="s">
        <v>10695</v>
      </c>
      <c r="E2888" s="1" t="s">
        <v>219</v>
      </c>
      <c r="F2888" s="1">
        <v>8</v>
      </c>
      <c r="G2888" t="s">
        <v>220</v>
      </c>
      <c r="I2888" t="s">
        <v>10179</v>
      </c>
      <c r="J2888">
        <v>215</v>
      </c>
      <c r="K2888">
        <v>911243950</v>
      </c>
    </row>
    <row r="2889" spans="1:15" x14ac:dyDescent="0.25">
      <c r="A2889" t="s">
        <v>10180</v>
      </c>
      <c r="B2889" s="1">
        <v>16</v>
      </c>
      <c r="C2889" s="1">
        <v>11</v>
      </c>
      <c r="D2889" s="1" t="s">
        <v>10697</v>
      </c>
      <c r="E2889" s="1" t="s">
        <v>219</v>
      </c>
      <c r="F2889" s="1">
        <v>8</v>
      </c>
      <c r="G2889" t="s">
        <v>220</v>
      </c>
      <c r="I2889" t="s">
        <v>9974</v>
      </c>
      <c r="J2889">
        <v>16</v>
      </c>
      <c r="K2889">
        <v>530578438</v>
      </c>
      <c r="M2889" t="s">
        <v>5812</v>
      </c>
      <c r="N2889" t="s">
        <v>5828</v>
      </c>
      <c r="O2889" t="s">
        <v>10181</v>
      </c>
    </row>
    <row r="2890" spans="1:15" x14ac:dyDescent="0.25">
      <c r="A2890" t="s">
        <v>10182</v>
      </c>
      <c r="B2890" s="1" t="s">
        <v>10690</v>
      </c>
      <c r="C2890" s="1" t="s">
        <v>10693</v>
      </c>
      <c r="D2890" s="1" t="s">
        <v>10692</v>
      </c>
      <c r="E2890" s="1" t="s">
        <v>219</v>
      </c>
      <c r="F2890" s="1">
        <v>8</v>
      </c>
      <c r="G2890" t="s">
        <v>220</v>
      </c>
      <c r="I2890" t="s">
        <v>10183</v>
      </c>
      <c r="J2890">
        <v>181</v>
      </c>
      <c r="K2890">
        <v>891012970</v>
      </c>
      <c r="L2890" t="s">
        <v>10184</v>
      </c>
      <c r="M2890" t="s">
        <v>10185</v>
      </c>
      <c r="N2890" t="s">
        <v>854</v>
      </c>
      <c r="O2890" t="s">
        <v>10186</v>
      </c>
    </row>
    <row r="2891" spans="1:15" x14ac:dyDescent="0.25">
      <c r="A2891" t="s">
        <v>10187</v>
      </c>
      <c r="B2891" s="1">
        <v>32</v>
      </c>
      <c r="C2891" s="1" t="s">
        <v>10697</v>
      </c>
      <c r="D2891" s="1" t="s">
        <v>10693</v>
      </c>
      <c r="E2891" s="1" t="s">
        <v>219</v>
      </c>
      <c r="F2891" s="1">
        <v>8</v>
      </c>
      <c r="G2891" t="s">
        <v>220</v>
      </c>
      <c r="I2891" t="s">
        <v>10188</v>
      </c>
      <c r="J2891">
        <v>226</v>
      </c>
    </row>
    <row r="2892" spans="1:15" x14ac:dyDescent="0.25">
      <c r="A2892" t="s">
        <v>10189</v>
      </c>
      <c r="B2892" s="1">
        <v>18</v>
      </c>
      <c r="C2892" s="1">
        <v>16</v>
      </c>
      <c r="D2892" s="1" t="s">
        <v>10695</v>
      </c>
      <c r="E2892" s="1" t="s">
        <v>219</v>
      </c>
      <c r="F2892" s="1">
        <v>8</v>
      </c>
      <c r="G2892" t="s">
        <v>220</v>
      </c>
      <c r="I2892" t="s">
        <v>10190</v>
      </c>
      <c r="J2892">
        <v>151</v>
      </c>
      <c r="K2892">
        <v>650197999</v>
      </c>
    </row>
    <row r="2893" spans="1:15" x14ac:dyDescent="0.25">
      <c r="A2893" t="s">
        <v>10191</v>
      </c>
      <c r="B2893" s="1">
        <v>28</v>
      </c>
      <c r="C2893" s="1">
        <v>62</v>
      </c>
      <c r="D2893" s="1" t="s">
        <v>10695</v>
      </c>
      <c r="E2893" s="1" t="s">
        <v>219</v>
      </c>
      <c r="F2893" s="1">
        <v>8</v>
      </c>
      <c r="G2893" t="s">
        <v>220</v>
      </c>
      <c r="I2893" t="s">
        <v>10192</v>
      </c>
      <c r="J2893">
        <v>66</v>
      </c>
      <c r="K2893">
        <v>510558339</v>
      </c>
    </row>
    <row r="2894" spans="1:15" x14ac:dyDescent="0.25">
      <c r="A2894" t="s">
        <v>10193</v>
      </c>
      <c r="B2894" s="1">
        <v>22</v>
      </c>
      <c r="C2894" s="1">
        <v>13</v>
      </c>
      <c r="D2894" s="1" t="s">
        <v>10696</v>
      </c>
      <c r="E2894" s="1" t="s">
        <v>219</v>
      </c>
      <c r="F2894" s="1">
        <v>8</v>
      </c>
      <c r="G2894" t="s">
        <v>220</v>
      </c>
      <c r="I2894" t="s">
        <v>7948</v>
      </c>
      <c r="J2894">
        <v>301</v>
      </c>
      <c r="K2894">
        <v>221785748</v>
      </c>
      <c r="L2894" t="s">
        <v>10194</v>
      </c>
      <c r="M2894" t="s">
        <v>7950</v>
      </c>
      <c r="N2894" t="s">
        <v>7941</v>
      </c>
      <c r="O2894" t="s">
        <v>10195</v>
      </c>
    </row>
    <row r="2895" spans="1:15" x14ac:dyDescent="0.25">
      <c r="A2895" t="s">
        <v>10196</v>
      </c>
      <c r="B2895" s="1">
        <v>12</v>
      </c>
      <c r="C2895" s="1">
        <v>11</v>
      </c>
      <c r="D2895" s="1" t="s">
        <v>10697</v>
      </c>
      <c r="E2895" s="1" t="s">
        <v>219</v>
      </c>
      <c r="F2895" s="1">
        <v>8</v>
      </c>
      <c r="G2895" t="s">
        <v>220</v>
      </c>
      <c r="I2895" t="s">
        <v>10197</v>
      </c>
      <c r="J2895">
        <v>213</v>
      </c>
      <c r="K2895">
        <v>492700590</v>
      </c>
    </row>
    <row r="2896" spans="1:15" x14ac:dyDescent="0.25">
      <c r="A2896" t="s">
        <v>10198</v>
      </c>
      <c r="B2896" s="1">
        <v>32</v>
      </c>
      <c r="C2896" s="1" t="s">
        <v>10698</v>
      </c>
      <c r="D2896" s="1" t="s">
        <v>10691</v>
      </c>
      <c r="E2896" s="1" t="s">
        <v>219</v>
      </c>
      <c r="F2896" s="1">
        <v>8</v>
      </c>
      <c r="G2896" t="s">
        <v>220</v>
      </c>
      <c r="I2896" t="s">
        <v>10199</v>
      </c>
      <c r="J2896">
        <v>29</v>
      </c>
      <c r="K2896">
        <v>810030936</v>
      </c>
      <c r="L2896" t="s">
        <v>10200</v>
      </c>
      <c r="M2896" t="s">
        <v>9528</v>
      </c>
      <c r="N2896" t="s">
        <v>9529</v>
      </c>
      <c r="O2896" t="s">
        <v>10201</v>
      </c>
    </row>
    <row r="2897" spans="1:15" x14ac:dyDescent="0.25">
      <c r="A2897" t="s">
        <v>10202</v>
      </c>
      <c r="B2897" s="1" t="s">
        <v>10690</v>
      </c>
      <c r="C2897" s="1">
        <v>16</v>
      </c>
      <c r="D2897" s="1" t="s">
        <v>10691</v>
      </c>
      <c r="E2897" s="1" t="s">
        <v>219</v>
      </c>
      <c r="F2897" s="1">
        <v>8</v>
      </c>
      <c r="G2897" t="s">
        <v>220</v>
      </c>
      <c r="I2897" t="s">
        <v>10203</v>
      </c>
      <c r="J2897">
        <v>121</v>
      </c>
      <c r="K2897">
        <v>390309577</v>
      </c>
      <c r="L2897" t="s">
        <v>10204</v>
      </c>
      <c r="M2897" t="s">
        <v>10205</v>
      </c>
      <c r="N2897" t="s">
        <v>6426</v>
      </c>
      <c r="O2897" t="s">
        <v>10206</v>
      </c>
    </row>
    <row r="2898" spans="1:15" x14ac:dyDescent="0.25">
      <c r="A2898" t="s">
        <v>10207</v>
      </c>
      <c r="B2898" s="1">
        <v>14</v>
      </c>
      <c r="C2898" s="1" t="s">
        <v>10693</v>
      </c>
      <c r="D2898" s="1" t="s">
        <v>10695</v>
      </c>
      <c r="E2898" s="1" t="s">
        <v>219</v>
      </c>
      <c r="F2898" s="1">
        <v>8</v>
      </c>
      <c r="G2898" t="s">
        <v>220</v>
      </c>
      <c r="I2898" t="s">
        <v>10208</v>
      </c>
      <c r="J2898">
        <v>263</v>
      </c>
      <c r="K2898">
        <v>140012061</v>
      </c>
      <c r="L2898" t="s">
        <v>10209</v>
      </c>
      <c r="M2898" t="s">
        <v>10210</v>
      </c>
      <c r="N2898" t="str">
        <f>"05-119"</f>
        <v>05-119</v>
      </c>
      <c r="O2898" t="s">
        <v>10211</v>
      </c>
    </row>
    <row r="2899" spans="1:15" x14ac:dyDescent="0.25">
      <c r="A2899" t="s">
        <v>10212</v>
      </c>
      <c r="B2899" s="1">
        <v>12</v>
      </c>
      <c r="C2899" s="1" t="s">
        <v>10697</v>
      </c>
      <c r="D2899" s="1" t="s">
        <v>10695</v>
      </c>
      <c r="E2899" s="1" t="s">
        <v>219</v>
      </c>
      <c r="F2899" s="1">
        <v>8</v>
      </c>
      <c r="G2899" t="s">
        <v>220</v>
      </c>
      <c r="I2899" t="s">
        <v>10213</v>
      </c>
      <c r="J2899">
        <v>125</v>
      </c>
      <c r="K2899">
        <v>490583418</v>
      </c>
      <c r="M2899" t="s">
        <v>10214</v>
      </c>
      <c r="N2899" t="s">
        <v>2137</v>
      </c>
      <c r="O2899" t="s">
        <v>10215</v>
      </c>
    </row>
    <row r="2900" spans="1:15" x14ac:dyDescent="0.25">
      <c r="A2900" t="s">
        <v>10216</v>
      </c>
      <c r="B2900" s="1" t="s">
        <v>10691</v>
      </c>
      <c r="C2900" s="1" t="s">
        <v>10695</v>
      </c>
      <c r="D2900" s="1" t="s">
        <v>10695</v>
      </c>
      <c r="E2900" s="1" t="s">
        <v>219</v>
      </c>
      <c r="F2900" s="1">
        <v>8</v>
      </c>
      <c r="G2900" t="s">
        <v>220</v>
      </c>
      <c r="I2900" t="s">
        <v>10217</v>
      </c>
      <c r="J2900">
        <v>43</v>
      </c>
      <c r="K2900">
        <v>910103780</v>
      </c>
    </row>
    <row r="2901" spans="1:15" x14ac:dyDescent="0.25">
      <c r="A2901" t="s">
        <v>10218</v>
      </c>
      <c r="B2901" s="1">
        <v>18</v>
      </c>
      <c r="C2901" s="1" t="s">
        <v>10699</v>
      </c>
      <c r="D2901" s="1" t="s">
        <v>10695</v>
      </c>
      <c r="E2901" s="1" t="s">
        <v>219</v>
      </c>
      <c r="F2901" s="1">
        <v>8</v>
      </c>
      <c r="G2901" t="s">
        <v>220</v>
      </c>
      <c r="I2901" t="s">
        <v>10219</v>
      </c>
      <c r="J2901">
        <v>245</v>
      </c>
    </row>
    <row r="2902" spans="1:15" x14ac:dyDescent="0.25">
      <c r="A2902" t="s">
        <v>10220</v>
      </c>
      <c r="B2902" s="1">
        <v>18</v>
      </c>
      <c r="C2902" s="1">
        <v>14</v>
      </c>
      <c r="D2902" s="1" t="s">
        <v>10692</v>
      </c>
      <c r="E2902" s="1" t="s">
        <v>219</v>
      </c>
      <c r="F2902" s="1">
        <v>8</v>
      </c>
      <c r="G2902" t="s">
        <v>220</v>
      </c>
      <c r="I2902" t="s">
        <v>10221</v>
      </c>
      <c r="J2902">
        <v>227</v>
      </c>
      <c r="K2902">
        <v>651502298</v>
      </c>
    </row>
    <row r="2903" spans="1:15" x14ac:dyDescent="0.25">
      <c r="A2903" t="s">
        <v>10222</v>
      </c>
      <c r="B2903" s="1">
        <v>10</v>
      </c>
      <c r="C2903" s="1">
        <v>17</v>
      </c>
      <c r="D2903" s="1" t="s">
        <v>10699</v>
      </c>
      <c r="E2903" s="1" t="s">
        <v>219</v>
      </c>
      <c r="F2903" s="1">
        <v>8</v>
      </c>
      <c r="G2903" t="s">
        <v>220</v>
      </c>
      <c r="I2903" t="s">
        <v>10223</v>
      </c>
      <c r="J2903">
        <v>76</v>
      </c>
      <c r="K2903">
        <v>730139968</v>
      </c>
    </row>
    <row r="2904" spans="1:15" x14ac:dyDescent="0.25">
      <c r="A2904" t="s">
        <v>10224</v>
      </c>
      <c r="B2904" s="1">
        <v>26</v>
      </c>
      <c r="C2904" s="1">
        <v>13</v>
      </c>
      <c r="D2904" s="1" t="s">
        <v>10692</v>
      </c>
      <c r="E2904" s="1" t="s">
        <v>219</v>
      </c>
      <c r="F2904" s="1">
        <v>8</v>
      </c>
      <c r="G2904" t="s">
        <v>220</v>
      </c>
      <c r="I2904" t="s">
        <v>10225</v>
      </c>
      <c r="J2904">
        <v>87</v>
      </c>
      <c r="K2904">
        <v>292404509</v>
      </c>
      <c r="L2904" t="s">
        <v>10226</v>
      </c>
      <c r="M2904" t="s">
        <v>10227</v>
      </c>
      <c r="N2904" t="s">
        <v>9444</v>
      </c>
      <c r="O2904" t="s">
        <v>9445</v>
      </c>
    </row>
    <row r="2905" spans="1:15" x14ac:dyDescent="0.25">
      <c r="A2905" t="s">
        <v>10228</v>
      </c>
      <c r="B2905" s="1" t="s">
        <v>10690</v>
      </c>
      <c r="C2905" s="1">
        <v>25</v>
      </c>
      <c r="D2905" s="1" t="s">
        <v>10690</v>
      </c>
      <c r="E2905" s="1" t="s">
        <v>219</v>
      </c>
      <c r="F2905" s="1">
        <v>8</v>
      </c>
      <c r="G2905" t="s">
        <v>220</v>
      </c>
      <c r="I2905" t="s">
        <v>10229</v>
      </c>
      <c r="J2905">
        <v>31</v>
      </c>
      <c r="K2905">
        <v>230016170</v>
      </c>
      <c r="M2905" t="s">
        <v>10230</v>
      </c>
      <c r="N2905" t="s">
        <v>9880</v>
      </c>
      <c r="O2905" t="s">
        <v>10231</v>
      </c>
    </row>
    <row r="2906" spans="1:15" x14ac:dyDescent="0.25">
      <c r="A2906" t="s">
        <v>10232</v>
      </c>
      <c r="B2906" s="1">
        <v>32</v>
      </c>
      <c r="C2906" s="1">
        <v>14</v>
      </c>
      <c r="D2906" s="1">
        <v>10</v>
      </c>
      <c r="E2906" s="1" t="s">
        <v>219</v>
      </c>
      <c r="F2906" s="1">
        <v>8</v>
      </c>
      <c r="G2906" t="s">
        <v>220</v>
      </c>
      <c r="I2906" t="s">
        <v>10233</v>
      </c>
      <c r="J2906">
        <v>225</v>
      </c>
      <c r="K2906">
        <v>812498550</v>
      </c>
    </row>
    <row r="2907" spans="1:15" x14ac:dyDescent="0.25">
      <c r="A2907" t="s">
        <v>10234</v>
      </c>
      <c r="B2907" s="1">
        <v>12</v>
      </c>
      <c r="C2907" s="1">
        <v>16</v>
      </c>
      <c r="D2907" s="1" t="s">
        <v>10690</v>
      </c>
      <c r="E2907" s="1" t="s">
        <v>219</v>
      </c>
      <c r="F2907" s="1">
        <v>8</v>
      </c>
      <c r="G2907" t="s">
        <v>220</v>
      </c>
      <c r="I2907" t="s">
        <v>10235</v>
      </c>
      <c r="J2907">
        <v>214</v>
      </c>
      <c r="K2907">
        <v>862549070</v>
      </c>
    </row>
    <row r="2908" spans="1:15" x14ac:dyDescent="0.25">
      <c r="A2908" t="s">
        <v>10236</v>
      </c>
      <c r="B2908" s="1" t="s">
        <v>10690</v>
      </c>
      <c r="C2908" s="1">
        <v>19</v>
      </c>
      <c r="D2908" s="1" t="s">
        <v>10695</v>
      </c>
      <c r="E2908" s="1" t="s">
        <v>219</v>
      </c>
      <c r="F2908" s="1">
        <v>8</v>
      </c>
      <c r="G2908" t="s">
        <v>220</v>
      </c>
      <c r="I2908" t="s">
        <v>10237</v>
      </c>
      <c r="J2908">
        <v>277</v>
      </c>
    </row>
    <row r="2909" spans="1:15" x14ac:dyDescent="0.25">
      <c r="A2909" t="s">
        <v>10238</v>
      </c>
      <c r="B2909" s="1">
        <v>18</v>
      </c>
      <c r="C2909" s="1" t="s">
        <v>10696</v>
      </c>
      <c r="D2909" s="1" t="s">
        <v>10695</v>
      </c>
      <c r="E2909" s="1" t="s">
        <v>219</v>
      </c>
      <c r="F2909" s="1">
        <v>8</v>
      </c>
      <c r="G2909" t="s">
        <v>220</v>
      </c>
      <c r="I2909" t="s">
        <v>10239</v>
      </c>
      <c r="J2909">
        <v>60</v>
      </c>
    </row>
    <row r="2910" spans="1:15" x14ac:dyDescent="0.25">
      <c r="A2910" t="s">
        <v>10240</v>
      </c>
      <c r="B2910" s="1">
        <v>20</v>
      </c>
      <c r="C2910" s="1" t="s">
        <v>10693</v>
      </c>
      <c r="D2910" s="1" t="s">
        <v>10696</v>
      </c>
      <c r="E2910" s="1" t="s">
        <v>219</v>
      </c>
      <c r="F2910" s="1">
        <v>8</v>
      </c>
      <c r="G2910" t="s">
        <v>220</v>
      </c>
      <c r="I2910" t="s">
        <v>10241</v>
      </c>
      <c r="J2910">
        <v>231</v>
      </c>
      <c r="K2910">
        <v>52027926</v>
      </c>
      <c r="M2910" t="s">
        <v>10242</v>
      </c>
      <c r="N2910" t="s">
        <v>2736</v>
      </c>
      <c r="O2910" t="s">
        <v>10243</v>
      </c>
    </row>
    <row r="2911" spans="1:15" x14ac:dyDescent="0.25">
      <c r="A2911" t="s">
        <v>10244</v>
      </c>
      <c r="B2911" s="1">
        <v>12</v>
      </c>
      <c r="C2911" s="1" t="s">
        <v>10696</v>
      </c>
      <c r="D2911" s="1" t="s">
        <v>10696</v>
      </c>
      <c r="E2911" s="1" t="s">
        <v>219</v>
      </c>
      <c r="F2911" s="1">
        <v>8</v>
      </c>
      <c r="G2911" t="s">
        <v>220</v>
      </c>
      <c r="I2911" t="s">
        <v>10245</v>
      </c>
      <c r="J2911">
        <v>18</v>
      </c>
      <c r="K2911">
        <v>271555185</v>
      </c>
      <c r="L2911" t="s">
        <v>10246</v>
      </c>
      <c r="M2911" t="s">
        <v>10247</v>
      </c>
      <c r="N2911" t="s">
        <v>1083</v>
      </c>
      <c r="O2911" t="s">
        <v>10248</v>
      </c>
    </row>
    <row r="2912" spans="1:15" x14ac:dyDescent="0.25">
      <c r="A2912" t="s">
        <v>10249</v>
      </c>
      <c r="B2912" s="1">
        <v>14</v>
      </c>
      <c r="C2912" s="1">
        <v>10</v>
      </c>
      <c r="D2912" s="1" t="s">
        <v>10690</v>
      </c>
      <c r="E2912" s="1" t="s">
        <v>219</v>
      </c>
      <c r="F2912" s="1">
        <v>8</v>
      </c>
      <c r="G2912" t="s">
        <v>220</v>
      </c>
      <c r="I2912" t="s">
        <v>10250</v>
      </c>
      <c r="J2912">
        <v>161</v>
      </c>
      <c r="K2912">
        <v>30190164</v>
      </c>
      <c r="L2912" t="s">
        <v>10251</v>
      </c>
      <c r="M2912" t="s">
        <v>10252</v>
      </c>
      <c r="N2912" t="str">
        <f>"08-200"</f>
        <v>08-200</v>
      </c>
      <c r="O2912" t="s">
        <v>10253</v>
      </c>
    </row>
    <row r="2913" spans="1:15" x14ac:dyDescent="0.25">
      <c r="A2913" t="s">
        <v>10254</v>
      </c>
      <c r="B2913" s="1">
        <v>14</v>
      </c>
      <c r="C2913" s="1">
        <v>26</v>
      </c>
      <c r="D2913" s="1" t="s">
        <v>10692</v>
      </c>
      <c r="E2913" s="1" t="s">
        <v>219</v>
      </c>
      <c r="F2913" s="1">
        <v>8</v>
      </c>
      <c r="G2913" t="s">
        <v>220</v>
      </c>
      <c r="I2913" t="s">
        <v>10255</v>
      </c>
      <c r="J2913">
        <v>131</v>
      </c>
      <c r="K2913">
        <v>711659349</v>
      </c>
      <c r="L2913" t="s">
        <v>10256</v>
      </c>
      <c r="M2913" t="s">
        <v>10257</v>
      </c>
      <c r="N2913" t="str">
        <f>"08-107"</f>
        <v>08-107</v>
      </c>
      <c r="O2913" t="s">
        <v>10258</v>
      </c>
    </row>
    <row r="2914" spans="1:15" x14ac:dyDescent="0.25">
      <c r="A2914" t="s">
        <v>10259</v>
      </c>
      <c r="B2914" s="1" t="s">
        <v>10692</v>
      </c>
      <c r="C2914" s="1" t="s">
        <v>10696</v>
      </c>
      <c r="D2914" s="1" t="s">
        <v>10696</v>
      </c>
      <c r="E2914" s="1" t="s">
        <v>219</v>
      </c>
      <c r="F2914" s="1">
        <v>8</v>
      </c>
      <c r="G2914" t="s">
        <v>220</v>
      </c>
      <c r="I2914" t="s">
        <v>10260</v>
      </c>
      <c r="J2914">
        <v>122</v>
      </c>
      <c r="K2914">
        <v>110108011</v>
      </c>
    </row>
    <row r="2915" spans="1:15" x14ac:dyDescent="0.25">
      <c r="A2915" t="s">
        <v>10261</v>
      </c>
      <c r="B2915" s="1">
        <v>24</v>
      </c>
      <c r="C2915" s="1">
        <v>17</v>
      </c>
      <c r="D2915" s="1" t="s">
        <v>10695</v>
      </c>
      <c r="E2915" s="1" t="s">
        <v>219</v>
      </c>
      <c r="F2915" s="1">
        <v>8</v>
      </c>
      <c r="G2915" t="s">
        <v>220</v>
      </c>
      <c r="I2915" t="s">
        <v>10262</v>
      </c>
      <c r="J2915">
        <v>8</v>
      </c>
      <c r="K2915">
        <v>70558756</v>
      </c>
    </row>
    <row r="2916" spans="1:15" x14ac:dyDescent="0.25">
      <c r="A2916" t="s">
        <v>10263</v>
      </c>
      <c r="B2916" s="1">
        <v>22</v>
      </c>
      <c r="C2916" s="1" t="s">
        <v>10699</v>
      </c>
      <c r="D2916" s="1" t="s">
        <v>10693</v>
      </c>
      <c r="E2916" s="1" t="s">
        <v>219</v>
      </c>
      <c r="F2916" s="1">
        <v>8</v>
      </c>
      <c r="G2916" t="s">
        <v>220</v>
      </c>
      <c r="I2916" t="s">
        <v>10264</v>
      </c>
      <c r="J2916">
        <v>63</v>
      </c>
      <c r="K2916">
        <v>170067009</v>
      </c>
    </row>
    <row r="2917" spans="1:15" x14ac:dyDescent="0.25">
      <c r="A2917" t="s">
        <v>10265</v>
      </c>
      <c r="B2917" s="1">
        <v>30</v>
      </c>
      <c r="C2917" s="1">
        <v>61</v>
      </c>
      <c r="D2917" s="1" t="s">
        <v>10695</v>
      </c>
      <c r="E2917" s="1" t="s">
        <v>219</v>
      </c>
      <c r="F2917" s="1">
        <v>8</v>
      </c>
      <c r="G2917" t="s">
        <v>220</v>
      </c>
      <c r="I2917" t="s">
        <v>10266</v>
      </c>
      <c r="J2917">
        <v>175</v>
      </c>
      <c r="K2917">
        <v>250810478</v>
      </c>
      <c r="M2917" t="s">
        <v>2921</v>
      </c>
      <c r="N2917" t="s">
        <v>2922</v>
      </c>
      <c r="O2917" t="s">
        <v>2923</v>
      </c>
    </row>
    <row r="2918" spans="1:15" x14ac:dyDescent="0.25">
      <c r="A2918" t="s">
        <v>10267</v>
      </c>
      <c r="B2918" s="1">
        <v>12</v>
      </c>
      <c r="C2918" s="1">
        <v>12</v>
      </c>
      <c r="D2918" s="1" t="s">
        <v>10697</v>
      </c>
      <c r="E2918" s="1" t="s">
        <v>219</v>
      </c>
      <c r="F2918" s="1">
        <v>8</v>
      </c>
      <c r="G2918" t="s">
        <v>220</v>
      </c>
      <c r="I2918" t="s">
        <v>10268</v>
      </c>
      <c r="J2918">
        <v>174</v>
      </c>
      <c r="K2918">
        <v>273893532</v>
      </c>
      <c r="L2918" t="s">
        <v>10269</v>
      </c>
      <c r="M2918" t="s">
        <v>10270</v>
      </c>
      <c r="N2918" t="s">
        <v>5736</v>
      </c>
      <c r="O2918" t="s">
        <v>10271</v>
      </c>
    </row>
    <row r="2919" spans="1:15" x14ac:dyDescent="0.25">
      <c r="A2919" t="s">
        <v>10272</v>
      </c>
      <c r="B2919" s="1">
        <v>14</v>
      </c>
      <c r="C2919" s="1">
        <v>14</v>
      </c>
      <c r="D2919" s="1" t="s">
        <v>10692</v>
      </c>
      <c r="E2919" s="1" t="s">
        <v>219</v>
      </c>
      <c r="F2919" s="1">
        <v>8</v>
      </c>
      <c r="G2919" t="s">
        <v>220</v>
      </c>
      <c r="I2919" t="s">
        <v>10273</v>
      </c>
      <c r="J2919">
        <v>28</v>
      </c>
      <c r="K2919">
        <v>10981706</v>
      </c>
    </row>
    <row r="2920" spans="1:15" x14ac:dyDescent="0.25">
      <c r="A2920" t="s">
        <v>10274</v>
      </c>
      <c r="B2920" s="1">
        <v>24</v>
      </c>
      <c r="C2920" s="1">
        <v>64</v>
      </c>
      <c r="D2920" s="1" t="s">
        <v>10695</v>
      </c>
      <c r="E2920" s="1" t="s">
        <v>219</v>
      </c>
      <c r="F2920" s="1">
        <v>8</v>
      </c>
      <c r="G2920" t="s">
        <v>220</v>
      </c>
      <c r="I2920" t="s">
        <v>10275</v>
      </c>
      <c r="J2920">
        <v>48</v>
      </c>
      <c r="K2920">
        <v>150219713</v>
      </c>
      <c r="M2920" t="s">
        <v>1318</v>
      </c>
      <c r="N2920" t="s">
        <v>10276</v>
      </c>
      <c r="O2920" t="s">
        <v>10277</v>
      </c>
    </row>
    <row r="2921" spans="1:15" x14ac:dyDescent="0.25">
      <c r="A2921" t="s">
        <v>10278</v>
      </c>
      <c r="B2921" s="1">
        <v>12</v>
      </c>
      <c r="C2921" s="1" t="s">
        <v>10690</v>
      </c>
      <c r="D2921" s="1" t="s">
        <v>10690</v>
      </c>
      <c r="E2921" s="1" t="s">
        <v>219</v>
      </c>
      <c r="F2921" s="1">
        <v>8</v>
      </c>
      <c r="G2921" t="s">
        <v>220</v>
      </c>
      <c r="I2921" t="s">
        <v>10279</v>
      </c>
      <c r="J2921">
        <v>157</v>
      </c>
      <c r="K2921">
        <v>850539991</v>
      </c>
      <c r="L2921" t="s">
        <v>10280</v>
      </c>
      <c r="M2921" t="s">
        <v>10281</v>
      </c>
      <c r="N2921" t="s">
        <v>719</v>
      </c>
      <c r="O2921" t="s">
        <v>10282</v>
      </c>
    </row>
    <row r="2922" spans="1:15" x14ac:dyDescent="0.25">
      <c r="A2922" t="s">
        <v>10283</v>
      </c>
      <c r="B2922" s="1">
        <v>10</v>
      </c>
      <c r="C2922" s="1">
        <v>16</v>
      </c>
      <c r="D2922" s="1" t="s">
        <v>10695</v>
      </c>
      <c r="E2922" s="1" t="s">
        <v>219</v>
      </c>
      <c r="F2922" s="1">
        <v>8</v>
      </c>
      <c r="G2922" t="s">
        <v>220</v>
      </c>
      <c r="I2922" t="s">
        <v>10284</v>
      </c>
      <c r="J2922">
        <v>69</v>
      </c>
      <c r="K2922">
        <v>590024992</v>
      </c>
    </row>
    <row r="2923" spans="1:15" x14ac:dyDescent="0.25">
      <c r="A2923" t="s">
        <v>10285</v>
      </c>
      <c r="B2923" s="1" t="s">
        <v>10691</v>
      </c>
      <c r="C2923" s="1" t="s">
        <v>10691</v>
      </c>
      <c r="D2923" s="1" t="s">
        <v>10692</v>
      </c>
      <c r="E2923" s="1" t="s">
        <v>219</v>
      </c>
      <c r="F2923" s="1">
        <v>8</v>
      </c>
      <c r="G2923" t="s">
        <v>220</v>
      </c>
      <c r="I2923" t="s">
        <v>10286</v>
      </c>
      <c r="J2923">
        <v>304</v>
      </c>
      <c r="K2923">
        <v>341369853</v>
      </c>
      <c r="L2923" t="s">
        <v>10287</v>
      </c>
      <c r="M2923" t="s">
        <v>10288</v>
      </c>
      <c r="N2923" t="s">
        <v>8037</v>
      </c>
      <c r="O2923" t="s">
        <v>10289</v>
      </c>
    </row>
    <row r="2924" spans="1:15" x14ac:dyDescent="0.25">
      <c r="A2924" t="s">
        <v>10290</v>
      </c>
      <c r="B2924" s="1" t="s">
        <v>10692</v>
      </c>
      <c r="C2924" s="1">
        <v>15</v>
      </c>
      <c r="D2924" s="1" t="s">
        <v>10694</v>
      </c>
      <c r="E2924" s="1" t="s">
        <v>219</v>
      </c>
      <c r="F2924" s="1">
        <v>8</v>
      </c>
      <c r="G2924" t="s">
        <v>220</v>
      </c>
      <c r="I2924" t="s">
        <v>10291</v>
      </c>
      <c r="J2924">
        <v>220</v>
      </c>
      <c r="K2924">
        <v>30812594</v>
      </c>
      <c r="L2924" t="s">
        <v>10292</v>
      </c>
      <c r="M2924" t="s">
        <v>6947</v>
      </c>
      <c r="N2924" t="s">
        <v>6949</v>
      </c>
      <c r="O2924" t="s">
        <v>10293</v>
      </c>
    </row>
    <row r="2925" spans="1:15" x14ac:dyDescent="0.25">
      <c r="A2925" t="s">
        <v>10294</v>
      </c>
      <c r="B2925" s="1">
        <v>10</v>
      </c>
      <c r="C2925" s="1" t="s">
        <v>10695</v>
      </c>
      <c r="D2925" s="1" t="s">
        <v>10691</v>
      </c>
      <c r="E2925" s="1" t="s">
        <v>219</v>
      </c>
      <c r="F2925" s="1">
        <v>8</v>
      </c>
      <c r="G2925" t="s">
        <v>220</v>
      </c>
      <c r="I2925" t="s">
        <v>10295</v>
      </c>
      <c r="J2925">
        <v>5</v>
      </c>
      <c r="K2925">
        <v>590006244</v>
      </c>
      <c r="M2925" t="s">
        <v>10296</v>
      </c>
      <c r="N2925" t="s">
        <v>3176</v>
      </c>
      <c r="O2925" t="s">
        <v>10297</v>
      </c>
    </row>
    <row r="2926" spans="1:15" x14ac:dyDescent="0.25">
      <c r="A2926" t="s">
        <v>10298</v>
      </c>
      <c r="B2926" s="1" t="s">
        <v>10692</v>
      </c>
      <c r="C2926" s="1" t="s">
        <v>10699</v>
      </c>
      <c r="D2926" s="1" t="s">
        <v>10695</v>
      </c>
      <c r="E2926" s="1" t="s">
        <v>219</v>
      </c>
      <c r="F2926" s="1">
        <v>8</v>
      </c>
      <c r="G2926" t="s">
        <v>220</v>
      </c>
      <c r="I2926" t="s">
        <v>10299</v>
      </c>
      <c r="J2926">
        <v>140</v>
      </c>
      <c r="K2926">
        <v>430712259</v>
      </c>
      <c r="L2926" t="s">
        <v>10300</v>
      </c>
      <c r="M2926" t="s">
        <v>900</v>
      </c>
      <c r="N2926" t="s">
        <v>216</v>
      </c>
      <c r="O2926" t="s">
        <v>10301</v>
      </c>
    </row>
    <row r="2927" spans="1:15" x14ac:dyDescent="0.25">
      <c r="A2927" t="s">
        <v>10302</v>
      </c>
      <c r="B2927" s="1">
        <v>12</v>
      </c>
      <c r="C2927" s="1">
        <v>13</v>
      </c>
      <c r="D2927" s="1" t="s">
        <v>10699</v>
      </c>
      <c r="E2927" s="1" t="s">
        <v>219</v>
      </c>
      <c r="F2927" s="1">
        <v>8</v>
      </c>
      <c r="G2927" t="s">
        <v>220</v>
      </c>
      <c r="I2927" t="s">
        <v>10303</v>
      </c>
      <c r="J2927">
        <v>138</v>
      </c>
      <c r="K2927">
        <v>70606739</v>
      </c>
    </row>
    <row r="2928" spans="1:15" x14ac:dyDescent="0.25">
      <c r="A2928" t="s">
        <v>10304</v>
      </c>
      <c r="B2928" s="1" t="s">
        <v>10692</v>
      </c>
      <c r="C2928" s="1" t="s">
        <v>10693</v>
      </c>
      <c r="D2928" s="1" t="s">
        <v>10695</v>
      </c>
      <c r="E2928" s="1" t="s">
        <v>219</v>
      </c>
      <c r="F2928" s="1">
        <v>8</v>
      </c>
      <c r="G2928" t="s">
        <v>220</v>
      </c>
      <c r="I2928" t="s">
        <v>898</v>
      </c>
      <c r="J2928">
        <v>265</v>
      </c>
      <c r="K2928">
        <v>432725102</v>
      </c>
      <c r="L2928" t="s">
        <v>10305</v>
      </c>
      <c r="M2928" t="s">
        <v>4255</v>
      </c>
      <c r="N2928" t="s">
        <v>4256</v>
      </c>
      <c r="O2928" t="s">
        <v>10306</v>
      </c>
    </row>
    <row r="2929" spans="1:15" x14ac:dyDescent="0.25">
      <c r="A2929" t="s">
        <v>10307</v>
      </c>
      <c r="B2929" s="1">
        <v>26</v>
      </c>
      <c r="C2929" s="1">
        <v>61</v>
      </c>
      <c r="D2929" s="1" t="s">
        <v>10695</v>
      </c>
      <c r="E2929" s="1" t="s">
        <v>219</v>
      </c>
      <c r="F2929" s="1">
        <v>8</v>
      </c>
      <c r="G2929" t="s">
        <v>220</v>
      </c>
      <c r="I2929" t="s">
        <v>4970</v>
      </c>
      <c r="J2929">
        <v>52</v>
      </c>
      <c r="K2929">
        <v>290521406</v>
      </c>
      <c r="L2929" t="s">
        <v>10308</v>
      </c>
      <c r="M2929" t="s">
        <v>3117</v>
      </c>
      <c r="N2929" t="s">
        <v>10309</v>
      </c>
      <c r="O2929" t="s">
        <v>10310</v>
      </c>
    </row>
    <row r="2930" spans="1:15" x14ac:dyDescent="0.25">
      <c r="A2930" t="s">
        <v>10311</v>
      </c>
      <c r="B2930" s="1">
        <v>24</v>
      </c>
      <c r="C2930" s="1">
        <v>13</v>
      </c>
      <c r="D2930" s="1" t="s">
        <v>10692</v>
      </c>
      <c r="E2930" s="1" t="s">
        <v>219</v>
      </c>
      <c r="F2930" s="1">
        <v>8</v>
      </c>
      <c r="G2930" t="s">
        <v>220</v>
      </c>
      <c r="I2930" t="s">
        <v>10312</v>
      </c>
      <c r="J2930">
        <v>312</v>
      </c>
      <c r="K2930">
        <v>243634280</v>
      </c>
      <c r="L2930" t="s">
        <v>10313</v>
      </c>
      <c r="M2930" t="s">
        <v>10314</v>
      </c>
      <c r="N2930" t="s">
        <v>6021</v>
      </c>
      <c r="O2930" t="s">
        <v>10315</v>
      </c>
    </row>
    <row r="2931" spans="1:15" x14ac:dyDescent="0.25">
      <c r="A2931" t="s">
        <v>10316</v>
      </c>
      <c r="B2931" s="1">
        <v>32</v>
      </c>
      <c r="C2931" s="1" t="s">
        <v>10695</v>
      </c>
      <c r="D2931" s="1" t="s">
        <v>10696</v>
      </c>
      <c r="E2931" s="1" t="s">
        <v>219</v>
      </c>
      <c r="F2931" s="1">
        <v>8</v>
      </c>
      <c r="G2931" t="s">
        <v>220</v>
      </c>
      <c r="I2931" t="s">
        <v>10317</v>
      </c>
      <c r="J2931">
        <v>68</v>
      </c>
      <c r="K2931">
        <v>330052240</v>
      </c>
    </row>
    <row r="2932" spans="1:15" x14ac:dyDescent="0.25">
      <c r="A2932" t="s">
        <v>10318</v>
      </c>
      <c r="B2932" s="1">
        <v>22</v>
      </c>
      <c r="C2932" s="1">
        <v>13</v>
      </c>
      <c r="D2932" s="1" t="s">
        <v>10695</v>
      </c>
      <c r="E2932" s="1" t="s">
        <v>219</v>
      </c>
      <c r="F2932" s="1">
        <v>8</v>
      </c>
      <c r="G2932" t="s">
        <v>220</v>
      </c>
      <c r="I2932" t="s">
        <v>10319</v>
      </c>
      <c r="J2932">
        <v>177</v>
      </c>
      <c r="K2932">
        <v>191639120</v>
      </c>
    </row>
    <row r="2933" spans="1:15" x14ac:dyDescent="0.25">
      <c r="A2933" t="s">
        <v>10320</v>
      </c>
      <c r="B2933" s="1">
        <v>16</v>
      </c>
      <c r="C2933" s="1" t="s">
        <v>10693</v>
      </c>
      <c r="D2933" s="1" t="s">
        <v>10691</v>
      </c>
      <c r="E2933" s="1" t="s">
        <v>219</v>
      </c>
      <c r="F2933" s="1">
        <v>8</v>
      </c>
      <c r="G2933" t="s">
        <v>220</v>
      </c>
      <c r="I2933" t="s">
        <v>10321</v>
      </c>
      <c r="J2933">
        <v>251</v>
      </c>
    </row>
    <row r="2934" spans="1:15" x14ac:dyDescent="0.25">
      <c r="A2934" t="s">
        <v>10322</v>
      </c>
      <c r="B2934" s="1" t="s">
        <v>10692</v>
      </c>
      <c r="C2934" s="1" t="s">
        <v>10693</v>
      </c>
      <c r="D2934" s="1" t="s">
        <v>10698</v>
      </c>
      <c r="E2934" s="1" t="s">
        <v>219</v>
      </c>
      <c r="F2934" s="1">
        <v>8</v>
      </c>
      <c r="G2934" t="s">
        <v>220</v>
      </c>
      <c r="I2934" t="s">
        <v>10323</v>
      </c>
      <c r="J2934">
        <v>244</v>
      </c>
      <c r="K2934">
        <v>432542258</v>
      </c>
      <c r="L2934" t="s">
        <v>10324</v>
      </c>
      <c r="M2934" t="s">
        <v>4255</v>
      </c>
      <c r="N2934" t="s">
        <v>4256</v>
      </c>
      <c r="O2934" t="s">
        <v>10325</v>
      </c>
    </row>
    <row r="2935" spans="1:15" x14ac:dyDescent="0.25">
      <c r="A2935" t="s">
        <v>10326</v>
      </c>
      <c r="B2935" s="1" t="s">
        <v>10693</v>
      </c>
      <c r="C2935" s="1" t="s">
        <v>10691</v>
      </c>
      <c r="D2935" s="1">
        <v>11</v>
      </c>
      <c r="E2935" s="1" t="s">
        <v>219</v>
      </c>
      <c r="F2935" s="1">
        <v>8</v>
      </c>
      <c r="G2935" t="s">
        <v>220</v>
      </c>
      <c r="I2935" t="s">
        <v>10327</v>
      </c>
      <c r="J2935">
        <v>23</v>
      </c>
      <c r="K2935">
        <v>410516568</v>
      </c>
      <c r="L2935" t="s">
        <v>10328</v>
      </c>
      <c r="M2935" t="s">
        <v>9586</v>
      </c>
      <c r="N2935" t="s">
        <v>9583</v>
      </c>
      <c r="O2935" t="s">
        <v>10329</v>
      </c>
    </row>
    <row r="2936" spans="1:15" x14ac:dyDescent="0.25">
      <c r="A2936" t="s">
        <v>10330</v>
      </c>
      <c r="B2936" s="1" t="s">
        <v>10690</v>
      </c>
      <c r="C2936" s="1" t="s">
        <v>10695</v>
      </c>
      <c r="D2936" s="1" t="s">
        <v>10695</v>
      </c>
      <c r="E2936" s="1" t="s">
        <v>219</v>
      </c>
      <c r="F2936" s="1">
        <v>8</v>
      </c>
      <c r="G2936" t="s">
        <v>220</v>
      </c>
      <c r="I2936" t="s">
        <v>10331</v>
      </c>
      <c r="J2936">
        <v>288</v>
      </c>
      <c r="K2936">
        <v>20903672</v>
      </c>
      <c r="L2936" t="s">
        <v>10332</v>
      </c>
      <c r="M2936" t="s">
        <v>566</v>
      </c>
      <c r="N2936" t="s">
        <v>561</v>
      </c>
      <c r="O2936" t="s">
        <v>10333</v>
      </c>
    </row>
    <row r="2937" spans="1:15" x14ac:dyDescent="0.25">
      <c r="A2937" t="s">
        <v>10334</v>
      </c>
      <c r="B2937" s="1">
        <v>10</v>
      </c>
      <c r="C2937" s="1" t="s">
        <v>10697</v>
      </c>
      <c r="D2937" s="1" t="s">
        <v>10695</v>
      </c>
      <c r="E2937" s="1" t="s">
        <v>219</v>
      </c>
      <c r="F2937" s="1">
        <v>8</v>
      </c>
      <c r="G2937" t="s">
        <v>220</v>
      </c>
      <c r="I2937" t="s">
        <v>10335</v>
      </c>
      <c r="J2937">
        <v>292</v>
      </c>
      <c r="K2937">
        <v>100745837</v>
      </c>
      <c r="L2937" t="s">
        <v>10336</v>
      </c>
      <c r="M2937" t="s">
        <v>4616</v>
      </c>
      <c r="N2937" t="s">
        <v>4617</v>
      </c>
      <c r="O2937" t="s">
        <v>10337</v>
      </c>
    </row>
    <row r="2938" spans="1:15" x14ac:dyDescent="0.25">
      <c r="A2938" t="s">
        <v>10338</v>
      </c>
      <c r="B2938" s="1">
        <v>30</v>
      </c>
      <c r="C2938" s="1">
        <v>11</v>
      </c>
      <c r="D2938" s="1" t="s">
        <v>10690</v>
      </c>
      <c r="E2938" s="1" t="s">
        <v>219</v>
      </c>
      <c r="F2938" s="1">
        <v>8</v>
      </c>
      <c r="G2938" t="s">
        <v>220</v>
      </c>
      <c r="I2938" t="s">
        <v>10339</v>
      </c>
      <c r="J2938">
        <v>266</v>
      </c>
      <c r="K2938">
        <v>411565209</v>
      </c>
      <c r="L2938" t="s">
        <v>10340</v>
      </c>
      <c r="M2938" t="s">
        <v>10341</v>
      </c>
      <c r="N2938" t="s">
        <v>1257</v>
      </c>
      <c r="O2938" t="s">
        <v>10342</v>
      </c>
    </row>
    <row r="2939" spans="1:15" x14ac:dyDescent="0.25">
      <c r="A2939" t="s">
        <v>10343</v>
      </c>
      <c r="B2939" s="1">
        <v>16</v>
      </c>
      <c r="C2939" s="1" t="s">
        <v>10696</v>
      </c>
      <c r="D2939" s="1" t="s">
        <v>10695</v>
      </c>
      <c r="E2939" s="1" t="s">
        <v>219</v>
      </c>
      <c r="F2939" s="1">
        <v>8</v>
      </c>
      <c r="G2939" t="s">
        <v>220</v>
      </c>
      <c r="I2939" t="s">
        <v>10344</v>
      </c>
      <c r="J2939">
        <v>286</v>
      </c>
      <c r="K2939">
        <v>160223990</v>
      </c>
      <c r="L2939" t="s">
        <v>10345</v>
      </c>
      <c r="M2939" t="s">
        <v>10346</v>
      </c>
      <c r="N2939" t="s">
        <v>10347</v>
      </c>
      <c r="O2939" t="s">
        <v>10348</v>
      </c>
    </row>
    <row r="2940" spans="1:15" x14ac:dyDescent="0.25">
      <c r="A2940" t="s">
        <v>10349</v>
      </c>
      <c r="B2940" s="1">
        <v>30</v>
      </c>
      <c r="C2940" s="1" t="s">
        <v>10691</v>
      </c>
      <c r="D2940" s="1" t="s">
        <v>10696</v>
      </c>
      <c r="E2940" s="1" t="s">
        <v>219</v>
      </c>
      <c r="F2940" s="1">
        <v>8</v>
      </c>
      <c r="G2940" t="s">
        <v>220</v>
      </c>
      <c r="I2940" t="s">
        <v>10350</v>
      </c>
      <c r="J2940">
        <v>291</v>
      </c>
      <c r="K2940">
        <v>301174945</v>
      </c>
      <c r="L2940" t="s">
        <v>10351</v>
      </c>
      <c r="M2940" t="s">
        <v>10352</v>
      </c>
      <c r="N2940" t="s">
        <v>3731</v>
      </c>
      <c r="O2940" t="s">
        <v>10353</v>
      </c>
    </row>
    <row r="2941" spans="1:15" x14ac:dyDescent="0.25">
      <c r="A2941" t="s">
        <v>10354</v>
      </c>
      <c r="B2941" s="1">
        <v>30</v>
      </c>
      <c r="C2941" s="1">
        <v>12</v>
      </c>
      <c r="D2941" s="1" t="s">
        <v>10691</v>
      </c>
      <c r="E2941" s="1" t="s">
        <v>219</v>
      </c>
      <c r="F2941" s="1">
        <v>8</v>
      </c>
      <c r="G2941" t="s">
        <v>220</v>
      </c>
      <c r="I2941" t="s">
        <v>10355</v>
      </c>
      <c r="J2941">
        <v>308</v>
      </c>
      <c r="K2941">
        <v>302405944</v>
      </c>
      <c r="L2941" t="s">
        <v>10356</v>
      </c>
      <c r="M2941" t="s">
        <v>10357</v>
      </c>
      <c r="N2941" t="s">
        <v>3782</v>
      </c>
      <c r="O2941" t="s">
        <v>10358</v>
      </c>
    </row>
    <row r="2942" spans="1:15" x14ac:dyDescent="0.25">
      <c r="A2942" t="s">
        <v>10359</v>
      </c>
      <c r="B2942" s="1">
        <v>26</v>
      </c>
      <c r="C2942" s="1" t="s">
        <v>10690</v>
      </c>
      <c r="D2942" s="1" t="s">
        <v>10690</v>
      </c>
      <c r="E2942" s="1" t="s">
        <v>219</v>
      </c>
      <c r="F2942" s="1">
        <v>8</v>
      </c>
      <c r="G2942" t="s">
        <v>220</v>
      </c>
      <c r="I2942" t="s">
        <v>10360</v>
      </c>
      <c r="J2942">
        <v>196</v>
      </c>
      <c r="K2942">
        <v>291172422</v>
      </c>
      <c r="L2942" t="s">
        <v>10361</v>
      </c>
      <c r="M2942" t="s">
        <v>10362</v>
      </c>
      <c r="N2942" t="s">
        <v>2856</v>
      </c>
      <c r="O2942" t="s">
        <v>10363</v>
      </c>
    </row>
    <row r="2943" spans="1:15" x14ac:dyDescent="0.25">
      <c r="A2943" t="s">
        <v>10364</v>
      </c>
      <c r="B2943" s="1">
        <v>28</v>
      </c>
      <c r="C2943" s="1" t="s">
        <v>10697</v>
      </c>
      <c r="D2943" s="1" t="s">
        <v>10690</v>
      </c>
      <c r="E2943" s="1" t="s">
        <v>219</v>
      </c>
      <c r="F2943" s="1">
        <v>8</v>
      </c>
      <c r="G2943" t="s">
        <v>220</v>
      </c>
      <c r="I2943" t="s">
        <v>10365</v>
      </c>
      <c r="J2943">
        <v>259</v>
      </c>
      <c r="K2943">
        <v>519625735</v>
      </c>
      <c r="L2943" t="s">
        <v>10366</v>
      </c>
      <c r="M2943" t="s">
        <v>10367</v>
      </c>
      <c r="N2943" t="s">
        <v>1813</v>
      </c>
      <c r="O2943" t="s">
        <v>10368</v>
      </c>
    </row>
    <row r="2944" spans="1:15" x14ac:dyDescent="0.25">
      <c r="A2944" t="s">
        <v>10369</v>
      </c>
      <c r="B2944" s="1">
        <v>12</v>
      </c>
      <c r="C2944" s="1" t="s">
        <v>10696</v>
      </c>
      <c r="D2944" s="1" t="s">
        <v>10696</v>
      </c>
      <c r="E2944" s="1" t="s">
        <v>219</v>
      </c>
      <c r="F2944" s="1">
        <v>8</v>
      </c>
      <c r="G2944" t="s">
        <v>220</v>
      </c>
      <c r="I2944" t="s">
        <v>10245</v>
      </c>
      <c r="J2944">
        <v>20</v>
      </c>
      <c r="K2944">
        <v>271109994</v>
      </c>
      <c r="M2944" t="s">
        <v>10247</v>
      </c>
      <c r="N2944" t="s">
        <v>1083</v>
      </c>
      <c r="O2944" t="s">
        <v>10370</v>
      </c>
    </row>
    <row r="2945" spans="1:15" x14ac:dyDescent="0.25">
      <c r="A2945" t="s">
        <v>10371</v>
      </c>
      <c r="B2945" s="1">
        <v>30</v>
      </c>
      <c r="C2945" s="1">
        <v>64</v>
      </c>
      <c r="D2945" s="1" t="s">
        <v>10694</v>
      </c>
      <c r="E2945" s="1" t="s">
        <v>219</v>
      </c>
      <c r="F2945" s="1">
        <v>8</v>
      </c>
      <c r="G2945" t="s">
        <v>220</v>
      </c>
      <c r="I2945" t="s">
        <v>10372</v>
      </c>
      <c r="J2945">
        <v>298</v>
      </c>
      <c r="K2945">
        <v>302156406</v>
      </c>
      <c r="L2945" t="s">
        <v>10373</v>
      </c>
      <c r="M2945" t="s">
        <v>6525</v>
      </c>
      <c r="N2945" t="s">
        <v>10374</v>
      </c>
      <c r="O2945" t="s">
        <v>10375</v>
      </c>
    </row>
    <row r="2946" spans="1:15" x14ac:dyDescent="0.25">
      <c r="A2946" t="s">
        <v>10376</v>
      </c>
      <c r="B2946" s="1">
        <v>14</v>
      </c>
      <c r="C2946" s="1">
        <v>32</v>
      </c>
      <c r="D2946" s="1" t="s">
        <v>10696</v>
      </c>
      <c r="E2946" s="1" t="s">
        <v>219</v>
      </c>
      <c r="F2946" s="1">
        <v>8</v>
      </c>
      <c r="G2946" t="s">
        <v>220</v>
      </c>
      <c r="I2946" t="s">
        <v>10377</v>
      </c>
      <c r="J2946">
        <v>222</v>
      </c>
      <c r="K2946">
        <v>17498700</v>
      </c>
      <c r="M2946" t="s">
        <v>10378</v>
      </c>
      <c r="N2946" t="str">
        <f>"05-085"</f>
        <v>05-085</v>
      </c>
      <c r="O2946" t="s">
        <v>10379</v>
      </c>
    </row>
    <row r="2947" spans="1:15" x14ac:dyDescent="0.25">
      <c r="A2947" t="s">
        <v>10380</v>
      </c>
      <c r="B2947" s="1">
        <v>14</v>
      </c>
      <c r="C2947" s="1">
        <v>38</v>
      </c>
      <c r="D2947" s="1" t="s">
        <v>10690</v>
      </c>
      <c r="E2947" s="1" t="s">
        <v>219</v>
      </c>
      <c r="F2947" s="1">
        <v>8</v>
      </c>
      <c r="G2947" t="s">
        <v>220</v>
      </c>
      <c r="I2947" t="s">
        <v>10381</v>
      </c>
      <c r="J2947">
        <v>249</v>
      </c>
      <c r="K2947">
        <v>15433581</v>
      </c>
      <c r="L2947" t="s">
        <v>10382</v>
      </c>
      <c r="M2947" t="s">
        <v>10383</v>
      </c>
      <c r="N2947" t="s">
        <v>5253</v>
      </c>
      <c r="O2947" t="s">
        <v>10384</v>
      </c>
    </row>
    <row r="2948" spans="1:15" x14ac:dyDescent="0.25">
      <c r="A2948" t="s">
        <v>10385</v>
      </c>
      <c r="B2948" s="1">
        <v>26</v>
      </c>
      <c r="C2948" s="1" t="s">
        <v>10695</v>
      </c>
      <c r="D2948" s="1" t="s">
        <v>10697</v>
      </c>
      <c r="E2948" s="1" t="s">
        <v>219</v>
      </c>
      <c r="F2948" s="1">
        <v>8</v>
      </c>
      <c r="G2948" t="s">
        <v>220</v>
      </c>
      <c r="I2948" t="s">
        <v>10386</v>
      </c>
      <c r="J2948">
        <v>97</v>
      </c>
      <c r="K2948">
        <v>290421774</v>
      </c>
      <c r="L2948" t="s">
        <v>10387</v>
      </c>
      <c r="M2948" t="s">
        <v>10388</v>
      </c>
      <c r="N2948" t="s">
        <v>7795</v>
      </c>
      <c r="O2948" t="s">
        <v>10389</v>
      </c>
    </row>
    <row r="2949" spans="1:15" x14ac:dyDescent="0.25">
      <c r="A2949" t="s">
        <v>10390</v>
      </c>
      <c r="B2949" s="1">
        <v>26</v>
      </c>
      <c r="C2949" s="1" t="s">
        <v>10696</v>
      </c>
      <c r="D2949" s="1" t="s">
        <v>10696</v>
      </c>
      <c r="E2949" s="1" t="s">
        <v>219</v>
      </c>
      <c r="F2949" s="1">
        <v>8</v>
      </c>
      <c r="G2949" t="s">
        <v>220</v>
      </c>
      <c r="I2949" t="s">
        <v>10391</v>
      </c>
      <c r="J2949">
        <v>45</v>
      </c>
      <c r="K2949">
        <v>290523428</v>
      </c>
      <c r="L2949" t="s">
        <v>10392</v>
      </c>
      <c r="M2949" t="s">
        <v>10393</v>
      </c>
      <c r="N2949" t="s">
        <v>3051</v>
      </c>
      <c r="O2949" t="s">
        <v>10394</v>
      </c>
    </row>
    <row r="2950" spans="1:15" x14ac:dyDescent="0.25">
      <c r="A2950" t="s">
        <v>10395</v>
      </c>
      <c r="B2950" s="1">
        <v>30</v>
      </c>
      <c r="C2950" s="1">
        <v>29</v>
      </c>
      <c r="D2950" s="1" t="s">
        <v>10696</v>
      </c>
      <c r="E2950" s="1" t="s">
        <v>219</v>
      </c>
      <c r="F2950" s="1">
        <v>8</v>
      </c>
      <c r="G2950" t="s">
        <v>220</v>
      </c>
      <c r="I2950" t="s">
        <v>10396</v>
      </c>
      <c r="J2950">
        <v>208</v>
      </c>
      <c r="K2950">
        <v>411292527</v>
      </c>
      <c r="M2950" t="s">
        <v>10397</v>
      </c>
      <c r="N2950" t="s">
        <v>9532</v>
      </c>
      <c r="O2950" t="s">
        <v>10398</v>
      </c>
    </row>
    <row r="2951" spans="1:15" x14ac:dyDescent="0.25">
      <c r="A2951" t="s">
        <v>10399</v>
      </c>
      <c r="B2951" s="1" t="s">
        <v>10693</v>
      </c>
      <c r="C2951" s="1" t="s">
        <v>10697</v>
      </c>
      <c r="D2951" s="1" t="s">
        <v>10697</v>
      </c>
      <c r="E2951" s="1" t="s">
        <v>219</v>
      </c>
      <c r="F2951" s="1">
        <v>8</v>
      </c>
      <c r="G2951" t="s">
        <v>220</v>
      </c>
      <c r="I2951" t="s">
        <v>908</v>
      </c>
      <c r="J2951">
        <v>189</v>
      </c>
      <c r="K2951">
        <v>211033683</v>
      </c>
    </row>
    <row r="2952" spans="1:15" x14ac:dyDescent="0.25">
      <c r="A2952" t="s">
        <v>10400</v>
      </c>
      <c r="B2952" s="1">
        <v>30</v>
      </c>
      <c r="C2952" s="1">
        <v>19</v>
      </c>
      <c r="D2952" s="1" t="s">
        <v>10695</v>
      </c>
      <c r="E2952" s="1" t="s">
        <v>219</v>
      </c>
      <c r="F2952" s="1">
        <v>8</v>
      </c>
      <c r="G2952" t="s">
        <v>220</v>
      </c>
      <c r="I2952" t="s">
        <v>10401</v>
      </c>
      <c r="J2952">
        <v>302</v>
      </c>
      <c r="K2952">
        <v>302306805</v>
      </c>
      <c r="L2952" t="s">
        <v>10402</v>
      </c>
      <c r="M2952" t="s">
        <v>10403</v>
      </c>
      <c r="N2952" t="s">
        <v>6245</v>
      </c>
      <c r="O2952" t="s">
        <v>10404</v>
      </c>
    </row>
    <row r="2953" spans="1:15" x14ac:dyDescent="0.25">
      <c r="A2953" t="s">
        <v>10405</v>
      </c>
      <c r="B2953" s="1">
        <v>30</v>
      </c>
      <c r="C2953" s="1">
        <v>21</v>
      </c>
      <c r="D2953" s="1">
        <v>11</v>
      </c>
      <c r="E2953" s="1" t="s">
        <v>219</v>
      </c>
      <c r="F2953" s="1">
        <v>8</v>
      </c>
      <c r="G2953" t="s">
        <v>220</v>
      </c>
      <c r="I2953" t="s">
        <v>10406</v>
      </c>
      <c r="J2953">
        <v>209</v>
      </c>
      <c r="K2953">
        <v>634186896</v>
      </c>
    </row>
    <row r="2954" spans="1:15" x14ac:dyDescent="0.25">
      <c r="A2954" t="s">
        <v>10407</v>
      </c>
      <c r="B2954" s="1">
        <v>30</v>
      </c>
      <c r="C2954" s="1">
        <v>21</v>
      </c>
      <c r="D2954" s="1" t="s">
        <v>10693</v>
      </c>
      <c r="E2954" s="1" t="s">
        <v>219</v>
      </c>
      <c r="F2954" s="1">
        <v>8</v>
      </c>
      <c r="G2954" t="s">
        <v>220</v>
      </c>
      <c r="I2954" t="s">
        <v>10408</v>
      </c>
      <c r="J2954">
        <v>295</v>
      </c>
      <c r="K2954">
        <v>301560648</v>
      </c>
      <c r="L2954" t="s">
        <v>10409</v>
      </c>
      <c r="M2954" t="s">
        <v>10410</v>
      </c>
      <c r="N2954" t="s">
        <v>3520</v>
      </c>
      <c r="O2954" t="s">
        <v>10411</v>
      </c>
    </row>
    <row r="2955" spans="1:15" x14ac:dyDescent="0.25">
      <c r="A2955" t="s">
        <v>10412</v>
      </c>
      <c r="B2955" s="1">
        <v>14</v>
      </c>
      <c r="C2955" s="1">
        <v>21</v>
      </c>
      <c r="D2955" s="1" t="s">
        <v>10696</v>
      </c>
      <c r="E2955" s="1" t="s">
        <v>219</v>
      </c>
      <c r="F2955" s="1">
        <v>8</v>
      </c>
      <c r="G2955" t="s">
        <v>220</v>
      </c>
      <c r="I2955" t="s">
        <v>10413</v>
      </c>
      <c r="J2955">
        <v>26</v>
      </c>
      <c r="K2955">
        <v>12100360</v>
      </c>
      <c r="L2955" t="s">
        <v>10414</v>
      </c>
      <c r="M2955" t="s">
        <v>10415</v>
      </c>
      <c r="N2955" t="str">
        <f>"05-800"</f>
        <v>05-800</v>
      </c>
      <c r="O2955" t="s">
        <v>10416</v>
      </c>
    </row>
    <row r="2956" spans="1:15" x14ac:dyDescent="0.25">
      <c r="A2956" t="s">
        <v>10417</v>
      </c>
      <c r="B2956" s="1">
        <v>26</v>
      </c>
      <c r="C2956" s="1">
        <v>10</v>
      </c>
      <c r="D2956" s="1" t="s">
        <v>10695</v>
      </c>
      <c r="E2956" s="1" t="s">
        <v>219</v>
      </c>
      <c r="F2956" s="1">
        <v>8</v>
      </c>
      <c r="G2956" t="s">
        <v>220</v>
      </c>
      <c r="I2956" t="s">
        <v>10418</v>
      </c>
      <c r="J2956">
        <v>211</v>
      </c>
      <c r="K2956">
        <v>292417334</v>
      </c>
    </row>
    <row r="2957" spans="1:15" x14ac:dyDescent="0.25">
      <c r="A2957" t="s">
        <v>10419</v>
      </c>
      <c r="B2957" s="1">
        <v>14</v>
      </c>
      <c r="C2957" s="1">
        <v>31</v>
      </c>
      <c r="D2957" s="1" t="s">
        <v>10691</v>
      </c>
      <c r="E2957" s="1" t="s">
        <v>219</v>
      </c>
      <c r="F2957" s="1">
        <v>8</v>
      </c>
      <c r="G2957" t="s">
        <v>220</v>
      </c>
      <c r="I2957" t="s">
        <v>10420</v>
      </c>
      <c r="J2957">
        <v>206</v>
      </c>
    </row>
    <row r="2958" spans="1:15" x14ac:dyDescent="0.25">
      <c r="A2958" t="s">
        <v>10421</v>
      </c>
      <c r="B2958" s="1" t="s">
        <v>10693</v>
      </c>
      <c r="C2958" s="1" t="s">
        <v>10691</v>
      </c>
      <c r="D2958" s="1" t="s">
        <v>10695</v>
      </c>
      <c r="E2958" s="1" t="s">
        <v>219</v>
      </c>
      <c r="F2958" s="1">
        <v>8</v>
      </c>
      <c r="G2958" t="s">
        <v>220</v>
      </c>
      <c r="I2958" t="s">
        <v>10422</v>
      </c>
      <c r="J2958">
        <v>300</v>
      </c>
      <c r="K2958">
        <v>81054381</v>
      </c>
      <c r="L2958" t="s">
        <v>10423</v>
      </c>
      <c r="M2958" t="s">
        <v>10424</v>
      </c>
      <c r="N2958" t="s">
        <v>5470</v>
      </c>
      <c r="O2958" t="s">
        <v>10425</v>
      </c>
    </row>
    <row r="2959" spans="1:15" x14ac:dyDescent="0.25">
      <c r="A2959" t="s">
        <v>10426</v>
      </c>
      <c r="B2959" s="1">
        <v>12</v>
      </c>
      <c r="C2959" s="1">
        <v>14</v>
      </c>
      <c r="D2959" s="1" t="s">
        <v>10697</v>
      </c>
      <c r="E2959" s="1" t="s">
        <v>219</v>
      </c>
      <c r="F2959" s="1">
        <v>8</v>
      </c>
      <c r="G2959" t="s">
        <v>220</v>
      </c>
      <c r="I2959" t="s">
        <v>10427</v>
      </c>
      <c r="J2959">
        <v>64</v>
      </c>
      <c r="K2959">
        <v>350576861</v>
      </c>
      <c r="M2959" t="s">
        <v>10428</v>
      </c>
      <c r="N2959" t="s">
        <v>6559</v>
      </c>
      <c r="O2959" t="s">
        <v>10429</v>
      </c>
    </row>
    <row r="2960" spans="1:15" x14ac:dyDescent="0.25">
      <c r="A2960" t="s">
        <v>10430</v>
      </c>
      <c r="B2960" s="1">
        <v>22</v>
      </c>
      <c r="C2960" s="1" t="s">
        <v>10697</v>
      </c>
      <c r="D2960" s="1" t="s">
        <v>10690</v>
      </c>
      <c r="E2960" s="1" t="s">
        <v>219</v>
      </c>
      <c r="F2960" s="1">
        <v>8</v>
      </c>
      <c r="G2960" t="s">
        <v>220</v>
      </c>
      <c r="I2960" t="s">
        <v>10431</v>
      </c>
      <c r="J2960">
        <v>202</v>
      </c>
      <c r="K2960">
        <v>192544290</v>
      </c>
    </row>
    <row r="2961" spans="1:15" x14ac:dyDescent="0.25">
      <c r="A2961" t="s">
        <v>10432</v>
      </c>
      <c r="B2961" s="1">
        <v>30</v>
      </c>
      <c r="C2961" s="1">
        <v>27</v>
      </c>
      <c r="D2961" s="1" t="s">
        <v>10695</v>
      </c>
      <c r="E2961" s="1" t="s">
        <v>219</v>
      </c>
      <c r="F2961" s="1">
        <v>8</v>
      </c>
      <c r="G2961" t="s">
        <v>220</v>
      </c>
      <c r="I2961" t="s">
        <v>10433</v>
      </c>
      <c r="J2961">
        <v>294</v>
      </c>
      <c r="K2961">
        <v>301562713</v>
      </c>
      <c r="L2961" t="s">
        <v>10434</v>
      </c>
      <c r="M2961" t="s">
        <v>10435</v>
      </c>
      <c r="N2961" t="s">
        <v>8868</v>
      </c>
      <c r="O2961" t="s">
        <v>10436</v>
      </c>
    </row>
    <row r="2962" spans="1:15" x14ac:dyDescent="0.25">
      <c r="A2962" t="s">
        <v>10437</v>
      </c>
      <c r="B2962" s="1">
        <v>12</v>
      </c>
      <c r="C2962" s="1">
        <v>16</v>
      </c>
      <c r="D2962" s="1">
        <v>15</v>
      </c>
      <c r="E2962" s="1" t="s">
        <v>219</v>
      </c>
      <c r="F2962" s="1">
        <v>8</v>
      </c>
      <c r="G2962" t="s">
        <v>220</v>
      </c>
      <c r="I2962" t="s">
        <v>10438</v>
      </c>
      <c r="J2962">
        <v>146</v>
      </c>
      <c r="K2962">
        <v>850437724</v>
      </c>
      <c r="L2962" t="s">
        <v>10439</v>
      </c>
      <c r="M2962" t="s">
        <v>10440</v>
      </c>
      <c r="N2962" t="s">
        <v>4214</v>
      </c>
      <c r="O2962" t="s">
        <v>2419</v>
      </c>
    </row>
    <row r="2963" spans="1:15" x14ac:dyDescent="0.25">
      <c r="A2963" t="s">
        <v>10441</v>
      </c>
      <c r="B2963" s="1">
        <v>30</v>
      </c>
      <c r="C2963" s="1">
        <v>24</v>
      </c>
      <c r="D2963" s="1" t="s">
        <v>10698</v>
      </c>
      <c r="E2963" s="1" t="s">
        <v>219</v>
      </c>
      <c r="F2963" s="1">
        <v>8</v>
      </c>
      <c r="G2963" t="s">
        <v>220</v>
      </c>
      <c r="I2963" t="s">
        <v>10442</v>
      </c>
      <c r="J2963">
        <v>241</v>
      </c>
    </row>
    <row r="2964" spans="1:15" x14ac:dyDescent="0.25">
      <c r="A2964" t="s">
        <v>10443</v>
      </c>
      <c r="B2964" s="1">
        <v>24</v>
      </c>
      <c r="C2964" s="1" t="s">
        <v>10692</v>
      </c>
      <c r="D2964" s="1" t="s">
        <v>10692</v>
      </c>
      <c r="E2964" s="1" t="s">
        <v>219</v>
      </c>
      <c r="F2964" s="1">
        <v>8</v>
      </c>
      <c r="G2964" t="s">
        <v>220</v>
      </c>
      <c r="I2964" t="s">
        <v>10444</v>
      </c>
      <c r="J2964">
        <v>217</v>
      </c>
      <c r="K2964">
        <v>151987294</v>
      </c>
      <c r="L2964" t="s">
        <v>10445</v>
      </c>
      <c r="M2964" t="s">
        <v>10446</v>
      </c>
      <c r="N2964" t="s">
        <v>6072</v>
      </c>
      <c r="O2964" t="s">
        <v>10447</v>
      </c>
    </row>
    <row r="2965" spans="1:15" x14ac:dyDescent="0.25">
      <c r="A2965" t="s">
        <v>10448</v>
      </c>
      <c r="B2965" s="1">
        <v>14</v>
      </c>
      <c r="C2965" s="1" t="s">
        <v>10692</v>
      </c>
      <c r="D2965" s="1" t="s">
        <v>10697</v>
      </c>
      <c r="E2965" s="1" t="s">
        <v>219</v>
      </c>
      <c r="F2965" s="1">
        <v>8</v>
      </c>
      <c r="G2965" t="s">
        <v>220</v>
      </c>
      <c r="I2965" t="s">
        <v>10449</v>
      </c>
      <c r="J2965">
        <v>309</v>
      </c>
      <c r="K2965">
        <v>146731578</v>
      </c>
      <c r="L2965" t="s">
        <v>10450</v>
      </c>
      <c r="M2965" t="s">
        <v>10451</v>
      </c>
      <c r="N2965" t="str">
        <f>"05-600"</f>
        <v>05-600</v>
      </c>
      <c r="O2965" t="s">
        <v>10452</v>
      </c>
    </row>
    <row r="2966" spans="1:15" x14ac:dyDescent="0.25">
      <c r="A2966" t="s">
        <v>10453</v>
      </c>
      <c r="B2966" s="1" t="s">
        <v>10690</v>
      </c>
      <c r="C2966" s="1">
        <v>17</v>
      </c>
      <c r="D2966" s="1" t="s">
        <v>10691</v>
      </c>
      <c r="E2966" s="1" t="s">
        <v>219</v>
      </c>
      <c r="F2966" s="1">
        <v>8</v>
      </c>
      <c r="G2966" t="s">
        <v>220</v>
      </c>
      <c r="I2966" t="s">
        <v>10454</v>
      </c>
      <c r="J2966">
        <v>269</v>
      </c>
      <c r="K2966">
        <v>20214725</v>
      </c>
      <c r="L2966" t="s">
        <v>10455</v>
      </c>
      <c r="M2966" t="s">
        <v>10456</v>
      </c>
      <c r="N2966" t="s">
        <v>10457</v>
      </c>
      <c r="O2966" t="s">
        <v>10458</v>
      </c>
    </row>
    <row r="2967" spans="1:15" x14ac:dyDescent="0.25">
      <c r="A2967" t="s">
        <v>10459</v>
      </c>
      <c r="B2967" s="1">
        <v>30</v>
      </c>
      <c r="C2967" s="1">
        <v>62</v>
      </c>
      <c r="D2967" s="1" t="s">
        <v>10695</v>
      </c>
      <c r="E2967" s="1" t="s">
        <v>219</v>
      </c>
      <c r="F2967" s="1">
        <v>8</v>
      </c>
      <c r="G2967" t="s">
        <v>220</v>
      </c>
      <c r="I2967" t="s">
        <v>10460</v>
      </c>
      <c r="J2967">
        <v>75</v>
      </c>
      <c r="K2967">
        <v>310131819</v>
      </c>
      <c r="M2967" t="s">
        <v>3433</v>
      </c>
      <c r="N2967" t="s">
        <v>3436</v>
      </c>
      <c r="O2967" t="s">
        <v>10461</v>
      </c>
    </row>
    <row r="2968" spans="1:15" x14ac:dyDescent="0.25">
      <c r="A2968" t="s">
        <v>10462</v>
      </c>
      <c r="B2968" s="1">
        <v>14</v>
      </c>
      <c r="C2968" s="1">
        <v>33</v>
      </c>
      <c r="D2968" s="1" t="s">
        <v>10695</v>
      </c>
      <c r="E2968" s="1" t="s">
        <v>219</v>
      </c>
      <c r="F2968" s="1">
        <v>8</v>
      </c>
      <c r="G2968" t="s">
        <v>220</v>
      </c>
      <c r="I2968" t="s">
        <v>10463</v>
      </c>
      <c r="J2968">
        <v>70</v>
      </c>
      <c r="K2968">
        <v>710240111</v>
      </c>
      <c r="L2968" t="s">
        <v>10464</v>
      </c>
      <c r="M2968" t="s">
        <v>10465</v>
      </c>
      <c r="N2968" t="str">
        <f>"07-100"</f>
        <v>07-100</v>
      </c>
      <c r="O2968" t="s">
        <v>10466</v>
      </c>
    </row>
    <row r="2969" spans="1:15" x14ac:dyDescent="0.25">
      <c r="A2969" t="s">
        <v>10467</v>
      </c>
      <c r="B2969" s="1">
        <v>12</v>
      </c>
      <c r="C2969" s="1">
        <v>63</v>
      </c>
      <c r="D2969" s="1" t="s">
        <v>10695</v>
      </c>
      <c r="E2969" s="1" t="s">
        <v>219</v>
      </c>
      <c r="F2969" s="1">
        <v>8</v>
      </c>
      <c r="G2969" t="s">
        <v>220</v>
      </c>
      <c r="I2969" t="s">
        <v>10468</v>
      </c>
      <c r="J2969">
        <v>142</v>
      </c>
      <c r="K2969">
        <v>850402105</v>
      </c>
      <c r="L2969" t="s">
        <v>10469</v>
      </c>
      <c r="M2969" t="s">
        <v>10470</v>
      </c>
      <c r="N2969" t="s">
        <v>10471</v>
      </c>
      <c r="O2969" t="s">
        <v>10472</v>
      </c>
    </row>
    <row r="2970" spans="1:15" x14ac:dyDescent="0.25">
      <c r="A2970" t="s">
        <v>10473</v>
      </c>
      <c r="B2970" s="1">
        <v>22</v>
      </c>
      <c r="C2970" s="1">
        <v>11</v>
      </c>
      <c r="D2970" s="1" t="s">
        <v>10691</v>
      </c>
      <c r="E2970" s="1" t="s">
        <v>219</v>
      </c>
      <c r="F2970" s="1">
        <v>8</v>
      </c>
      <c r="G2970" t="s">
        <v>220</v>
      </c>
      <c r="I2970" t="s">
        <v>10474</v>
      </c>
      <c r="J2970">
        <v>32</v>
      </c>
      <c r="K2970">
        <v>190554774</v>
      </c>
      <c r="M2970" t="s">
        <v>6746</v>
      </c>
      <c r="N2970" t="s">
        <v>6740</v>
      </c>
      <c r="O2970" t="s">
        <v>10475</v>
      </c>
    </row>
    <row r="2971" spans="1:15" x14ac:dyDescent="0.25">
      <c r="A2971" t="s">
        <v>10476</v>
      </c>
      <c r="B2971" s="1">
        <v>18</v>
      </c>
      <c r="C2971" s="1" t="s">
        <v>10699</v>
      </c>
      <c r="D2971" s="1" t="s">
        <v>10695</v>
      </c>
      <c r="E2971" s="1" t="s">
        <v>219</v>
      </c>
      <c r="F2971" s="1">
        <v>8</v>
      </c>
      <c r="G2971" t="s">
        <v>220</v>
      </c>
      <c r="I2971" t="s">
        <v>10219</v>
      </c>
      <c r="J2971">
        <v>313</v>
      </c>
      <c r="K2971">
        <v>364209666</v>
      </c>
      <c r="L2971" t="s">
        <v>10477</v>
      </c>
      <c r="M2971" t="s">
        <v>4238</v>
      </c>
      <c r="N2971" t="s">
        <v>4235</v>
      </c>
      <c r="O2971" t="s">
        <v>10478</v>
      </c>
    </row>
    <row r="2972" spans="1:15" x14ac:dyDescent="0.25">
      <c r="A2972" t="s">
        <v>10479</v>
      </c>
      <c r="B2972" s="1">
        <v>16</v>
      </c>
      <c r="C2972" s="1" t="s">
        <v>10695</v>
      </c>
      <c r="D2972" s="1" t="s">
        <v>10695</v>
      </c>
      <c r="E2972" s="1" t="s">
        <v>219</v>
      </c>
      <c r="F2972" s="1">
        <v>8</v>
      </c>
      <c r="G2972" t="s">
        <v>220</v>
      </c>
      <c r="I2972" t="s">
        <v>3412</v>
      </c>
      <c r="J2972">
        <v>190</v>
      </c>
      <c r="K2972">
        <v>211035280</v>
      </c>
    </row>
    <row r="2973" spans="1:15" x14ac:dyDescent="0.25">
      <c r="A2973" t="s">
        <v>10480</v>
      </c>
      <c r="B2973" s="1">
        <v>20</v>
      </c>
      <c r="C2973" s="1">
        <v>11</v>
      </c>
      <c r="D2973" s="1" t="s">
        <v>10695</v>
      </c>
      <c r="E2973" s="1" t="s">
        <v>219</v>
      </c>
      <c r="F2973" s="1">
        <v>6</v>
      </c>
      <c r="G2973" t="s">
        <v>220</v>
      </c>
      <c r="I2973" t="s">
        <v>10481</v>
      </c>
      <c r="J2973">
        <v>23</v>
      </c>
      <c r="K2973">
        <v>521325032</v>
      </c>
      <c r="L2973" t="s">
        <v>10482</v>
      </c>
      <c r="M2973" t="s">
        <v>7781</v>
      </c>
      <c r="N2973" t="s">
        <v>7782</v>
      </c>
      <c r="O2973" t="s">
        <v>10483</v>
      </c>
    </row>
    <row r="2974" spans="1:15" x14ac:dyDescent="0.25">
      <c r="A2974" t="s">
        <v>10484</v>
      </c>
      <c r="B2974" s="1">
        <v>20</v>
      </c>
      <c r="C2974" s="1">
        <v>11</v>
      </c>
      <c r="D2974" s="1" t="s">
        <v>10691</v>
      </c>
      <c r="E2974" s="1" t="s">
        <v>219</v>
      </c>
      <c r="F2974" s="1">
        <v>6</v>
      </c>
      <c r="G2974" t="s">
        <v>220</v>
      </c>
      <c r="I2974" t="s">
        <v>10485</v>
      </c>
      <c r="J2974">
        <v>24</v>
      </c>
      <c r="K2974">
        <v>521325240</v>
      </c>
      <c r="L2974" t="s">
        <v>10486</v>
      </c>
      <c r="M2974" t="s">
        <v>7781</v>
      </c>
      <c r="N2974" t="s">
        <v>7782</v>
      </c>
      <c r="O2974" t="s">
        <v>10483</v>
      </c>
    </row>
    <row r="2975" spans="1:15" x14ac:dyDescent="0.25">
      <c r="A2975" t="s">
        <v>10487</v>
      </c>
      <c r="B2975" s="1">
        <v>20</v>
      </c>
      <c r="C2975" s="1">
        <v>11</v>
      </c>
      <c r="D2975" s="1" t="s">
        <v>10698</v>
      </c>
      <c r="E2975" s="1" t="s">
        <v>219</v>
      </c>
      <c r="F2975" s="1">
        <v>6</v>
      </c>
      <c r="G2975" t="s">
        <v>220</v>
      </c>
      <c r="I2975" t="s">
        <v>10488</v>
      </c>
      <c r="J2975">
        <v>27</v>
      </c>
      <c r="K2975">
        <v>521325530</v>
      </c>
      <c r="L2975" t="s">
        <v>10489</v>
      </c>
      <c r="M2975" t="s">
        <v>7781</v>
      </c>
      <c r="N2975" t="s">
        <v>7782</v>
      </c>
      <c r="O2975" t="s">
        <v>10483</v>
      </c>
    </row>
    <row r="2976" spans="1:15" x14ac:dyDescent="0.25">
      <c r="A2976" t="s">
        <v>10490</v>
      </c>
      <c r="B2976" s="1">
        <v>20</v>
      </c>
      <c r="C2976" s="1">
        <v>11</v>
      </c>
      <c r="D2976" s="1" t="s">
        <v>10692</v>
      </c>
      <c r="E2976" s="1" t="s">
        <v>219</v>
      </c>
      <c r="F2976" s="1">
        <v>6</v>
      </c>
      <c r="G2976" t="s">
        <v>220</v>
      </c>
      <c r="I2976" t="s">
        <v>10491</v>
      </c>
      <c r="J2976">
        <v>26</v>
      </c>
      <c r="K2976">
        <v>521325463</v>
      </c>
      <c r="L2976" t="s">
        <v>10492</v>
      </c>
      <c r="M2976" t="s">
        <v>7781</v>
      </c>
      <c r="N2976" t="s">
        <v>7782</v>
      </c>
      <c r="O2976" t="s">
        <v>10483</v>
      </c>
    </row>
    <row r="2977" spans="1:15" x14ac:dyDescent="0.25">
      <c r="A2977" t="s">
        <v>10493</v>
      </c>
      <c r="B2977" s="1">
        <v>20</v>
      </c>
      <c r="C2977" s="1">
        <v>11</v>
      </c>
      <c r="D2977" s="1" t="s">
        <v>10697</v>
      </c>
      <c r="E2977" s="1" t="s">
        <v>219</v>
      </c>
      <c r="F2977" s="1">
        <v>6</v>
      </c>
      <c r="G2977" t="s">
        <v>220</v>
      </c>
      <c r="I2977" t="s">
        <v>10494</v>
      </c>
      <c r="J2977">
        <v>25</v>
      </c>
      <c r="K2977">
        <v>521325339</v>
      </c>
      <c r="L2977" t="s">
        <v>10495</v>
      </c>
      <c r="M2977" t="s">
        <v>7781</v>
      </c>
      <c r="N2977" t="s">
        <v>7782</v>
      </c>
      <c r="O2977" t="s">
        <v>10483</v>
      </c>
    </row>
    <row r="2978" spans="1:15" x14ac:dyDescent="0.25">
      <c r="A2978" t="s">
        <v>10496</v>
      </c>
      <c r="B2978" s="1" t="s">
        <v>10693</v>
      </c>
      <c r="C2978" s="1">
        <v>10</v>
      </c>
      <c r="D2978" s="1" t="s">
        <v>10690</v>
      </c>
      <c r="E2978" s="1" t="s">
        <v>219</v>
      </c>
      <c r="F2978" s="1">
        <v>6</v>
      </c>
      <c r="G2978" t="s">
        <v>220</v>
      </c>
      <c r="I2978" t="s">
        <v>4679</v>
      </c>
      <c r="J2978">
        <v>8</v>
      </c>
      <c r="K2978">
        <v>520568324</v>
      </c>
      <c r="L2978" t="s">
        <v>10497</v>
      </c>
      <c r="M2978" t="s">
        <v>4681</v>
      </c>
      <c r="N2978" t="s">
        <v>4682</v>
      </c>
      <c r="O2978" t="s">
        <v>10498</v>
      </c>
    </row>
    <row r="2979" spans="1:15" x14ac:dyDescent="0.25">
      <c r="A2979" t="s">
        <v>10499</v>
      </c>
      <c r="B2979" s="1">
        <v>14</v>
      </c>
      <c r="C2979" s="1" t="s">
        <v>10697</v>
      </c>
      <c r="D2979" s="1" t="s">
        <v>10691</v>
      </c>
      <c r="E2979" s="1" t="s">
        <v>219</v>
      </c>
      <c r="F2979" s="1">
        <v>6</v>
      </c>
      <c r="G2979" t="s">
        <v>220</v>
      </c>
      <c r="I2979" t="s">
        <v>10500</v>
      </c>
      <c r="J2979">
        <v>14</v>
      </c>
      <c r="K2979">
        <v>389450569</v>
      </c>
      <c r="L2979" t="s">
        <v>10501</v>
      </c>
      <c r="M2979" t="s">
        <v>10502</v>
      </c>
      <c r="N2979" t="str">
        <f>"05-825"</f>
        <v>05-825</v>
      </c>
      <c r="O2979" t="s">
        <v>10503</v>
      </c>
    </row>
    <row r="2980" spans="1:15" x14ac:dyDescent="0.25">
      <c r="A2980" t="s">
        <v>10504</v>
      </c>
      <c r="B2980" s="1">
        <v>30</v>
      </c>
      <c r="C2980" s="1">
        <v>25</v>
      </c>
      <c r="D2980" s="1" t="s">
        <v>10691</v>
      </c>
      <c r="E2980" s="1" t="s">
        <v>219</v>
      </c>
      <c r="F2980" s="1">
        <v>6</v>
      </c>
      <c r="G2980" t="s">
        <v>220</v>
      </c>
      <c r="I2980" t="s">
        <v>10505</v>
      </c>
      <c r="J2980">
        <v>5</v>
      </c>
      <c r="K2980">
        <v>366133499</v>
      </c>
      <c r="L2980" t="s">
        <v>10506</v>
      </c>
      <c r="M2980" t="s">
        <v>8469</v>
      </c>
      <c r="N2980" t="s">
        <v>8456</v>
      </c>
      <c r="O2980" t="s">
        <v>10507</v>
      </c>
    </row>
    <row r="2981" spans="1:15" x14ac:dyDescent="0.25">
      <c r="A2981" t="s">
        <v>10508</v>
      </c>
      <c r="B2981" s="1">
        <v>24</v>
      </c>
      <c r="C2981" s="1" t="s">
        <v>10699</v>
      </c>
      <c r="D2981" s="1" t="s">
        <v>10695</v>
      </c>
      <c r="E2981" s="1" t="s">
        <v>219</v>
      </c>
      <c r="F2981" s="1">
        <v>6</v>
      </c>
      <c r="G2981" t="s">
        <v>220</v>
      </c>
      <c r="I2981" t="s">
        <v>10509</v>
      </c>
      <c r="J2981">
        <v>20</v>
      </c>
      <c r="K2981">
        <v>521094466</v>
      </c>
      <c r="L2981" t="s">
        <v>10510</v>
      </c>
      <c r="M2981" t="s">
        <v>10511</v>
      </c>
      <c r="N2981" t="s">
        <v>5294</v>
      </c>
      <c r="O2981" t="s">
        <v>10512</v>
      </c>
    </row>
    <row r="2982" spans="1:15" x14ac:dyDescent="0.25">
      <c r="A2982" t="s">
        <v>10513</v>
      </c>
      <c r="B2982" s="1" t="s">
        <v>10693</v>
      </c>
      <c r="C2982" s="1" t="s">
        <v>10693</v>
      </c>
      <c r="D2982" s="1" t="s">
        <v>10697</v>
      </c>
      <c r="E2982" s="1" t="s">
        <v>219</v>
      </c>
      <c r="F2982" s="1">
        <v>7</v>
      </c>
      <c r="G2982" t="s">
        <v>220</v>
      </c>
      <c r="I2982" t="s">
        <v>10514</v>
      </c>
      <c r="J2982">
        <v>5</v>
      </c>
      <c r="K2982">
        <v>361889123</v>
      </c>
      <c r="L2982" t="s">
        <v>10515</v>
      </c>
      <c r="M2982" t="s">
        <v>4377</v>
      </c>
      <c r="N2982" t="s">
        <v>4378</v>
      </c>
      <c r="O2982" t="s">
        <v>10516</v>
      </c>
    </row>
    <row r="2983" spans="1:15" x14ac:dyDescent="0.25">
      <c r="A2983" t="s">
        <v>10517</v>
      </c>
      <c r="B2983" s="1" t="s">
        <v>10690</v>
      </c>
      <c r="C2983" s="1" t="s">
        <v>10696</v>
      </c>
      <c r="D2983" s="1" t="s">
        <v>10695</v>
      </c>
      <c r="E2983" s="1" t="s">
        <v>219</v>
      </c>
      <c r="F2983" s="1">
        <v>7</v>
      </c>
      <c r="G2983" t="s">
        <v>220</v>
      </c>
      <c r="I2983" t="s">
        <v>10518</v>
      </c>
      <c r="J2983">
        <v>4</v>
      </c>
      <c r="K2983">
        <v>22133480</v>
      </c>
      <c r="L2983" t="s">
        <v>10519</v>
      </c>
      <c r="M2983" t="s">
        <v>10520</v>
      </c>
      <c r="N2983" t="s">
        <v>1967</v>
      </c>
      <c r="O2983" t="s">
        <v>10521</v>
      </c>
    </row>
    <row r="2984" spans="1:15" x14ac:dyDescent="0.25">
      <c r="A2984" t="s">
        <v>10522</v>
      </c>
      <c r="B2984" s="1" t="s">
        <v>10691</v>
      </c>
      <c r="C2984" s="1">
        <v>19</v>
      </c>
      <c r="D2984" s="1" t="s">
        <v>10692</v>
      </c>
      <c r="E2984" s="1" t="s">
        <v>219</v>
      </c>
      <c r="F2984" s="1">
        <v>7</v>
      </c>
      <c r="G2984" t="s">
        <v>220</v>
      </c>
      <c r="I2984" t="s">
        <v>10523</v>
      </c>
      <c r="J2984">
        <v>3</v>
      </c>
      <c r="K2984">
        <v>341318873</v>
      </c>
      <c r="L2984" t="s">
        <v>10524</v>
      </c>
      <c r="M2984" t="s">
        <v>10525</v>
      </c>
      <c r="N2984" t="s">
        <v>10526</v>
      </c>
      <c r="O2984" t="s">
        <v>10527</v>
      </c>
    </row>
    <row r="2985" spans="1:15" x14ac:dyDescent="0.25">
      <c r="A2985" t="s">
        <v>10528</v>
      </c>
      <c r="B2985" s="1">
        <v>10</v>
      </c>
      <c r="C2985" s="1">
        <v>62</v>
      </c>
      <c r="D2985" s="1" t="s">
        <v>10694</v>
      </c>
      <c r="E2985" s="1" t="s">
        <v>219</v>
      </c>
      <c r="F2985" s="1">
        <v>7</v>
      </c>
      <c r="G2985" t="s">
        <v>220</v>
      </c>
      <c r="I2985" t="s">
        <v>10529</v>
      </c>
      <c r="J2985">
        <v>7</v>
      </c>
      <c r="K2985">
        <v>366763734</v>
      </c>
      <c r="L2985" t="s">
        <v>10530</v>
      </c>
      <c r="M2985" t="s">
        <v>6277</v>
      </c>
      <c r="N2985" t="s">
        <v>6271</v>
      </c>
      <c r="O2985" t="s">
        <v>10531</v>
      </c>
    </row>
    <row r="2986" spans="1:15" x14ac:dyDescent="0.25">
      <c r="A2986" t="s">
        <v>10532</v>
      </c>
      <c r="B2986" s="1">
        <v>20</v>
      </c>
      <c r="C2986" s="1">
        <v>10</v>
      </c>
      <c r="D2986" s="1" t="s">
        <v>10695</v>
      </c>
      <c r="E2986" s="1" t="s">
        <v>219</v>
      </c>
      <c r="F2986" s="1">
        <v>7</v>
      </c>
      <c r="G2986" t="s">
        <v>220</v>
      </c>
      <c r="I2986" t="s">
        <v>10533</v>
      </c>
      <c r="J2986">
        <v>6</v>
      </c>
      <c r="K2986">
        <v>363767230</v>
      </c>
      <c r="L2986" t="s">
        <v>10534</v>
      </c>
      <c r="M2986" t="s">
        <v>10535</v>
      </c>
      <c r="N2986" t="s">
        <v>7475</v>
      </c>
      <c r="O2986" t="s">
        <v>7476</v>
      </c>
    </row>
    <row r="2987" spans="1:15" x14ac:dyDescent="0.25">
      <c r="A2987" t="s">
        <v>10536</v>
      </c>
      <c r="B2987" s="1">
        <v>32</v>
      </c>
      <c r="C2987" s="1" t="s">
        <v>10696</v>
      </c>
      <c r="D2987" s="1" t="s">
        <v>10690</v>
      </c>
      <c r="E2987" s="1" t="s">
        <v>219</v>
      </c>
      <c r="F2987" s="1">
        <v>6</v>
      </c>
      <c r="G2987" t="s">
        <v>220</v>
      </c>
      <c r="I2987" t="s">
        <v>10537</v>
      </c>
      <c r="J2987">
        <v>12</v>
      </c>
      <c r="K2987">
        <v>320687874</v>
      </c>
      <c r="L2987" t="s">
        <v>10538</v>
      </c>
      <c r="M2987" t="s">
        <v>10539</v>
      </c>
      <c r="N2987" t="s">
        <v>1634</v>
      </c>
      <c r="O2987" t="s">
        <v>10540</v>
      </c>
    </row>
    <row r="2988" spans="1:15" x14ac:dyDescent="0.25">
      <c r="A2988" t="s">
        <v>10541</v>
      </c>
      <c r="B2988" s="1">
        <v>14</v>
      </c>
      <c r="C2988" s="1">
        <v>16</v>
      </c>
      <c r="D2988" s="1" t="s">
        <v>10695</v>
      </c>
      <c r="E2988" s="1" t="s">
        <v>219</v>
      </c>
      <c r="F2988" s="1">
        <v>8</v>
      </c>
      <c r="G2988" t="s">
        <v>220</v>
      </c>
      <c r="I2988" t="s">
        <v>10542</v>
      </c>
      <c r="J2988">
        <v>11</v>
      </c>
      <c r="K2988">
        <v>550029207</v>
      </c>
      <c r="M2988" t="s">
        <v>10543</v>
      </c>
      <c r="N2988" t="str">
        <f>"07-300"</f>
        <v>07-300</v>
      </c>
      <c r="O2988" t="s">
        <v>10544</v>
      </c>
    </row>
    <row r="2989" spans="1:15" x14ac:dyDescent="0.25">
      <c r="A2989" t="s">
        <v>10545</v>
      </c>
      <c r="B2989" s="1" t="s">
        <v>10693</v>
      </c>
      <c r="C2989" s="1" t="s">
        <v>10692</v>
      </c>
      <c r="D2989" s="1" t="s">
        <v>10697</v>
      </c>
      <c r="E2989" s="1">
        <v>2</v>
      </c>
      <c r="F2989" s="1">
        <v>0</v>
      </c>
      <c r="G2989" t="s">
        <v>16</v>
      </c>
      <c r="H2989" t="s">
        <v>17</v>
      </c>
      <c r="I2989">
        <v>806052</v>
      </c>
      <c r="K2989">
        <v>210966740</v>
      </c>
      <c r="L2989" t="s">
        <v>10546</v>
      </c>
      <c r="M2989" t="s">
        <v>10545</v>
      </c>
      <c r="N2989" t="s">
        <v>10547</v>
      </c>
      <c r="O2989" t="s">
        <v>10548</v>
      </c>
    </row>
    <row r="2990" spans="1:15" x14ac:dyDescent="0.25">
      <c r="A2990" t="s">
        <v>10549</v>
      </c>
      <c r="B2990" s="1" t="s">
        <v>10692</v>
      </c>
      <c r="C2990" s="1">
        <v>20</v>
      </c>
      <c r="D2990" s="1">
        <v>15</v>
      </c>
      <c r="E2990" s="1">
        <v>3</v>
      </c>
      <c r="F2990" s="1">
        <v>0</v>
      </c>
      <c r="G2990" t="s">
        <v>16</v>
      </c>
      <c r="H2990" t="s">
        <v>50</v>
      </c>
      <c r="I2990">
        <v>620153</v>
      </c>
      <c r="K2990">
        <v>950368718</v>
      </c>
      <c r="L2990" t="s">
        <v>10550</v>
      </c>
      <c r="M2990" t="s">
        <v>10549</v>
      </c>
      <c r="N2990" t="s">
        <v>10551</v>
      </c>
      <c r="O2990" t="s">
        <v>70</v>
      </c>
    </row>
    <row r="2991" spans="1:15" x14ac:dyDescent="0.25">
      <c r="A2991" t="s">
        <v>10552</v>
      </c>
      <c r="B2991" s="1">
        <v>14</v>
      </c>
      <c r="C2991" s="1">
        <v>36</v>
      </c>
      <c r="D2991" s="1" t="s">
        <v>10697</v>
      </c>
      <c r="E2991" s="1">
        <v>3</v>
      </c>
      <c r="F2991" s="1">
        <v>0</v>
      </c>
      <c r="G2991" t="s">
        <v>16</v>
      </c>
      <c r="H2991" t="s">
        <v>50</v>
      </c>
      <c r="I2991">
        <v>1436053</v>
      </c>
      <c r="K2991">
        <v>670223439</v>
      </c>
      <c r="L2991" t="s">
        <v>10553</v>
      </c>
      <c r="M2991" t="s">
        <v>10552</v>
      </c>
      <c r="N2991" t="s">
        <v>10554</v>
      </c>
      <c r="O2991" t="s">
        <v>10555</v>
      </c>
    </row>
    <row r="2992" spans="1:15" x14ac:dyDescent="0.25">
      <c r="A2992" t="s">
        <v>10556</v>
      </c>
      <c r="B2992" s="1">
        <v>14</v>
      </c>
      <c r="C2992" s="1">
        <v>36</v>
      </c>
      <c r="D2992" s="1" t="s">
        <v>10694</v>
      </c>
      <c r="E2992" s="1">
        <v>0</v>
      </c>
      <c r="F2992" s="1">
        <v>1</v>
      </c>
      <c r="G2992" t="s">
        <v>32</v>
      </c>
      <c r="I2992">
        <v>1436000</v>
      </c>
      <c r="K2992">
        <v>670223221</v>
      </c>
      <c r="L2992" t="s">
        <v>10557</v>
      </c>
      <c r="M2992" t="s">
        <v>10552</v>
      </c>
      <c r="N2992" t="s">
        <v>10554</v>
      </c>
      <c r="O2992" t="s">
        <v>10558</v>
      </c>
    </row>
    <row r="2993" spans="1:15" x14ac:dyDescent="0.25">
      <c r="A2993" t="s">
        <v>10559</v>
      </c>
      <c r="B2993" s="1">
        <v>14</v>
      </c>
      <c r="C2993" s="1" t="s">
        <v>10697</v>
      </c>
      <c r="D2993" s="1" t="s">
        <v>10692</v>
      </c>
      <c r="E2993" s="1">
        <v>2</v>
      </c>
      <c r="F2993" s="1">
        <v>0</v>
      </c>
      <c r="G2993" t="s">
        <v>16</v>
      </c>
      <c r="H2993" t="s">
        <v>17</v>
      </c>
      <c r="I2993">
        <v>1405062</v>
      </c>
      <c r="K2993">
        <v>750148578</v>
      </c>
      <c r="L2993" t="s">
        <v>10560</v>
      </c>
      <c r="M2993" t="s">
        <v>10559</v>
      </c>
      <c r="N2993" t="s">
        <v>10561</v>
      </c>
      <c r="O2993" t="s">
        <v>10562</v>
      </c>
    </row>
    <row r="2994" spans="1:15" x14ac:dyDescent="0.25">
      <c r="A2994" t="s">
        <v>10563</v>
      </c>
      <c r="B2994" s="1">
        <v>12</v>
      </c>
      <c r="C2994" s="1">
        <v>16</v>
      </c>
      <c r="D2994" s="1">
        <v>15</v>
      </c>
      <c r="E2994" s="1">
        <v>3</v>
      </c>
      <c r="F2994" s="1">
        <v>0</v>
      </c>
      <c r="G2994" t="s">
        <v>16</v>
      </c>
      <c r="H2994" t="s">
        <v>50</v>
      </c>
      <c r="I2994">
        <v>1216153</v>
      </c>
      <c r="K2994">
        <v>851661174</v>
      </c>
      <c r="L2994" t="s">
        <v>10564</v>
      </c>
      <c r="M2994" t="s">
        <v>10563</v>
      </c>
      <c r="N2994" t="s">
        <v>10565</v>
      </c>
      <c r="O2994" t="s">
        <v>5718</v>
      </c>
    </row>
    <row r="2995" spans="1:15" x14ac:dyDescent="0.25">
      <c r="A2995" t="s">
        <v>10566</v>
      </c>
      <c r="B2995" s="1" t="s">
        <v>10693</v>
      </c>
      <c r="C2995" s="1">
        <v>10</v>
      </c>
      <c r="D2995" s="1" t="s">
        <v>10690</v>
      </c>
      <c r="E2995" s="1">
        <v>1</v>
      </c>
      <c r="F2995" s="1">
        <v>0</v>
      </c>
      <c r="G2995" t="s">
        <v>16</v>
      </c>
      <c r="H2995" t="s">
        <v>46</v>
      </c>
      <c r="I2995">
        <v>810021</v>
      </c>
      <c r="K2995">
        <v>526794</v>
      </c>
      <c r="L2995" t="s">
        <v>10567</v>
      </c>
      <c r="M2995" t="s">
        <v>10566</v>
      </c>
      <c r="N2995" t="s">
        <v>4682</v>
      </c>
      <c r="O2995" t="s">
        <v>10568</v>
      </c>
    </row>
    <row r="2996" spans="1:15" x14ac:dyDescent="0.25">
      <c r="A2996" t="s">
        <v>10566</v>
      </c>
      <c r="B2996" s="1" t="s">
        <v>10693</v>
      </c>
      <c r="C2996" s="1">
        <v>10</v>
      </c>
      <c r="D2996" s="1" t="s">
        <v>10699</v>
      </c>
      <c r="E2996" s="1">
        <v>2</v>
      </c>
      <c r="F2996" s="1">
        <v>0</v>
      </c>
      <c r="G2996" t="s">
        <v>16</v>
      </c>
      <c r="H2996" t="s">
        <v>17</v>
      </c>
      <c r="I2996">
        <v>810092</v>
      </c>
      <c r="K2996">
        <v>970770497</v>
      </c>
      <c r="L2996" t="s">
        <v>10569</v>
      </c>
      <c r="M2996" t="s">
        <v>10566</v>
      </c>
      <c r="N2996" t="s">
        <v>4682</v>
      </c>
      <c r="O2996" t="s">
        <v>10570</v>
      </c>
    </row>
    <row r="2997" spans="1:15" x14ac:dyDescent="0.25">
      <c r="A2997" t="s">
        <v>10571</v>
      </c>
      <c r="B2997" s="1" t="s">
        <v>10693</v>
      </c>
      <c r="C2997" s="1">
        <v>10</v>
      </c>
      <c r="D2997" s="1" t="s">
        <v>10694</v>
      </c>
      <c r="E2997" s="1">
        <v>0</v>
      </c>
      <c r="F2997" s="1">
        <v>1</v>
      </c>
      <c r="G2997" t="s">
        <v>32</v>
      </c>
      <c r="I2997">
        <v>810000</v>
      </c>
      <c r="K2997">
        <v>970770155</v>
      </c>
      <c r="L2997" t="s">
        <v>10572</v>
      </c>
      <c r="M2997" t="s">
        <v>10566</v>
      </c>
      <c r="N2997" t="s">
        <v>4682</v>
      </c>
      <c r="O2997" t="s">
        <v>10573</v>
      </c>
    </row>
    <row r="2998" spans="1:15" x14ac:dyDescent="0.25">
      <c r="A2998" t="s">
        <v>10574</v>
      </c>
      <c r="B2998" s="1">
        <v>24</v>
      </c>
      <c r="C2998" s="1" t="s">
        <v>10699</v>
      </c>
      <c r="D2998" s="1" t="s">
        <v>10697</v>
      </c>
      <c r="E2998" s="1">
        <v>3</v>
      </c>
      <c r="F2998" s="1">
        <v>0</v>
      </c>
      <c r="G2998" t="s">
        <v>16</v>
      </c>
      <c r="H2998" t="s">
        <v>50</v>
      </c>
      <c r="I2998">
        <v>2409053</v>
      </c>
      <c r="K2998">
        <v>151398534</v>
      </c>
      <c r="L2998" t="s">
        <v>10575</v>
      </c>
      <c r="M2998" t="s">
        <v>10574</v>
      </c>
      <c r="N2998" t="s">
        <v>10576</v>
      </c>
      <c r="O2998" t="s">
        <v>10577</v>
      </c>
    </row>
    <row r="2999" spans="1:15" x14ac:dyDescent="0.25">
      <c r="A2999" t="s">
        <v>10578</v>
      </c>
      <c r="B2999" s="1">
        <v>24</v>
      </c>
      <c r="C2999" s="1">
        <v>16</v>
      </c>
      <c r="D2999" s="1">
        <v>10</v>
      </c>
      <c r="E2999" s="1">
        <v>2</v>
      </c>
      <c r="F2999" s="1">
        <v>0</v>
      </c>
      <c r="G2999" t="s">
        <v>16</v>
      </c>
      <c r="H2999" t="s">
        <v>17</v>
      </c>
      <c r="I2999">
        <v>2416102</v>
      </c>
      <c r="K2999">
        <v>276258902</v>
      </c>
      <c r="L2999" t="s">
        <v>10579</v>
      </c>
      <c r="M2999" t="s">
        <v>10578</v>
      </c>
      <c r="N2999" t="s">
        <v>10580</v>
      </c>
      <c r="O2999" t="s">
        <v>10581</v>
      </c>
    </row>
    <row r="3000" spans="1:15" x14ac:dyDescent="0.25">
      <c r="A3000" t="s">
        <v>10582</v>
      </c>
      <c r="B3000" s="1">
        <v>10</v>
      </c>
      <c r="C3000" s="1" t="s">
        <v>10698</v>
      </c>
      <c r="D3000" s="1" t="s">
        <v>10693</v>
      </c>
      <c r="E3000" s="1">
        <v>2</v>
      </c>
      <c r="F3000" s="1">
        <v>0</v>
      </c>
      <c r="G3000" t="s">
        <v>16</v>
      </c>
      <c r="H3000" t="s">
        <v>17</v>
      </c>
      <c r="I3000">
        <v>1007082</v>
      </c>
      <c r="K3000">
        <v>590647842</v>
      </c>
      <c r="L3000" t="s">
        <v>10583</v>
      </c>
      <c r="M3000" t="s">
        <v>10582</v>
      </c>
      <c r="N3000" t="s">
        <v>10584</v>
      </c>
      <c r="O3000" t="s">
        <v>10585</v>
      </c>
    </row>
    <row r="3001" spans="1:15" x14ac:dyDescent="0.25">
      <c r="A3001" t="s">
        <v>10586</v>
      </c>
      <c r="B3001" s="1" t="s">
        <v>10690</v>
      </c>
      <c r="C3001" s="1">
        <v>19</v>
      </c>
      <c r="D3001" s="1" t="s">
        <v>10693</v>
      </c>
      <c r="E3001" s="1">
        <v>3</v>
      </c>
      <c r="F3001" s="1">
        <v>0</v>
      </c>
      <c r="G3001" t="s">
        <v>16</v>
      </c>
      <c r="H3001" t="s">
        <v>50</v>
      </c>
      <c r="I3001">
        <v>219083</v>
      </c>
      <c r="K3001">
        <v>890718395</v>
      </c>
      <c r="L3001" t="s">
        <v>10587</v>
      </c>
      <c r="M3001" t="s">
        <v>10588</v>
      </c>
      <c r="N3001" t="s">
        <v>10589</v>
      </c>
      <c r="O3001" t="s">
        <v>10590</v>
      </c>
    </row>
    <row r="3002" spans="1:15" x14ac:dyDescent="0.25">
      <c r="A3002" t="s">
        <v>10591</v>
      </c>
      <c r="B3002" s="1" t="s">
        <v>10693</v>
      </c>
      <c r="C3002" s="1">
        <v>11</v>
      </c>
      <c r="D3002" s="1" t="s">
        <v>10694</v>
      </c>
      <c r="E3002" s="1">
        <v>0</v>
      </c>
      <c r="F3002" s="1">
        <v>1</v>
      </c>
      <c r="G3002" t="s">
        <v>32</v>
      </c>
      <c r="I3002">
        <v>811000</v>
      </c>
      <c r="K3002">
        <v>970770161</v>
      </c>
      <c r="L3002" t="s">
        <v>10592</v>
      </c>
      <c r="M3002" t="s">
        <v>10593</v>
      </c>
      <c r="N3002" t="s">
        <v>10594</v>
      </c>
      <c r="O3002" t="s">
        <v>10595</v>
      </c>
    </row>
    <row r="3003" spans="1:15" x14ac:dyDescent="0.25">
      <c r="A3003" t="s">
        <v>10593</v>
      </c>
      <c r="B3003" s="1" t="s">
        <v>10693</v>
      </c>
      <c r="C3003" s="1">
        <v>11</v>
      </c>
      <c r="D3003" s="1" t="s">
        <v>10690</v>
      </c>
      <c r="E3003" s="1">
        <v>1</v>
      </c>
      <c r="F3003" s="1">
        <v>0</v>
      </c>
      <c r="G3003" t="s">
        <v>16</v>
      </c>
      <c r="H3003" t="s">
        <v>46</v>
      </c>
      <c r="I3003">
        <v>811021</v>
      </c>
      <c r="K3003">
        <v>970770540</v>
      </c>
      <c r="M3003" t="s">
        <v>10593</v>
      </c>
      <c r="N3003" t="s">
        <v>10594</v>
      </c>
      <c r="O3003" t="s">
        <v>10596</v>
      </c>
    </row>
    <row r="3004" spans="1:15" x14ac:dyDescent="0.25">
      <c r="A3004" t="s">
        <v>10593</v>
      </c>
      <c r="B3004" s="1" t="s">
        <v>10693</v>
      </c>
      <c r="C3004" s="1">
        <v>11</v>
      </c>
      <c r="D3004" s="1">
        <v>10</v>
      </c>
      <c r="E3004" s="1">
        <v>2</v>
      </c>
      <c r="F3004" s="1">
        <v>0</v>
      </c>
      <c r="G3004" t="s">
        <v>16</v>
      </c>
      <c r="H3004" t="s">
        <v>17</v>
      </c>
      <c r="I3004">
        <v>811102</v>
      </c>
      <c r="K3004">
        <v>970770681</v>
      </c>
      <c r="L3004" t="s">
        <v>10597</v>
      </c>
      <c r="M3004" t="s">
        <v>10593</v>
      </c>
      <c r="N3004" t="s">
        <v>10594</v>
      </c>
      <c r="O3004" t="s">
        <v>10598</v>
      </c>
    </row>
    <row r="3005" spans="1:15" x14ac:dyDescent="0.25">
      <c r="A3005" t="s">
        <v>10599</v>
      </c>
      <c r="B3005" s="1">
        <v>12</v>
      </c>
      <c r="C3005" s="1" t="s">
        <v>10695</v>
      </c>
      <c r="D3005" s="1" t="s">
        <v>10699</v>
      </c>
      <c r="E3005" s="1">
        <v>2</v>
      </c>
      <c r="F3005" s="1">
        <v>0</v>
      </c>
      <c r="G3005" t="s">
        <v>16</v>
      </c>
      <c r="H3005" t="s">
        <v>17</v>
      </c>
      <c r="I3005">
        <v>1201092</v>
      </c>
      <c r="K3005">
        <v>851660750</v>
      </c>
      <c r="L3005" t="s">
        <v>10600</v>
      </c>
      <c r="M3005" t="s">
        <v>10599</v>
      </c>
      <c r="N3005" t="s">
        <v>10601</v>
      </c>
      <c r="O3005" t="s">
        <v>10602</v>
      </c>
    </row>
    <row r="3006" spans="1:15" x14ac:dyDescent="0.25">
      <c r="A3006" t="s">
        <v>10603</v>
      </c>
      <c r="B3006" s="1">
        <v>30</v>
      </c>
      <c r="C3006" s="1" t="s">
        <v>10698</v>
      </c>
      <c r="D3006" s="1">
        <v>11</v>
      </c>
      <c r="E3006" s="1">
        <v>2</v>
      </c>
      <c r="F3006" s="1">
        <v>0</v>
      </c>
      <c r="G3006" t="s">
        <v>16</v>
      </c>
      <c r="H3006" t="s">
        <v>17</v>
      </c>
      <c r="I3006">
        <v>3007112</v>
      </c>
      <c r="K3006">
        <v>552030</v>
      </c>
      <c r="L3006" t="s">
        <v>10604</v>
      </c>
      <c r="M3006" t="s">
        <v>10603</v>
      </c>
      <c r="N3006" t="s">
        <v>10605</v>
      </c>
      <c r="O3006" t="s">
        <v>10606</v>
      </c>
    </row>
    <row r="3007" spans="1:15" x14ac:dyDescent="0.25">
      <c r="A3007" t="s">
        <v>10607</v>
      </c>
      <c r="B3007" s="1">
        <v>10</v>
      </c>
      <c r="C3007" s="1">
        <v>16</v>
      </c>
      <c r="D3007" s="1">
        <v>11</v>
      </c>
      <c r="E3007" s="1">
        <v>2</v>
      </c>
      <c r="F3007" s="1">
        <v>0</v>
      </c>
      <c r="G3007" t="s">
        <v>16</v>
      </c>
      <c r="H3007" t="s">
        <v>17</v>
      </c>
      <c r="I3007">
        <v>1016112</v>
      </c>
      <c r="K3007">
        <v>590647836</v>
      </c>
      <c r="L3007" t="s">
        <v>10608</v>
      </c>
      <c r="M3007" t="s">
        <v>10607</v>
      </c>
      <c r="N3007" t="s">
        <v>10609</v>
      </c>
      <c r="O3007" t="s">
        <v>5873</v>
      </c>
    </row>
    <row r="3008" spans="1:15" x14ac:dyDescent="0.25">
      <c r="A3008" t="s">
        <v>10610</v>
      </c>
      <c r="B3008" s="1">
        <v>14</v>
      </c>
      <c r="C3008" s="1" t="s">
        <v>10696</v>
      </c>
      <c r="D3008" s="1">
        <v>14</v>
      </c>
      <c r="E3008" s="1">
        <v>3</v>
      </c>
      <c r="F3008" s="1">
        <v>0</v>
      </c>
      <c r="G3008" t="s">
        <v>16</v>
      </c>
      <c r="H3008" t="s">
        <v>50</v>
      </c>
      <c r="I3008">
        <v>1403143</v>
      </c>
      <c r="K3008">
        <v>711582204</v>
      </c>
      <c r="L3008" t="s">
        <v>10611</v>
      </c>
      <c r="M3008" t="s">
        <v>10610</v>
      </c>
      <c r="N3008" t="str">
        <f>"08-430"</f>
        <v>08-430</v>
      </c>
      <c r="O3008" t="s">
        <v>333</v>
      </c>
    </row>
    <row r="3009" spans="1:15" x14ac:dyDescent="0.25">
      <c r="A3009" t="s">
        <v>10612</v>
      </c>
      <c r="B3009" s="1">
        <v>30</v>
      </c>
      <c r="C3009" s="1" t="s">
        <v>10692</v>
      </c>
      <c r="D3009" s="1" t="s">
        <v>10691</v>
      </c>
      <c r="E3009" s="1">
        <v>3</v>
      </c>
      <c r="F3009" s="1">
        <v>0</v>
      </c>
      <c r="G3009" t="s">
        <v>16</v>
      </c>
      <c r="H3009" t="s">
        <v>50</v>
      </c>
      <c r="I3009">
        <v>3006043</v>
      </c>
      <c r="K3009">
        <v>250855475</v>
      </c>
      <c r="L3009" t="s">
        <v>10613</v>
      </c>
      <c r="M3009" t="s">
        <v>10612</v>
      </c>
      <c r="N3009" t="s">
        <v>10614</v>
      </c>
      <c r="O3009" t="s">
        <v>5841</v>
      </c>
    </row>
    <row r="3010" spans="1:15" x14ac:dyDescent="0.25">
      <c r="A3010" t="s">
        <v>10615</v>
      </c>
      <c r="B3010" s="1" t="s">
        <v>10690</v>
      </c>
      <c r="C3010" s="1">
        <v>20</v>
      </c>
      <c r="D3010" s="1" t="s">
        <v>10692</v>
      </c>
      <c r="E3010" s="1">
        <v>3</v>
      </c>
      <c r="F3010" s="1">
        <v>0</v>
      </c>
      <c r="G3010" t="s">
        <v>16</v>
      </c>
      <c r="H3010" t="s">
        <v>50</v>
      </c>
      <c r="I3010">
        <v>220063</v>
      </c>
      <c r="K3010">
        <v>931934911</v>
      </c>
      <c r="L3010" t="s">
        <v>10616</v>
      </c>
      <c r="M3010" t="s">
        <v>10615</v>
      </c>
      <c r="N3010" t="s">
        <v>10617</v>
      </c>
      <c r="O3010" t="s">
        <v>10618</v>
      </c>
    </row>
    <row r="3011" spans="1:15" x14ac:dyDescent="0.25">
      <c r="A3011" t="s">
        <v>10619</v>
      </c>
      <c r="B3011" s="1" t="s">
        <v>10692</v>
      </c>
      <c r="C3011" s="1" t="s">
        <v>10696</v>
      </c>
      <c r="D3011" s="1">
        <v>14</v>
      </c>
      <c r="E3011" s="1">
        <v>2</v>
      </c>
      <c r="F3011" s="1">
        <v>0</v>
      </c>
      <c r="G3011" t="s">
        <v>16</v>
      </c>
      <c r="H3011" t="s">
        <v>17</v>
      </c>
      <c r="I3011">
        <v>603142</v>
      </c>
      <c r="K3011">
        <v>110197977</v>
      </c>
      <c r="M3011" t="s">
        <v>10619</v>
      </c>
      <c r="N3011" t="s">
        <v>10620</v>
      </c>
      <c r="O3011" t="s">
        <v>10621</v>
      </c>
    </row>
    <row r="3012" spans="1:15" x14ac:dyDescent="0.25">
      <c r="A3012" t="s">
        <v>10622</v>
      </c>
      <c r="B3012" s="1" t="s">
        <v>10691</v>
      </c>
      <c r="C3012" s="1">
        <v>19</v>
      </c>
      <c r="D3012" s="1" t="s">
        <v>10692</v>
      </c>
      <c r="E3012" s="1">
        <v>3</v>
      </c>
      <c r="F3012" s="1">
        <v>0</v>
      </c>
      <c r="G3012" t="s">
        <v>16</v>
      </c>
      <c r="H3012" t="s">
        <v>50</v>
      </c>
      <c r="I3012">
        <v>419063</v>
      </c>
      <c r="K3012">
        <v>92351222</v>
      </c>
      <c r="L3012" t="s">
        <v>10623</v>
      </c>
      <c r="M3012" t="s">
        <v>10622</v>
      </c>
      <c r="N3012" t="s">
        <v>10526</v>
      </c>
      <c r="O3012" t="s">
        <v>10624</v>
      </c>
    </row>
    <row r="3013" spans="1:15" x14ac:dyDescent="0.25">
      <c r="A3013" t="s">
        <v>10625</v>
      </c>
      <c r="B3013" s="1" t="s">
        <v>10691</v>
      </c>
      <c r="C3013" s="1">
        <v>19</v>
      </c>
      <c r="D3013" s="1" t="s">
        <v>10694</v>
      </c>
      <c r="E3013" s="1">
        <v>0</v>
      </c>
      <c r="F3013" s="1">
        <v>1</v>
      </c>
      <c r="G3013" t="s">
        <v>32</v>
      </c>
      <c r="I3013">
        <v>419000</v>
      </c>
      <c r="K3013">
        <v>92351162</v>
      </c>
      <c r="L3013" t="s">
        <v>10626</v>
      </c>
      <c r="M3013" t="s">
        <v>10622</v>
      </c>
      <c r="N3013" t="s">
        <v>10526</v>
      </c>
      <c r="O3013" t="s">
        <v>10627</v>
      </c>
    </row>
    <row r="3014" spans="1:15" x14ac:dyDescent="0.25">
      <c r="A3014" t="s">
        <v>10628</v>
      </c>
      <c r="B3014" s="1">
        <v>18</v>
      </c>
      <c r="C3014" s="1">
        <v>10</v>
      </c>
      <c r="D3014" s="1" t="s">
        <v>10698</v>
      </c>
      <c r="E3014" s="1">
        <v>2</v>
      </c>
      <c r="F3014" s="1">
        <v>0</v>
      </c>
      <c r="G3014" t="s">
        <v>16</v>
      </c>
      <c r="H3014" t="s">
        <v>17</v>
      </c>
      <c r="I3014">
        <v>1810072</v>
      </c>
      <c r="K3014">
        <v>690581844</v>
      </c>
      <c r="L3014" t="s">
        <v>10629</v>
      </c>
      <c r="M3014" t="s">
        <v>10628</v>
      </c>
      <c r="N3014" t="s">
        <v>10630</v>
      </c>
      <c r="O3014" t="s">
        <v>9950</v>
      </c>
    </row>
    <row r="3015" spans="1:15" x14ac:dyDescent="0.25">
      <c r="A3015" t="s">
        <v>10631</v>
      </c>
      <c r="B3015" s="1">
        <v>24</v>
      </c>
      <c r="C3015" s="1">
        <v>79</v>
      </c>
      <c r="D3015" s="1" t="s">
        <v>10694</v>
      </c>
      <c r="E3015" s="1">
        <v>0</v>
      </c>
      <c r="F3015" s="1">
        <v>2</v>
      </c>
      <c r="G3015" t="s">
        <v>264</v>
      </c>
      <c r="I3015">
        <v>2479000</v>
      </c>
      <c r="K3015">
        <v>276255542</v>
      </c>
      <c r="L3015" t="s">
        <v>10632</v>
      </c>
      <c r="M3015" t="s">
        <v>10633</v>
      </c>
      <c r="N3015" t="s">
        <v>10634</v>
      </c>
      <c r="O3015" t="s">
        <v>10635</v>
      </c>
    </row>
    <row r="3016" spans="1:15" x14ac:dyDescent="0.25">
      <c r="A3016" t="s">
        <v>10636</v>
      </c>
      <c r="B3016" s="1" t="s">
        <v>10692</v>
      </c>
      <c r="C3016" s="1" t="s">
        <v>10692</v>
      </c>
      <c r="D3016" s="1">
        <v>11</v>
      </c>
      <c r="E3016" s="1">
        <v>2</v>
      </c>
      <c r="F3016" s="1">
        <v>0</v>
      </c>
      <c r="G3016" t="s">
        <v>16</v>
      </c>
      <c r="H3016" t="s">
        <v>17</v>
      </c>
      <c r="I3016">
        <v>606112</v>
      </c>
      <c r="K3016">
        <v>950371726</v>
      </c>
      <c r="L3016" t="s">
        <v>10637</v>
      </c>
      <c r="M3016" t="s">
        <v>10638</v>
      </c>
      <c r="N3016" t="s">
        <v>10639</v>
      </c>
      <c r="O3016" t="s">
        <v>10640</v>
      </c>
    </row>
    <row r="3017" spans="1:15" x14ac:dyDescent="0.25">
      <c r="A3017" t="s">
        <v>10641</v>
      </c>
      <c r="B3017" s="1" t="s">
        <v>10690</v>
      </c>
      <c r="C3017" s="1">
        <v>23</v>
      </c>
      <c r="D3017" s="1" t="s">
        <v>10699</v>
      </c>
      <c r="E3017" s="1">
        <v>2</v>
      </c>
      <c r="F3017" s="1">
        <v>0</v>
      </c>
      <c r="G3017" t="s">
        <v>16</v>
      </c>
      <c r="H3017" t="s">
        <v>17</v>
      </c>
      <c r="I3017">
        <v>223092</v>
      </c>
      <c r="K3017">
        <v>931935141</v>
      </c>
      <c r="L3017" t="s">
        <v>10642</v>
      </c>
      <c r="M3017" t="s">
        <v>10641</v>
      </c>
      <c r="N3017" t="s">
        <v>10643</v>
      </c>
      <c r="O3017" t="s">
        <v>10644</v>
      </c>
    </row>
    <row r="3018" spans="1:15" x14ac:dyDescent="0.25">
      <c r="A3018" t="s">
        <v>10645</v>
      </c>
      <c r="B3018" s="1" t="s">
        <v>10690</v>
      </c>
      <c r="C3018" s="1" t="s">
        <v>10696</v>
      </c>
      <c r="D3018" s="1" t="s">
        <v>10692</v>
      </c>
      <c r="E3018" s="1">
        <v>2</v>
      </c>
      <c r="F3018" s="1">
        <v>0</v>
      </c>
      <c r="G3018" t="s">
        <v>16</v>
      </c>
      <c r="H3018" t="s">
        <v>17</v>
      </c>
      <c r="I3018">
        <v>203062</v>
      </c>
      <c r="K3018">
        <v>390647386</v>
      </c>
      <c r="L3018" t="s">
        <v>10646</v>
      </c>
      <c r="M3018" t="s">
        <v>10645</v>
      </c>
      <c r="N3018" t="s">
        <v>10647</v>
      </c>
      <c r="O3018" t="s">
        <v>10648</v>
      </c>
    </row>
    <row r="3019" spans="1:15" x14ac:dyDescent="0.25">
      <c r="A3019" t="s">
        <v>10649</v>
      </c>
      <c r="B3019" s="1">
        <v>22</v>
      </c>
      <c r="C3019" s="1" t="s">
        <v>10697</v>
      </c>
      <c r="D3019" s="1" t="s">
        <v>10693</v>
      </c>
      <c r="E3019" s="1">
        <v>3</v>
      </c>
      <c r="F3019" s="1">
        <v>0</v>
      </c>
      <c r="G3019" t="s">
        <v>16</v>
      </c>
      <c r="H3019" t="s">
        <v>50</v>
      </c>
      <c r="I3019">
        <v>2205083</v>
      </c>
      <c r="K3019">
        <v>191675095</v>
      </c>
      <c r="L3019" t="s">
        <v>10650</v>
      </c>
      <c r="M3019" t="s">
        <v>10649</v>
      </c>
      <c r="N3019" t="s">
        <v>10651</v>
      </c>
      <c r="O3019" t="s">
        <v>10652</v>
      </c>
    </row>
    <row r="3020" spans="1:15" x14ac:dyDescent="0.25">
      <c r="A3020" t="s">
        <v>10653</v>
      </c>
      <c r="B3020" s="1">
        <v>18</v>
      </c>
      <c r="C3020" s="1">
        <v>13</v>
      </c>
      <c r="D3020" s="1">
        <v>10</v>
      </c>
      <c r="E3020" s="1">
        <v>2</v>
      </c>
      <c r="F3020" s="1">
        <v>0</v>
      </c>
      <c r="G3020" t="s">
        <v>16</v>
      </c>
      <c r="H3020" t="s">
        <v>17</v>
      </c>
      <c r="I3020">
        <v>1813102</v>
      </c>
      <c r="K3020">
        <v>551177</v>
      </c>
      <c r="L3020" t="s">
        <v>10654</v>
      </c>
      <c r="M3020" t="s">
        <v>10653</v>
      </c>
      <c r="N3020" t="s">
        <v>10655</v>
      </c>
      <c r="O3020" t="s">
        <v>10656</v>
      </c>
    </row>
    <row r="3021" spans="1:15" x14ac:dyDescent="0.25">
      <c r="A3021" t="s">
        <v>10657</v>
      </c>
      <c r="B3021" s="1">
        <v>14</v>
      </c>
      <c r="C3021" s="1">
        <v>37</v>
      </c>
      <c r="D3021" s="1" t="s">
        <v>10692</v>
      </c>
      <c r="E3021" s="1">
        <v>3</v>
      </c>
      <c r="F3021" s="1">
        <v>0</v>
      </c>
      <c r="G3021" t="s">
        <v>16</v>
      </c>
      <c r="H3021" t="s">
        <v>50</v>
      </c>
      <c r="I3021">
        <v>1437063</v>
      </c>
      <c r="K3021">
        <v>130377936</v>
      </c>
      <c r="L3021" t="s">
        <v>10658</v>
      </c>
      <c r="M3021" t="s">
        <v>10657</v>
      </c>
      <c r="N3021" t="str">
        <f>"09-300"</f>
        <v>09-300</v>
      </c>
      <c r="O3021" t="s">
        <v>10659</v>
      </c>
    </row>
    <row r="3022" spans="1:15" x14ac:dyDescent="0.25">
      <c r="A3022" t="s">
        <v>10660</v>
      </c>
      <c r="B3022" s="1">
        <v>14</v>
      </c>
      <c r="C3022" s="1">
        <v>37</v>
      </c>
      <c r="D3022" s="1" t="s">
        <v>10694</v>
      </c>
      <c r="E3022" s="1">
        <v>0</v>
      </c>
      <c r="F3022" s="1">
        <v>1</v>
      </c>
      <c r="G3022" t="s">
        <v>32</v>
      </c>
      <c r="I3022">
        <v>1437000</v>
      </c>
      <c r="K3022">
        <v>130377758</v>
      </c>
      <c r="L3022" t="s">
        <v>10661</v>
      </c>
      <c r="M3022" t="s">
        <v>10657</v>
      </c>
      <c r="N3022" t="str">
        <f>"09-300"</f>
        <v>09-300</v>
      </c>
      <c r="O3022" t="s">
        <v>10662</v>
      </c>
    </row>
    <row r="3023" spans="1:15" x14ac:dyDescent="0.25">
      <c r="A3023" t="s">
        <v>10663</v>
      </c>
      <c r="B3023" s="1">
        <v>10</v>
      </c>
      <c r="C3023" s="1" t="s">
        <v>10690</v>
      </c>
      <c r="D3023" s="1">
        <v>11</v>
      </c>
      <c r="E3023" s="1">
        <v>3</v>
      </c>
      <c r="F3023" s="1">
        <v>0</v>
      </c>
      <c r="G3023" t="s">
        <v>16</v>
      </c>
      <c r="H3023" t="s">
        <v>50</v>
      </c>
      <c r="I3023">
        <v>1002113</v>
      </c>
      <c r="K3023">
        <v>611015514</v>
      </c>
      <c r="L3023" t="s">
        <v>10664</v>
      </c>
      <c r="M3023" t="s">
        <v>10663</v>
      </c>
      <c r="N3023" t="s">
        <v>10665</v>
      </c>
      <c r="O3023" t="s">
        <v>10666</v>
      </c>
    </row>
    <row r="3024" spans="1:15" x14ac:dyDescent="0.25">
      <c r="A3024" t="s">
        <v>10667</v>
      </c>
      <c r="B3024" s="1">
        <v>18</v>
      </c>
      <c r="C3024" s="1" t="s">
        <v>10696</v>
      </c>
      <c r="D3024" s="1" t="s">
        <v>10698</v>
      </c>
      <c r="E3024" s="1">
        <v>2</v>
      </c>
      <c r="F3024" s="1">
        <v>0</v>
      </c>
      <c r="G3024" t="s">
        <v>16</v>
      </c>
      <c r="H3024" t="s">
        <v>17</v>
      </c>
      <c r="I3024">
        <v>1803072</v>
      </c>
      <c r="K3024">
        <v>851661091</v>
      </c>
      <c r="L3024" t="s">
        <v>10668</v>
      </c>
      <c r="M3024" t="s">
        <v>10667</v>
      </c>
      <c r="N3024" t="s">
        <v>10669</v>
      </c>
      <c r="O3024" t="s">
        <v>10670</v>
      </c>
    </row>
    <row r="3025" spans="1:15" x14ac:dyDescent="0.25">
      <c r="A3025" t="s">
        <v>10671</v>
      </c>
      <c r="B3025" s="1">
        <v>14</v>
      </c>
      <c r="C3025" s="1">
        <v>38</v>
      </c>
      <c r="D3025" s="1" t="s">
        <v>10694</v>
      </c>
      <c r="E3025" s="1">
        <v>0</v>
      </c>
      <c r="F3025" s="1">
        <v>1</v>
      </c>
      <c r="G3025" t="s">
        <v>32</v>
      </c>
      <c r="I3025">
        <v>1438000</v>
      </c>
      <c r="K3025">
        <v>750147828</v>
      </c>
      <c r="L3025" t="s">
        <v>10672</v>
      </c>
      <c r="M3025" t="s">
        <v>10673</v>
      </c>
      <c r="N3025" t="s">
        <v>10674</v>
      </c>
      <c r="O3025" t="s">
        <v>10675</v>
      </c>
    </row>
    <row r="3026" spans="1:15" x14ac:dyDescent="0.25">
      <c r="A3026" t="s">
        <v>10673</v>
      </c>
      <c r="B3026" s="1">
        <v>14</v>
      </c>
      <c r="C3026" s="1">
        <v>38</v>
      </c>
      <c r="D3026" s="1" t="s">
        <v>10695</v>
      </c>
      <c r="E3026" s="1">
        <v>1</v>
      </c>
      <c r="F3026" s="1">
        <v>0</v>
      </c>
      <c r="G3026" t="s">
        <v>16</v>
      </c>
      <c r="H3026" t="s">
        <v>46</v>
      </c>
      <c r="I3026">
        <v>1438011</v>
      </c>
      <c r="K3026">
        <v>750148650</v>
      </c>
      <c r="M3026" t="s">
        <v>10673</v>
      </c>
      <c r="N3026" t="s">
        <v>10674</v>
      </c>
      <c r="O3026" t="s">
        <v>457</v>
      </c>
    </row>
    <row r="3027" spans="1:15" x14ac:dyDescent="0.25">
      <c r="A3027" t="s">
        <v>10676</v>
      </c>
      <c r="B3027" s="1" t="s">
        <v>10692</v>
      </c>
      <c r="C3027" s="1">
        <v>14</v>
      </c>
      <c r="D3027" s="1">
        <v>11</v>
      </c>
      <c r="E3027" s="1">
        <v>2</v>
      </c>
      <c r="F3027" s="1">
        <v>0</v>
      </c>
      <c r="G3027" t="s">
        <v>16</v>
      </c>
      <c r="H3027" t="s">
        <v>17</v>
      </c>
      <c r="I3027">
        <v>614112</v>
      </c>
      <c r="K3027">
        <v>431020115</v>
      </c>
      <c r="L3027" t="s">
        <v>10677</v>
      </c>
      <c r="M3027" t="s">
        <v>10676</v>
      </c>
      <c r="N3027" t="s">
        <v>10678</v>
      </c>
      <c r="O3027" t="s">
        <v>10679</v>
      </c>
    </row>
    <row r="3028" spans="1:15" x14ac:dyDescent="0.25">
      <c r="A3028" t="s">
        <v>10680</v>
      </c>
      <c r="B3028" s="1">
        <v>10</v>
      </c>
      <c r="C3028" s="1">
        <v>12</v>
      </c>
      <c r="D3028" s="1">
        <v>14</v>
      </c>
      <c r="E3028" s="1">
        <v>2</v>
      </c>
      <c r="F3028" s="1">
        <v>0</v>
      </c>
      <c r="G3028" t="s">
        <v>16</v>
      </c>
      <c r="H3028" t="s">
        <v>17</v>
      </c>
      <c r="I3028">
        <v>1012142</v>
      </c>
      <c r="K3028">
        <v>151398681</v>
      </c>
      <c r="L3028" t="s">
        <v>10681</v>
      </c>
      <c r="M3028" t="s">
        <v>10680</v>
      </c>
      <c r="N3028" t="s">
        <v>10682</v>
      </c>
      <c r="O3028" t="s">
        <v>10683</v>
      </c>
    </row>
    <row r="3029" spans="1:15" x14ac:dyDescent="0.25">
      <c r="A3029" t="s">
        <v>10684</v>
      </c>
      <c r="B3029" s="1">
        <v>24</v>
      </c>
      <c r="C3029" s="1">
        <v>17</v>
      </c>
      <c r="D3029" s="1" t="s">
        <v>10695</v>
      </c>
      <c r="E3029" s="1">
        <v>1</v>
      </c>
      <c r="F3029" s="1">
        <v>0</v>
      </c>
      <c r="G3029" t="s">
        <v>16</v>
      </c>
      <c r="H3029" t="s">
        <v>46</v>
      </c>
      <c r="I3029">
        <v>2417011</v>
      </c>
      <c r="K3029">
        <v>72182539</v>
      </c>
      <c r="L3029" t="s">
        <v>10685</v>
      </c>
      <c r="M3029" t="s">
        <v>10684</v>
      </c>
      <c r="N3029" t="s">
        <v>10686</v>
      </c>
      <c r="O3029" t="s">
        <v>679</v>
      </c>
    </row>
    <row r="3030" spans="1:15" x14ac:dyDescent="0.25">
      <c r="A3030" t="s">
        <v>10687</v>
      </c>
      <c r="B3030" s="1">
        <v>24</v>
      </c>
      <c r="C3030" s="1">
        <v>17</v>
      </c>
      <c r="D3030" s="1" t="s">
        <v>10694</v>
      </c>
      <c r="E3030" s="1">
        <v>0</v>
      </c>
      <c r="F3030" s="1">
        <v>1</v>
      </c>
      <c r="G3030" t="s">
        <v>32</v>
      </c>
      <c r="I3030">
        <v>2417000</v>
      </c>
      <c r="K3030">
        <v>72181729</v>
      </c>
      <c r="L3030" t="s">
        <v>10688</v>
      </c>
      <c r="M3030" t="s">
        <v>10684</v>
      </c>
      <c r="N3030" t="s">
        <v>10686</v>
      </c>
      <c r="O3030" t="s">
        <v>10689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Słownik_JST_2022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Kołacz Bernard</dc:creator>
  <cp:lastModifiedBy>Kołacz Bernard</cp:lastModifiedBy>
  <dcterms:created xsi:type="dcterms:W3CDTF">2022-03-30T07:09:35Z</dcterms:created>
  <dcterms:modified xsi:type="dcterms:W3CDTF">2022-06-03T09:19:31Z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MF\HHCY;Kołacz Bernard</vt:lpwstr>
  </property>
  <property fmtid="{D5CDD505-2E9C-101B-9397-08002B2CF9AE}" pid="4" name="MFClassificationDate">
    <vt:lpwstr>2022-03-30T09:07:33.6113394+02:00</vt:lpwstr>
  </property>
  <property fmtid="{D5CDD505-2E9C-101B-9397-08002B2CF9AE}" pid="5" name="MFClassifiedBySID">
    <vt:lpwstr>MF\S-1-5-21-1525952054-1005573771-2909822258-435687</vt:lpwstr>
  </property>
  <property fmtid="{D5CDD505-2E9C-101B-9397-08002B2CF9AE}" pid="6" name="MFGRNItemId">
    <vt:lpwstr>GRN-8d9bf8ad-752b-4894-8d67-5fb04c59a202</vt:lpwstr>
  </property>
  <property fmtid="{D5CDD505-2E9C-101B-9397-08002B2CF9AE}" pid="7" name="MFHash">
    <vt:lpwstr>Fa+8L4TxQR1WhQYMyoWIby5ClO2wcokDDuvaAdaj9NI=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